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G17" i="1"/>
  <c r="H17" i="1"/>
  <c r="J17" i="1"/>
  <c r="K17" i="1"/>
  <c r="J19" i="1"/>
  <c r="K19" i="1"/>
  <c r="M19" i="1"/>
  <c r="O19" i="1"/>
  <c r="G21" i="1"/>
  <c r="H21" i="1"/>
  <c r="J21" i="1"/>
  <c r="K21" i="1"/>
  <c r="M21" i="1"/>
  <c r="G23" i="1"/>
  <c r="H23" i="1"/>
  <c r="J23" i="1"/>
  <c r="K23" i="1"/>
  <c r="O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30" i="1"/>
  <c r="H30" i="1"/>
  <c r="J30" i="1"/>
  <c r="K30" i="1"/>
  <c r="G32" i="1"/>
  <c r="H32" i="1"/>
  <c r="J32" i="1"/>
  <c r="K32" i="1"/>
  <c r="G34" i="1"/>
  <c r="H34" i="1"/>
  <c r="J34" i="1"/>
  <c r="K34" i="1"/>
  <c r="G35" i="1"/>
  <c r="H35" i="1"/>
  <c r="J35" i="1"/>
  <c r="K35" i="1"/>
  <c r="G36" i="1"/>
  <c r="H36" i="1"/>
  <c r="J36" i="1"/>
  <c r="K36" i="1"/>
  <c r="M36" i="1"/>
  <c r="G37" i="1"/>
  <c r="H37" i="1"/>
  <c r="J37" i="1"/>
  <c r="K37" i="1"/>
  <c r="M37" i="1"/>
  <c r="G38" i="1"/>
  <c r="H38" i="1"/>
  <c r="J38" i="1"/>
  <c r="K38" i="1"/>
  <c r="M38" i="1"/>
  <c r="G39" i="1"/>
  <c r="H39" i="1"/>
  <c r="J39" i="1"/>
  <c r="K39" i="1"/>
  <c r="M39" i="1"/>
  <c r="G40" i="1"/>
  <c r="H40" i="1"/>
  <c r="J40" i="1"/>
  <c r="K40" i="1"/>
  <c r="M40" i="1"/>
  <c r="G41" i="1"/>
  <c r="H41" i="1"/>
  <c r="J41" i="1"/>
  <c r="K41" i="1"/>
  <c r="M41" i="1"/>
  <c r="G42" i="1"/>
  <c r="H42" i="1"/>
  <c r="J42" i="1"/>
  <c r="K42" i="1"/>
  <c r="M42" i="1"/>
  <c r="G43" i="1"/>
  <c r="H43" i="1"/>
  <c r="J43" i="1"/>
  <c r="K43" i="1"/>
  <c r="M43" i="1"/>
  <c r="G44" i="1"/>
  <c r="H44" i="1"/>
  <c r="J44" i="1"/>
  <c r="K44" i="1"/>
  <c r="M44" i="1"/>
  <c r="J45" i="1"/>
  <c r="K45" i="1"/>
  <c r="M45" i="1"/>
  <c r="N45" i="1"/>
  <c r="O45" i="1"/>
  <c r="G46" i="1"/>
  <c r="H46" i="1"/>
  <c r="J46" i="1"/>
  <c r="K46" i="1"/>
  <c r="G47" i="1"/>
  <c r="H47" i="1"/>
  <c r="J47" i="1"/>
  <c r="K47" i="1"/>
  <c r="G49" i="1"/>
  <c r="H49" i="1"/>
  <c r="J49" i="1"/>
  <c r="K49" i="1"/>
  <c r="G51" i="1"/>
  <c r="H51" i="1"/>
  <c r="J51" i="1"/>
  <c r="K51" i="1"/>
  <c r="G53" i="1"/>
  <c r="H53" i="1"/>
  <c r="J53" i="1"/>
  <c r="K53" i="1"/>
  <c r="G54" i="1"/>
  <c r="H54" i="1"/>
  <c r="J54" i="1"/>
  <c r="K54" i="1"/>
  <c r="G56" i="1"/>
  <c r="H56" i="1"/>
  <c r="J56" i="1"/>
  <c r="K56" i="1"/>
  <c r="G57" i="1"/>
  <c r="H57" i="1"/>
  <c r="J57" i="1"/>
  <c r="K57" i="1"/>
  <c r="M57" i="1"/>
  <c r="N57" i="1"/>
  <c r="G58" i="1"/>
  <c r="H58" i="1"/>
  <c r="J58" i="1"/>
  <c r="K58" i="1"/>
  <c r="M58" i="1"/>
  <c r="N58" i="1"/>
  <c r="G59" i="1"/>
  <c r="H59" i="1"/>
  <c r="J59" i="1"/>
  <c r="K59" i="1"/>
  <c r="G60" i="1"/>
  <c r="H60" i="1"/>
  <c r="J60" i="1"/>
  <c r="K60" i="1"/>
  <c r="M60" i="1"/>
  <c r="N60" i="1"/>
  <c r="J62" i="1"/>
  <c r="K62" i="1"/>
  <c r="M62" i="1"/>
  <c r="N62" i="1"/>
  <c r="J63" i="1"/>
  <c r="K63" i="1"/>
  <c r="M64" i="1"/>
  <c r="N64" i="1"/>
  <c r="G67" i="1"/>
  <c r="H67" i="1"/>
  <c r="J67" i="1"/>
  <c r="K67" i="1"/>
  <c r="G70" i="1"/>
  <c r="H70" i="1"/>
  <c r="J70" i="1"/>
  <c r="K70" i="1"/>
  <c r="E71" i="1"/>
  <c r="F71" i="1"/>
  <c r="G71" i="1"/>
  <c r="H71" i="1"/>
  <c r="J71" i="1"/>
  <c r="K71" i="1"/>
  <c r="G72" i="1"/>
  <c r="H72" i="1"/>
  <c r="J72" i="1"/>
  <c r="K72" i="1"/>
  <c r="G74" i="1"/>
  <c r="H74" i="1"/>
  <c r="J74" i="1"/>
  <c r="K74" i="1"/>
  <c r="E75" i="1"/>
  <c r="F75" i="1"/>
  <c r="G75" i="1"/>
  <c r="H75" i="1"/>
  <c r="J75" i="1"/>
  <c r="K75" i="1"/>
  <c r="G76" i="1"/>
  <c r="H76" i="1"/>
  <c r="J76" i="1"/>
  <c r="K76" i="1"/>
  <c r="E78" i="1"/>
  <c r="F78" i="1"/>
  <c r="G78" i="1"/>
  <c r="H78" i="1"/>
  <c r="J78" i="1"/>
  <c r="K78" i="1"/>
  <c r="G79" i="1"/>
  <c r="H79" i="1"/>
  <c r="J79" i="1"/>
  <c r="K79" i="1"/>
  <c r="G82" i="1"/>
  <c r="H82" i="1"/>
  <c r="J82" i="1"/>
  <c r="K82" i="1"/>
  <c r="M82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41" i="3"/>
  <c r="B42" i="3"/>
  <c r="B47" i="3"/>
  <c r="B50" i="3"/>
  <c r="B51" i="3"/>
  <c r="B52" i="3"/>
  <c r="B53" i="3"/>
  <c r="B54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</calcChain>
</file>

<file path=xl/sharedStrings.xml><?xml version="1.0" encoding="utf-8"?>
<sst xmlns="http://schemas.openxmlformats.org/spreadsheetml/2006/main" count="832" uniqueCount="145">
  <si>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</si>
  <si>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</si>
  <si>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</si>
  <si>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</si>
  <si>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</si>
  <si>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</si>
  <si>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</si>
  <si>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</si>
  <si>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</si>
  <si>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</si>
  <si>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</si>
  <si>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</si>
  <si>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</si>
  <si>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</si>
  <si>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</si>
  <si>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</si>
  <si>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</si>
  <si>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</si>
  <si>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</si>
  <si>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</si>
  <si>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</si>
  <si>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</si>
  <si>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</si>
  <si>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</si>
  <si>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</si>
  <si>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</si>
  <si>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</si>
  <si>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</si>
  <si>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</si>
  <si>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</si>
  <si>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</si>
  <si>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</si>
  <si>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</si>
  <si>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</si>
  <si>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</si>
  <si>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</si>
  <si>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</si>
  <si>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</si>
  <si>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</si>
  <si>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</si>
  <si>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</si>
  <si>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</si>
  <si>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</si>
  <si>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</si>
  <si>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</si>
  <si>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</si>
  <si>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</si>
  <si>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</si>
  <si>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</si>
  <si>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</si>
  <si>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</si>
  <si>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</si>
  <si>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</si>
  <si>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</si>
  <si>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</si>
  <si>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</si>
  <si>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</si>
  <si>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</si>
  <si>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</si>
  <si>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</si>
  <si>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</si>
  <si>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</si>
  <si>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</si>
  <si>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</si>
  <si>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</si>
  <si>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</si>
  <si>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</si>
  <si>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</si>
  <si>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</si>
  <si>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</si>
  <si>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</si>
  <si>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</si>
  <si>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</si>
  <si>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</si>
  <si>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</si>
  <si>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</si>
  <si>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</si>
  <si>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</si>
  <si>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</si>
  <si>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</si>
  <si>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</si>
  <si>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</si>
  <si>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</si>
  <si>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</si>
  <si>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</si>
  <si>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</si>
  <si>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</si>
  <si>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</si>
  <si>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</si>
  <si>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</si>
  <si>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</si>
  <si>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</si>
  <si>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</si>
  <si>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</si>
  <si>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</si>
  <si>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</si>
  <si>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</si>
  <si>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</si>
  <si>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</si>
  <si>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>ENE  8/1/06  179507</t>
  </si>
  <si>
    <t xml:space="preserve">ENE    apr 02 35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</si>
  <si>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</si>
  <si>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</si>
  <si>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</si>
  <si>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</si>
  <si>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</si>
  <si>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</si>
  <si>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</si>
  <si>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</si>
  <si>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</si>
  <si>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</si>
  <si>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</si>
  <si>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</si>
  <si>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</si>
  <si>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</si>
  <si>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</si>
  <si>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</si>
  <si>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</si>
  <si>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</si>
  <si>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</si>
  <si>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</si>
  <si>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</si>
  <si>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</si>
  <si>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</si>
  <si>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</si>
  <si>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</si>
  <si>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from mm!K93</t>
  </si>
  <si>
    <t>total  (b48-b51)</t>
  </si>
  <si>
    <t>minus liabilities</t>
  </si>
  <si>
    <t>fxd income/cash</t>
  </si>
  <si>
    <t>PG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</si>
  <si>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</si>
  <si>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</si>
  <si>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</si>
  <si>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</si>
  <si>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</si>
  <si>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</si>
  <si>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INTC</t>
  </si>
  <si>
    <t>difference  $0</t>
  </si>
  <si>
    <t>CPN    jul 02 20 calls</t>
  </si>
  <si>
    <t>CPN    apr 02 12.50 puts</t>
  </si>
  <si>
    <t>Cypresswood</t>
  </si>
  <si>
    <t>LEN</t>
  </si>
  <si>
    <t>SLB</t>
  </si>
  <si>
    <t>PSFT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</si>
</sst>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59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57" sqref="M57"/>
    </sheetView>
  </sheetViews>
  <sheetFormatPr defaultColWidth="9.109375" defaultRowHeight="13.2" x14ac:dyDescent="0.25"/>
  <cols>
    <col min="1" max="1" width="25.88671875" style="2" bestFit="1" customWidth="1"/>
    <col min="2" max="2" width="28.44140625" style="2" bestFit="1" customWidth="1"/>
    <col min="3" max="3" width="14.6640625" style="12" bestFit="1" customWidth="1"/>
    <col min="4" max="4" width="11.44140625" style="12" bestFit="1" customWidth="1"/>
    <col min="5" max="6" width="10.33203125" style="4" bestFit="1" customWidth="1"/>
    <col min="7" max="8" width="18.33203125" style="6" bestFit="1" customWidth="1"/>
    <col min="9" max="9" width="8.6640625" style="4" bestFit="1" customWidth="1"/>
    <col min="10" max="10" width="14.33203125" style="6" bestFit="1" customWidth="1"/>
    <col min="11" max="11" width="14.6640625" style="6" bestFit="1" customWidth="1"/>
    <col min="12" max="12" width="2.88671875" style="3" bestFit="1" customWidth="1"/>
    <col min="13" max="13" width="14.33203125" style="43" bestFit="1" customWidth="1"/>
    <col min="14" max="14" width="13" style="43" bestFit="1" customWidth="1"/>
    <col min="15" max="15" width="13.6640625" style="4" bestFit="1" customWidth="1"/>
    <col min="16" max="16" width="13.6640625" style="2" bestFit="1" customWidth="1"/>
    <col min="17" max="16384" width="9.109375" style="2"/>
  </cols>
  <sheetData>
    <row r="1" spans="1:15" x14ac:dyDescent="0.25">
      <c r="D1" s="12" t="s">
        <v>38</v>
      </c>
      <c r="G1" s="10" t="s">
        <v>59</v>
      </c>
      <c r="H1" s="10" t="s">
        <v>60</v>
      </c>
    </row>
    <row r="2" spans="1:15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6"/>
      <c r="O2" s="43" t="s">
        <v>38</v>
      </c>
    </row>
    <row r="3" spans="1:15" x14ac:dyDescent="0.25">
      <c r="A3" s="7"/>
      <c r="B3" s="9" t="s">
        <v>39</v>
      </c>
      <c r="C3" s="21" t="s">
        <v>27</v>
      </c>
      <c r="D3" s="21" t="s">
        <v>27</v>
      </c>
      <c r="E3" s="11">
        <v>37278</v>
      </c>
      <c r="F3" s="11">
        <v>37274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6"/>
    </row>
    <row r="4" spans="1:15" x14ac:dyDescent="0.25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6"/>
    </row>
    <row r="5" spans="1:15" x14ac:dyDescent="0.25">
      <c r="A5" s="7" t="s">
        <v>62</v>
      </c>
      <c r="B5" s="2" t="s">
        <v>64</v>
      </c>
      <c r="C5" s="43">
        <v>2417517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2417517</v>
      </c>
      <c r="K5" s="6">
        <f>J5</f>
        <v>2417517</v>
      </c>
      <c r="L5" s="3">
        <v>1</v>
      </c>
    </row>
    <row r="6" spans="1:15" x14ac:dyDescent="0.25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5">
      <c r="A7" s="28" t="s">
        <v>38</v>
      </c>
      <c r="B7" s="9" t="s">
        <v>52</v>
      </c>
      <c r="C7" s="12" t="s">
        <v>38</v>
      </c>
      <c r="D7" s="42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5">
      <c r="A8" s="28" t="s">
        <v>38</v>
      </c>
      <c r="B8" s="34" t="s">
        <v>137</v>
      </c>
      <c r="C8" s="12">
        <v>-10000</v>
      </c>
      <c r="D8" s="12" t="s">
        <v>38</v>
      </c>
      <c r="E8" s="1">
        <v>31.7</v>
      </c>
      <c r="F8" s="1">
        <v>33.479999999999997</v>
      </c>
      <c r="G8" s="6">
        <f>C8*(E8-F8)</f>
        <v>17799.999999999975</v>
      </c>
      <c r="H8" s="6">
        <f>C8*(E8-F8)</f>
        <v>17799.999999999975</v>
      </c>
      <c r="J8" s="6">
        <f>G8</f>
        <v>17799.999999999975</v>
      </c>
      <c r="K8" s="6">
        <f t="shared" ref="K8:K17" si="0">J8</f>
        <v>17799.999999999975</v>
      </c>
      <c r="L8" s="3">
        <v>1</v>
      </c>
      <c r="M8" s="43" t="s">
        <v>38</v>
      </c>
    </row>
    <row r="9" spans="1:15" x14ac:dyDescent="0.25">
      <c r="A9" s="28" t="s">
        <v>38</v>
      </c>
      <c r="B9" s="34" t="s">
        <v>142</v>
      </c>
      <c r="C9" s="12">
        <v>-5000</v>
      </c>
      <c r="D9" s="12" t="s">
        <v>38</v>
      </c>
      <c r="E9" s="1">
        <v>49.83</v>
      </c>
      <c r="F9" s="1">
        <v>49.5</v>
      </c>
      <c r="G9" s="6">
        <f>C9*(E9-F9)</f>
        <v>-1649.9999999999914</v>
      </c>
      <c r="H9" s="6">
        <f>C9*(E9-F9)</f>
        <v>-1649.9999999999914</v>
      </c>
      <c r="J9" s="6">
        <f>G9</f>
        <v>-1649.9999999999914</v>
      </c>
      <c r="K9" s="6">
        <f t="shared" si="0"/>
        <v>-1649.9999999999914</v>
      </c>
      <c r="L9" s="3">
        <v>1</v>
      </c>
      <c r="M9" s="43" t="s">
        <v>38</v>
      </c>
    </row>
    <row r="10" spans="1:15" x14ac:dyDescent="0.25">
      <c r="A10" s="28" t="s">
        <v>38</v>
      </c>
      <c r="B10" s="34" t="s">
        <v>130</v>
      </c>
      <c r="C10" s="12">
        <v>-5000</v>
      </c>
      <c r="D10" s="12" t="s">
        <v>38</v>
      </c>
      <c r="E10" s="1">
        <v>79.3</v>
      </c>
      <c r="F10" s="1">
        <v>79.81</v>
      </c>
      <c r="G10" s="6">
        <f>C10*(E10-F10)</f>
        <v>2550.0000000000255</v>
      </c>
      <c r="H10" s="6">
        <f>C10*(E10-F10)</f>
        <v>2550.0000000000255</v>
      </c>
      <c r="J10" s="6">
        <f>G10</f>
        <v>2550.0000000000255</v>
      </c>
      <c r="K10" s="6">
        <f t="shared" si="0"/>
        <v>2550.0000000000255</v>
      </c>
      <c r="L10" s="3">
        <v>1</v>
      </c>
      <c r="M10" s="43" t="s">
        <v>38</v>
      </c>
    </row>
    <row r="11" spans="1:15" x14ac:dyDescent="0.25">
      <c r="A11" s="28" t="s">
        <v>38</v>
      </c>
      <c r="B11" s="34" t="s">
        <v>144</v>
      </c>
      <c r="C11" s="12">
        <v>-5000</v>
      </c>
      <c r="D11" s="12" t="s">
        <v>38</v>
      </c>
      <c r="E11" s="1">
        <v>33.590000000000003</v>
      </c>
      <c r="F11" s="1">
        <v>35.340000000000003</v>
      </c>
      <c r="G11" s="6">
        <f>C11*(E11-F11)</f>
        <v>8750</v>
      </c>
      <c r="H11" s="6">
        <f>C11*(E11-F11)</f>
        <v>8750</v>
      </c>
      <c r="J11" s="6">
        <f>G11</f>
        <v>8750</v>
      </c>
      <c r="K11" s="6">
        <f t="shared" si="0"/>
        <v>8750</v>
      </c>
      <c r="L11" s="3">
        <v>2</v>
      </c>
      <c r="M11" s="43" t="s">
        <v>38</v>
      </c>
    </row>
    <row r="12" spans="1:15" x14ac:dyDescent="0.25">
      <c r="A12" s="28" t="s">
        <v>38</v>
      </c>
      <c r="B12" s="34" t="s">
        <v>143</v>
      </c>
      <c r="C12" s="12">
        <v>-5000</v>
      </c>
      <c r="D12" s="12" t="s">
        <v>38</v>
      </c>
      <c r="E12" s="1">
        <v>49.5</v>
      </c>
      <c r="F12" s="1">
        <v>49.62</v>
      </c>
      <c r="G12" s="6">
        <f>C12*(E12-F12)</f>
        <v>599.99999999998727</v>
      </c>
      <c r="H12" s="6">
        <f>C12*(E12-F12)</f>
        <v>599.99999999998727</v>
      </c>
      <c r="J12" s="6">
        <f>G12</f>
        <v>599.99999999998727</v>
      </c>
      <c r="K12" s="6">
        <f t="shared" si="0"/>
        <v>599.99999999998727</v>
      </c>
      <c r="L12" s="3">
        <v>1</v>
      </c>
      <c r="M12" s="43" t="s">
        <v>38</v>
      </c>
    </row>
    <row r="13" spans="1:15" x14ac:dyDescent="0.25">
      <c r="A13" s="28"/>
      <c r="B13" s="9" t="s">
        <v>50</v>
      </c>
      <c r="C13" s="12" t="s">
        <v>38</v>
      </c>
      <c r="E13" s="5" t="s">
        <v>38</v>
      </c>
      <c r="F13" s="5" t="s">
        <v>38</v>
      </c>
      <c r="G13" s="5" t="s">
        <v>38</v>
      </c>
      <c r="H13" s="6" t="s">
        <v>38</v>
      </c>
      <c r="J13" s="6" t="s">
        <v>38</v>
      </c>
      <c r="K13" s="6" t="str">
        <f t="shared" si="0"/>
        <v xml:space="preserve"> </v>
      </c>
    </row>
    <row r="14" spans="1:15" x14ac:dyDescent="0.25">
      <c r="A14" s="28" t="s">
        <v>38</v>
      </c>
      <c r="B14" s="2" t="s">
        <v>139</v>
      </c>
      <c r="C14" s="12">
        <v>-2000</v>
      </c>
      <c r="E14" s="1">
        <v>0.65</v>
      </c>
      <c r="F14" s="1">
        <v>0.9</v>
      </c>
      <c r="G14" s="6">
        <f>(E14-F14)*C14</f>
        <v>500</v>
      </c>
      <c r="H14" s="6">
        <f>C14*(E14-F14)</f>
        <v>500</v>
      </c>
      <c r="J14" s="6">
        <f>G14</f>
        <v>500</v>
      </c>
      <c r="K14" s="6">
        <f t="shared" si="0"/>
        <v>500</v>
      </c>
      <c r="L14" s="3">
        <v>1</v>
      </c>
      <c r="M14" s="43" t="s">
        <v>38</v>
      </c>
      <c r="N14" s="43" t="s">
        <v>38</v>
      </c>
    </row>
    <row r="15" spans="1:15" x14ac:dyDescent="0.25">
      <c r="A15" s="28" t="s">
        <v>38</v>
      </c>
      <c r="B15" s="2" t="s">
        <v>140</v>
      </c>
      <c r="C15" s="12">
        <v>2000</v>
      </c>
      <c r="E15" s="1">
        <v>1.85</v>
      </c>
      <c r="F15" s="1">
        <v>1.45</v>
      </c>
      <c r="G15" s="6">
        <f>(E15-F15)*C15</f>
        <v>800.00000000000023</v>
      </c>
      <c r="H15" s="6">
        <f>C15*(E15-F15)</f>
        <v>800.00000000000023</v>
      </c>
      <c r="J15" s="6">
        <f>G15</f>
        <v>800.00000000000023</v>
      </c>
      <c r="K15" s="6">
        <f t="shared" si="0"/>
        <v>800.00000000000023</v>
      </c>
      <c r="L15" s="3">
        <v>1</v>
      </c>
      <c r="M15" s="43" t="s">
        <v>38</v>
      </c>
      <c r="N15" s="43" t="s">
        <v>38</v>
      </c>
    </row>
    <row r="16" spans="1:15" x14ac:dyDescent="0.25">
      <c r="A16" s="28" t="s">
        <v>38</v>
      </c>
      <c r="B16" s="2" t="s">
        <v>110</v>
      </c>
      <c r="C16" s="12">
        <v>-1000</v>
      </c>
      <c r="E16" s="1">
        <v>1.65</v>
      </c>
      <c r="F16" s="1">
        <v>2</v>
      </c>
      <c r="G16" s="6">
        <f>(E16-F16)*C16</f>
        <v>350.00000000000011</v>
      </c>
      <c r="H16" s="6">
        <f>C16*(E16-F16)</f>
        <v>350.00000000000011</v>
      </c>
      <c r="J16" s="6">
        <f>G16</f>
        <v>350.00000000000011</v>
      </c>
      <c r="K16" s="6">
        <f t="shared" si="0"/>
        <v>350.00000000000011</v>
      </c>
      <c r="L16" s="3">
        <v>1</v>
      </c>
      <c r="M16" s="43" t="s">
        <v>38</v>
      </c>
      <c r="N16" s="43" t="s">
        <v>38</v>
      </c>
    </row>
    <row r="17" spans="1:15" x14ac:dyDescent="0.25">
      <c r="A17" s="28" t="s">
        <v>38</v>
      </c>
      <c r="B17" s="2" t="s">
        <v>109</v>
      </c>
      <c r="C17" s="12">
        <v>1000</v>
      </c>
      <c r="E17" s="1">
        <v>0.7</v>
      </c>
      <c r="F17" s="1">
        <v>0.7</v>
      </c>
      <c r="G17" s="6">
        <f>(E17-F17)*C17</f>
        <v>0</v>
      </c>
      <c r="H17" s="6">
        <f>C17*(E17-F17)</f>
        <v>0</v>
      </c>
      <c r="J17" s="6">
        <f>G17</f>
        <v>0</v>
      </c>
      <c r="K17" s="6">
        <f t="shared" si="0"/>
        <v>0</v>
      </c>
      <c r="L17" s="3">
        <v>1</v>
      </c>
      <c r="M17" s="43">
        <v>-2361000</v>
      </c>
      <c r="N17" s="43" t="s">
        <v>38</v>
      </c>
    </row>
    <row r="18" spans="1:15" x14ac:dyDescent="0.25">
      <c r="A18" s="28"/>
      <c r="E18" s="1" t="s">
        <v>38</v>
      </c>
      <c r="F18" s="1" t="s">
        <v>38</v>
      </c>
      <c r="M18" s="43" t="s">
        <v>38</v>
      </c>
    </row>
    <row r="19" spans="1:15" x14ac:dyDescent="0.25">
      <c r="A19" s="7"/>
      <c r="B19" s="2" t="s">
        <v>49</v>
      </c>
      <c r="C19" s="12">
        <v>0</v>
      </c>
      <c r="D19" s="12" t="s">
        <v>38</v>
      </c>
      <c r="E19" s="25" t="s">
        <v>38</v>
      </c>
      <c r="F19" s="25" t="s">
        <v>38</v>
      </c>
      <c r="G19" s="6" t="s">
        <v>38</v>
      </c>
      <c r="J19" s="6">
        <f>+C19</f>
        <v>0</v>
      </c>
      <c r="K19" s="6">
        <f>J19</f>
        <v>0</v>
      </c>
      <c r="L19" s="3">
        <v>1</v>
      </c>
      <c r="M19" s="43">
        <f>SUM(K5:K19)</f>
        <v>2447217</v>
      </c>
      <c r="N19" s="43">
        <v>2447217</v>
      </c>
      <c r="O19" s="39">
        <f>M19-N19</f>
        <v>0</v>
      </c>
    </row>
    <row r="20" spans="1:15" x14ac:dyDescent="0.25">
      <c r="A20" s="7"/>
      <c r="E20" s="25"/>
      <c r="F20" s="25"/>
      <c r="G20" s="14" t="s">
        <v>38</v>
      </c>
      <c r="H20" s="14" t="s">
        <v>38</v>
      </c>
      <c r="M20" s="43" t="s">
        <v>38</v>
      </c>
    </row>
    <row r="21" spans="1:15" x14ac:dyDescent="0.25">
      <c r="A21" s="7" t="s">
        <v>105</v>
      </c>
      <c r="B21" s="2" t="s">
        <v>63</v>
      </c>
      <c r="C21" s="12">
        <v>4068.97</v>
      </c>
      <c r="D21" s="12" t="s">
        <v>38</v>
      </c>
      <c r="E21" s="1">
        <v>1</v>
      </c>
      <c r="F21" s="1">
        <v>1</v>
      </c>
      <c r="G21" s="6">
        <f>C21*(E21-F21)</f>
        <v>0</v>
      </c>
      <c r="H21" s="6">
        <f>C21*(E21-F21)</f>
        <v>0</v>
      </c>
      <c r="J21" s="6">
        <f>C21*E21</f>
        <v>4068.97</v>
      </c>
      <c r="K21" s="6">
        <f>J21</f>
        <v>4068.97</v>
      </c>
      <c r="L21" s="3">
        <v>1</v>
      </c>
      <c r="M21" s="66">
        <f>SUM(M17:M19)/M17*-1</f>
        <v>3.651715374841169E-2</v>
      </c>
      <c r="N21" s="66" t="s">
        <v>38</v>
      </c>
      <c r="O21" s="4">
        <v>0.38600000000000001</v>
      </c>
    </row>
    <row r="22" spans="1:15" x14ac:dyDescent="0.25">
      <c r="A22" s="7"/>
      <c r="D22" s="12" t="s">
        <v>38</v>
      </c>
      <c r="E22" s="25"/>
      <c r="F22" s="25"/>
      <c r="G22" s="14" t="s">
        <v>38</v>
      </c>
      <c r="H22" s="14" t="s">
        <v>38</v>
      </c>
      <c r="N22" s="43" t="s">
        <v>38</v>
      </c>
    </row>
    <row r="23" spans="1:15" x14ac:dyDescent="0.25">
      <c r="A23" s="7" t="s">
        <v>1</v>
      </c>
      <c r="B23" s="34" t="s">
        <v>20</v>
      </c>
      <c r="C23" s="12">
        <v>900</v>
      </c>
      <c r="E23" s="1">
        <v>15.94</v>
      </c>
      <c r="F23" s="1">
        <v>16.48</v>
      </c>
      <c r="G23" s="6">
        <f t="shared" ref="G23:G28" si="1">C23*(E23-F23)</f>
        <v>-486.00000000000085</v>
      </c>
      <c r="H23" s="6">
        <f t="shared" ref="H23:H28" si="2">C23*(E23-F23)</f>
        <v>-486.00000000000085</v>
      </c>
      <c r="I23" s="1"/>
      <c r="J23" s="6">
        <f t="shared" ref="J23:J28" si="3">C23*E23</f>
        <v>14346</v>
      </c>
      <c r="K23" s="6">
        <f t="shared" ref="K23:K28" si="4">J23</f>
        <v>14346</v>
      </c>
      <c r="L23" s="3">
        <v>2</v>
      </c>
      <c r="M23" s="43" t="s">
        <v>38</v>
      </c>
      <c r="O23" s="39">
        <f>O19*O21</f>
        <v>0</v>
      </c>
    </row>
    <row r="24" spans="1:15" x14ac:dyDescent="0.25">
      <c r="A24" s="7" t="s">
        <v>2</v>
      </c>
      <c r="B24" s="34" t="s">
        <v>21</v>
      </c>
      <c r="C24" s="12">
        <v>100</v>
      </c>
      <c r="E24" s="1">
        <v>16.75</v>
      </c>
      <c r="F24" s="1">
        <v>16.95</v>
      </c>
      <c r="G24" s="6">
        <f t="shared" si="1"/>
        <v>-19.999999999999929</v>
      </c>
      <c r="H24" s="6">
        <f t="shared" si="2"/>
        <v>-19.999999999999929</v>
      </c>
      <c r="I24" s="1"/>
      <c r="J24" s="6">
        <f t="shared" si="3"/>
        <v>1675</v>
      </c>
      <c r="K24" s="6">
        <f t="shared" si="4"/>
        <v>1675</v>
      </c>
      <c r="L24" s="3">
        <v>2</v>
      </c>
      <c r="M24" s="43" t="s">
        <v>38</v>
      </c>
    </row>
    <row r="25" spans="1:15" x14ac:dyDescent="0.25">
      <c r="A25" s="7" t="s">
        <v>3</v>
      </c>
      <c r="B25" s="34" t="s">
        <v>55</v>
      </c>
      <c r="C25" s="12">
        <v>83</v>
      </c>
      <c r="D25" s="12" t="s">
        <v>38</v>
      </c>
      <c r="E25" s="1">
        <v>39.200000000000003</v>
      </c>
      <c r="F25" s="1">
        <v>38.65</v>
      </c>
      <c r="G25" s="6">
        <f t="shared" si="1"/>
        <v>45.650000000000354</v>
      </c>
      <c r="H25" s="6">
        <f t="shared" si="2"/>
        <v>45.650000000000354</v>
      </c>
      <c r="I25" s="1"/>
      <c r="J25" s="6">
        <f t="shared" si="3"/>
        <v>3253.6000000000004</v>
      </c>
      <c r="K25" s="6">
        <f t="shared" si="4"/>
        <v>3253.6000000000004</v>
      </c>
      <c r="L25" s="3">
        <v>2</v>
      </c>
      <c r="M25" s="43" t="s">
        <v>38</v>
      </c>
    </row>
    <row r="26" spans="1:15" x14ac:dyDescent="0.25">
      <c r="A26" s="7"/>
      <c r="B26" s="34" t="s">
        <v>40</v>
      </c>
      <c r="C26" s="12">
        <v>169</v>
      </c>
      <c r="E26" s="1">
        <v>13.9</v>
      </c>
      <c r="F26" s="1">
        <v>14.08</v>
      </c>
      <c r="G26" s="6">
        <f t="shared" si="1"/>
        <v>-30.419999999999952</v>
      </c>
      <c r="H26" s="6">
        <f t="shared" si="2"/>
        <v>-30.419999999999952</v>
      </c>
      <c r="I26" s="1"/>
      <c r="J26" s="6">
        <f t="shared" si="3"/>
        <v>2349.1</v>
      </c>
      <c r="K26" s="6">
        <f t="shared" si="4"/>
        <v>2349.1</v>
      </c>
      <c r="L26" s="3">
        <v>2</v>
      </c>
      <c r="M26" s="43" t="s">
        <v>38</v>
      </c>
    </row>
    <row r="27" spans="1:15" x14ac:dyDescent="0.25">
      <c r="A27" s="7"/>
      <c r="B27" s="34" t="s">
        <v>34</v>
      </c>
      <c r="C27" s="12">
        <v>2205.89</v>
      </c>
      <c r="D27" s="12" t="s">
        <v>38</v>
      </c>
      <c r="E27" s="1">
        <v>1</v>
      </c>
      <c r="F27" s="1">
        <v>1</v>
      </c>
      <c r="G27" s="6">
        <f t="shared" si="1"/>
        <v>0</v>
      </c>
      <c r="H27" s="6">
        <f t="shared" si="2"/>
        <v>0</v>
      </c>
      <c r="I27" s="1"/>
      <c r="J27" s="6">
        <f t="shared" si="3"/>
        <v>2205.89</v>
      </c>
      <c r="K27" s="6">
        <f t="shared" si="4"/>
        <v>2205.89</v>
      </c>
      <c r="L27" s="3">
        <v>1</v>
      </c>
      <c r="M27" s="43" t="s">
        <v>38</v>
      </c>
    </row>
    <row r="28" spans="1:15" x14ac:dyDescent="0.25">
      <c r="A28" s="7"/>
      <c r="B28" s="34" t="s">
        <v>81</v>
      </c>
      <c r="C28" s="12">
        <v>826.11</v>
      </c>
      <c r="D28" s="12" t="s">
        <v>38</v>
      </c>
      <c r="E28" s="1">
        <v>1</v>
      </c>
      <c r="F28" s="1">
        <v>1</v>
      </c>
      <c r="G28" s="6">
        <f t="shared" si="1"/>
        <v>0</v>
      </c>
      <c r="H28" s="6">
        <f t="shared" si="2"/>
        <v>0</v>
      </c>
      <c r="I28" s="1"/>
      <c r="J28" s="6">
        <f t="shared" si="3"/>
        <v>826.11</v>
      </c>
      <c r="K28" s="6">
        <f t="shared" si="4"/>
        <v>826.11</v>
      </c>
      <c r="L28" s="3">
        <v>1</v>
      </c>
      <c r="M28" s="43" t="s">
        <v>38</v>
      </c>
    </row>
    <row r="29" spans="1:15" x14ac:dyDescent="0.25">
      <c r="B29" s="34" t="s">
        <v>38</v>
      </c>
      <c r="C29" s="12" t="s">
        <v>38</v>
      </c>
      <c r="D29" s="12" t="s">
        <v>38</v>
      </c>
      <c r="E29" s="2"/>
      <c r="F29" s="2"/>
      <c r="G29" s="14"/>
      <c r="H29" s="14"/>
      <c r="I29" s="2"/>
      <c r="K29" s="14"/>
      <c r="M29" s="43" t="s">
        <v>38</v>
      </c>
    </row>
    <row r="30" spans="1:15" x14ac:dyDescent="0.25">
      <c r="A30" s="7" t="s">
        <v>4</v>
      </c>
      <c r="B30" s="2" t="s">
        <v>61</v>
      </c>
      <c r="C30" s="12">
        <v>136341.46</v>
      </c>
      <c r="E30" s="1">
        <v>1</v>
      </c>
      <c r="F30" s="1">
        <v>1</v>
      </c>
      <c r="G30" s="6">
        <f>C30*(E30-F30)</f>
        <v>0</v>
      </c>
      <c r="H30" s="6">
        <f>C30*(E30-F30)</f>
        <v>0</v>
      </c>
      <c r="I30" s="3"/>
      <c r="J30" s="6">
        <f>C30*E30</f>
        <v>136341.46</v>
      </c>
      <c r="K30" s="6">
        <f>J30</f>
        <v>136341.46</v>
      </c>
      <c r="L30" s="3">
        <v>1</v>
      </c>
      <c r="M30" s="43" t="s">
        <v>38</v>
      </c>
    </row>
    <row r="31" spans="1:15" x14ac:dyDescent="0.25">
      <c r="A31" s="23" t="s">
        <v>38</v>
      </c>
      <c r="B31" s="2" t="s">
        <v>38</v>
      </c>
      <c r="C31" s="40" t="s">
        <v>38</v>
      </c>
      <c r="E31" s="1" t="s">
        <v>38</v>
      </c>
      <c r="F31" s="1" t="s">
        <v>38</v>
      </c>
      <c r="G31" s="2" t="s">
        <v>38</v>
      </c>
      <c r="H31" s="6" t="s">
        <v>38</v>
      </c>
      <c r="I31" s="3"/>
      <c r="J31" s="6" t="s">
        <v>38</v>
      </c>
      <c r="K31" s="14" t="s">
        <v>38</v>
      </c>
      <c r="M31" s="43" t="s">
        <v>38</v>
      </c>
    </row>
    <row r="32" spans="1:15" x14ac:dyDescent="0.25">
      <c r="A32" s="7" t="s">
        <v>106</v>
      </c>
      <c r="B32" s="2" t="s">
        <v>19</v>
      </c>
      <c r="C32" s="12">
        <v>51648.45</v>
      </c>
      <c r="E32" s="1">
        <v>1</v>
      </c>
      <c r="F32" s="1">
        <v>1</v>
      </c>
      <c r="G32" s="6">
        <f>C32*(E32-F32)</f>
        <v>0</v>
      </c>
      <c r="H32" s="6">
        <f>C32*(E32-F32)</f>
        <v>0</v>
      </c>
      <c r="I32" s="3"/>
      <c r="J32" s="6">
        <f>C32*E32</f>
        <v>51648.45</v>
      </c>
      <c r="K32" s="6">
        <f>J32</f>
        <v>51648.45</v>
      </c>
      <c r="L32" s="3">
        <v>1</v>
      </c>
      <c r="M32" s="43" t="s">
        <v>38</v>
      </c>
    </row>
    <row r="33" spans="1:18" x14ac:dyDescent="0.25">
      <c r="A33" s="7"/>
      <c r="E33" s="1"/>
      <c r="F33" s="1"/>
      <c r="I33" s="3"/>
    </row>
    <row r="34" spans="1:18" x14ac:dyDescent="0.25">
      <c r="A34" s="7" t="s">
        <v>103</v>
      </c>
      <c r="B34" s="2" t="s">
        <v>19</v>
      </c>
      <c r="C34" s="43">
        <v>0</v>
      </c>
      <c r="D34" s="12" t="s">
        <v>38</v>
      </c>
      <c r="E34" s="1">
        <v>1</v>
      </c>
      <c r="F34" s="1">
        <v>1</v>
      </c>
      <c r="G34" s="6">
        <f>C34*(E34-F34)</f>
        <v>0</v>
      </c>
      <c r="H34" s="6">
        <f t="shared" ref="H34:H44" si="5">C34*(E34-F34)</f>
        <v>0</v>
      </c>
      <c r="I34" s="1"/>
      <c r="J34" s="6">
        <f>C34*E34</f>
        <v>0</v>
      </c>
      <c r="K34" s="6">
        <f t="shared" ref="K34:K47" si="6">J34</f>
        <v>0</v>
      </c>
      <c r="L34" s="3">
        <v>1</v>
      </c>
    </row>
    <row r="35" spans="1:18" x14ac:dyDescent="0.25">
      <c r="A35" s="7" t="s">
        <v>38</v>
      </c>
      <c r="B35" s="2" t="s">
        <v>102</v>
      </c>
      <c r="C35" s="43">
        <v>3157394.51</v>
      </c>
      <c r="D35" s="12" t="s">
        <v>38</v>
      </c>
      <c r="E35" s="1">
        <v>1</v>
      </c>
      <c r="F35" s="1">
        <v>1</v>
      </c>
      <c r="G35" s="6">
        <f>C35*(E35-F35)</f>
        <v>0</v>
      </c>
      <c r="H35" s="6">
        <f t="shared" si="5"/>
        <v>0</v>
      </c>
      <c r="I35" s="1"/>
      <c r="J35" s="6">
        <f>C35*E35</f>
        <v>3157394.51</v>
      </c>
      <c r="K35" s="6">
        <f t="shared" si="6"/>
        <v>3157394.51</v>
      </c>
      <c r="L35" s="3">
        <v>1</v>
      </c>
    </row>
    <row r="36" spans="1:18" x14ac:dyDescent="0.25">
      <c r="A36" s="28" t="s">
        <v>38</v>
      </c>
      <c r="B36" s="2" t="s">
        <v>100</v>
      </c>
      <c r="C36" s="12">
        <v>-2500</v>
      </c>
      <c r="D36" s="12" t="s">
        <v>38</v>
      </c>
      <c r="E36" s="1">
        <v>0.05</v>
      </c>
      <c r="F36" s="1">
        <v>0.05</v>
      </c>
      <c r="G36" s="6">
        <f t="shared" ref="G36:G44" si="7">(E36-F36)*C36</f>
        <v>0</v>
      </c>
      <c r="H36" s="6">
        <f t="shared" si="5"/>
        <v>0</v>
      </c>
      <c r="J36" s="6">
        <f t="shared" ref="J36:J45" si="8">G36</f>
        <v>0</v>
      </c>
      <c r="K36" s="6">
        <f t="shared" si="6"/>
        <v>0</v>
      </c>
      <c r="L36" s="3">
        <v>1</v>
      </c>
      <c r="M36" s="43">
        <f t="shared" ref="M36:M44" si="9">C36*E36*-1</f>
        <v>125</v>
      </c>
      <c r="N36" s="43" t="s">
        <v>38</v>
      </c>
    </row>
    <row r="37" spans="1:18" x14ac:dyDescent="0.25">
      <c r="A37" s="28" t="s">
        <v>38</v>
      </c>
      <c r="B37" s="2" t="s">
        <v>90</v>
      </c>
      <c r="C37" s="12">
        <v>-5000</v>
      </c>
      <c r="D37" s="12" t="s">
        <v>38</v>
      </c>
      <c r="E37" s="1">
        <v>0.05</v>
      </c>
      <c r="F37" s="1">
        <v>0.05</v>
      </c>
      <c r="G37" s="6">
        <f t="shared" si="7"/>
        <v>0</v>
      </c>
      <c r="H37" s="6">
        <f t="shared" si="5"/>
        <v>0</v>
      </c>
      <c r="J37" s="6">
        <f t="shared" si="8"/>
        <v>0</v>
      </c>
      <c r="K37" s="6">
        <f t="shared" si="6"/>
        <v>0</v>
      </c>
      <c r="L37" s="3">
        <v>1</v>
      </c>
      <c r="M37" s="43">
        <f t="shared" si="9"/>
        <v>250</v>
      </c>
    </row>
    <row r="38" spans="1:18" x14ac:dyDescent="0.25">
      <c r="A38" s="28" t="s">
        <v>38</v>
      </c>
      <c r="B38" s="2" t="s">
        <v>75</v>
      </c>
      <c r="C38" s="12">
        <v>-15000</v>
      </c>
      <c r="D38" s="12" t="s">
        <v>38</v>
      </c>
      <c r="E38" s="1">
        <v>0.05</v>
      </c>
      <c r="F38" s="1">
        <v>0.05</v>
      </c>
      <c r="G38" s="6">
        <f t="shared" si="7"/>
        <v>0</v>
      </c>
      <c r="H38" s="6">
        <f t="shared" si="5"/>
        <v>0</v>
      </c>
      <c r="J38" s="6">
        <f t="shared" si="8"/>
        <v>0</v>
      </c>
      <c r="K38" s="6">
        <f t="shared" si="6"/>
        <v>0</v>
      </c>
      <c r="L38" s="3">
        <v>1</v>
      </c>
      <c r="M38" s="43">
        <f t="shared" si="9"/>
        <v>750</v>
      </c>
      <c r="O38" s="4" t="s">
        <v>38</v>
      </c>
    </row>
    <row r="39" spans="1:18" x14ac:dyDescent="0.25">
      <c r="A39" s="28" t="s">
        <v>38</v>
      </c>
      <c r="B39" s="2" t="s">
        <v>86</v>
      </c>
      <c r="C39" s="12">
        <v>-15000</v>
      </c>
      <c r="D39" s="12" t="s">
        <v>38</v>
      </c>
      <c r="E39" s="1">
        <v>0.05</v>
      </c>
      <c r="F39" s="1">
        <v>0.05</v>
      </c>
      <c r="G39" s="6">
        <f t="shared" si="7"/>
        <v>0</v>
      </c>
      <c r="H39" s="6">
        <f t="shared" si="5"/>
        <v>0</v>
      </c>
      <c r="J39" s="6">
        <f t="shared" si="8"/>
        <v>0</v>
      </c>
      <c r="K39" s="6">
        <f t="shared" si="6"/>
        <v>0</v>
      </c>
      <c r="L39" s="3">
        <v>1</v>
      </c>
      <c r="M39" s="43">
        <f t="shared" si="9"/>
        <v>750</v>
      </c>
      <c r="O39" s="4" t="s">
        <v>38</v>
      </c>
    </row>
    <row r="40" spans="1:18" x14ac:dyDescent="0.25">
      <c r="A40" s="28" t="s">
        <v>38</v>
      </c>
      <c r="B40" s="2" t="s">
        <v>76</v>
      </c>
      <c r="C40" s="12">
        <v>-10000</v>
      </c>
      <c r="D40" s="12" t="s">
        <v>38</v>
      </c>
      <c r="E40" s="1">
        <v>0.05</v>
      </c>
      <c r="F40" s="1">
        <v>0.05</v>
      </c>
      <c r="G40" s="6">
        <f t="shared" si="7"/>
        <v>0</v>
      </c>
      <c r="H40" s="6">
        <f t="shared" si="5"/>
        <v>0</v>
      </c>
      <c r="J40" s="6">
        <f t="shared" si="8"/>
        <v>0</v>
      </c>
      <c r="K40" s="6">
        <f t="shared" si="6"/>
        <v>0</v>
      </c>
      <c r="L40" s="3">
        <v>1</v>
      </c>
      <c r="M40" s="43">
        <f t="shared" si="9"/>
        <v>500</v>
      </c>
      <c r="O40" s="6" t="s">
        <v>38</v>
      </c>
    </row>
    <row r="41" spans="1:18" x14ac:dyDescent="0.25">
      <c r="A41" s="28" t="s">
        <v>38</v>
      </c>
      <c r="B41" s="2" t="s">
        <v>77</v>
      </c>
      <c r="C41" s="12">
        <v>-10000</v>
      </c>
      <c r="D41" s="12" t="s">
        <v>38</v>
      </c>
      <c r="E41" s="1">
        <v>0.05</v>
      </c>
      <c r="F41" s="1">
        <v>0.05</v>
      </c>
      <c r="G41" s="6">
        <f t="shared" si="7"/>
        <v>0</v>
      </c>
      <c r="H41" s="6">
        <f t="shared" si="5"/>
        <v>0</v>
      </c>
      <c r="J41" s="6">
        <f t="shared" si="8"/>
        <v>0</v>
      </c>
      <c r="K41" s="6">
        <f t="shared" si="6"/>
        <v>0</v>
      </c>
      <c r="L41" s="3">
        <v>1</v>
      </c>
      <c r="M41" s="43">
        <f t="shared" si="9"/>
        <v>500</v>
      </c>
      <c r="O41" s="6" t="s">
        <v>38</v>
      </c>
    </row>
    <row r="42" spans="1:18" x14ac:dyDescent="0.25">
      <c r="A42" s="28" t="s">
        <v>38</v>
      </c>
      <c r="B42" s="2" t="s">
        <v>78</v>
      </c>
      <c r="C42" s="12">
        <v>-10000</v>
      </c>
      <c r="D42" s="12" t="s">
        <v>38</v>
      </c>
      <c r="E42" s="1">
        <v>0.05</v>
      </c>
      <c r="F42" s="1">
        <v>0.05</v>
      </c>
      <c r="G42" s="6">
        <f t="shared" si="7"/>
        <v>0</v>
      </c>
      <c r="H42" s="6">
        <f t="shared" si="5"/>
        <v>0</v>
      </c>
      <c r="J42" s="6">
        <f t="shared" si="8"/>
        <v>0</v>
      </c>
      <c r="K42" s="6">
        <f t="shared" si="6"/>
        <v>0</v>
      </c>
      <c r="L42" s="3">
        <v>1</v>
      </c>
      <c r="M42" s="43">
        <f t="shared" si="9"/>
        <v>500</v>
      </c>
      <c r="O42" s="6" t="s">
        <v>38</v>
      </c>
      <c r="P42" s="2" t="s">
        <v>38</v>
      </c>
    </row>
    <row r="43" spans="1:18" x14ac:dyDescent="0.25">
      <c r="A43" s="28" t="s">
        <v>38</v>
      </c>
      <c r="B43" s="2" t="s">
        <v>79</v>
      </c>
      <c r="C43" s="12">
        <v>-10000</v>
      </c>
      <c r="D43" s="12" t="s">
        <v>38</v>
      </c>
      <c r="E43" s="1">
        <v>0.05</v>
      </c>
      <c r="F43" s="1">
        <v>0.05</v>
      </c>
      <c r="G43" s="6">
        <f t="shared" si="7"/>
        <v>0</v>
      </c>
      <c r="H43" s="6">
        <f t="shared" si="5"/>
        <v>0</v>
      </c>
      <c r="J43" s="6">
        <f t="shared" si="8"/>
        <v>0</v>
      </c>
      <c r="K43" s="6">
        <f t="shared" si="6"/>
        <v>0</v>
      </c>
      <c r="L43" s="3">
        <v>1</v>
      </c>
      <c r="M43" s="45">
        <f t="shared" si="9"/>
        <v>500</v>
      </c>
      <c r="O43" s="43" t="s">
        <v>38</v>
      </c>
    </row>
    <row r="44" spans="1:18" ht="13.8" thickBot="1" x14ac:dyDescent="0.3">
      <c r="A44" s="28" t="s">
        <v>38</v>
      </c>
      <c r="B44" s="2" t="s">
        <v>80</v>
      </c>
      <c r="C44" s="12">
        <v>-5000</v>
      </c>
      <c r="D44" s="12" t="s">
        <v>38</v>
      </c>
      <c r="E44" s="1">
        <v>0.05</v>
      </c>
      <c r="F44" s="1">
        <v>0.05</v>
      </c>
      <c r="G44" s="6">
        <f t="shared" si="7"/>
        <v>0</v>
      </c>
      <c r="H44" s="6">
        <f t="shared" si="5"/>
        <v>0</v>
      </c>
      <c r="J44" s="6">
        <f t="shared" si="8"/>
        <v>0</v>
      </c>
      <c r="K44" s="6">
        <f t="shared" si="6"/>
        <v>0</v>
      </c>
      <c r="L44" s="3">
        <v>1</v>
      </c>
      <c r="M44" s="46">
        <f t="shared" si="9"/>
        <v>250</v>
      </c>
      <c r="N44" s="43">
        <v>0</v>
      </c>
      <c r="O44" s="43">
        <v>3166709.11</v>
      </c>
    </row>
    <row r="45" spans="1:18" x14ac:dyDescent="0.25">
      <c r="A45" s="7" t="s">
        <v>38</v>
      </c>
      <c r="C45" s="27" t="s">
        <v>38</v>
      </c>
      <c r="D45" s="12" t="s">
        <v>38</v>
      </c>
      <c r="E45" s="1"/>
      <c r="F45" s="1"/>
      <c r="G45" s="6" t="s">
        <v>38</v>
      </c>
      <c r="H45" s="6" t="s">
        <v>38</v>
      </c>
      <c r="I45" s="1"/>
      <c r="J45" s="6" t="str">
        <f t="shared" si="8"/>
        <v xml:space="preserve"> </v>
      </c>
      <c r="K45" s="6" t="str">
        <f t="shared" si="6"/>
        <v xml:space="preserve"> </v>
      </c>
      <c r="M45" s="43">
        <f>SUM(M36:M44)</f>
        <v>4125</v>
      </c>
      <c r="N45" s="43">
        <f>SUM(H34:H44)</f>
        <v>0</v>
      </c>
      <c r="O45" s="43">
        <f>SUM(K34:K44)</f>
        <v>3157394.51</v>
      </c>
      <c r="P45" s="2" t="s">
        <v>38</v>
      </c>
      <c r="R45" s="43" t="s">
        <v>38</v>
      </c>
    </row>
    <row r="46" spans="1:18" x14ac:dyDescent="0.25">
      <c r="A46" s="7" t="s">
        <v>103</v>
      </c>
      <c r="B46" s="2" t="s">
        <v>44</v>
      </c>
      <c r="C46" s="12">
        <v>387</v>
      </c>
      <c r="D46" s="12" t="s">
        <v>38</v>
      </c>
      <c r="E46" s="15">
        <v>38.299999999999997</v>
      </c>
      <c r="F46" s="15">
        <v>38.68</v>
      </c>
      <c r="G46" s="6">
        <f>C46*(E46-F46)</f>
        <v>-147.060000000001</v>
      </c>
      <c r="H46" s="6">
        <f>C46*(E46-F46)</f>
        <v>-147.060000000001</v>
      </c>
      <c r="I46" s="1"/>
      <c r="J46" s="6">
        <f>C46*E46</f>
        <v>14822.099999999999</v>
      </c>
      <c r="K46" s="6">
        <f t="shared" si="6"/>
        <v>14822.099999999999</v>
      </c>
      <c r="L46" s="3">
        <v>2</v>
      </c>
      <c r="M46" s="43" t="s">
        <v>38</v>
      </c>
    </row>
    <row r="47" spans="1:18" x14ac:dyDescent="0.25">
      <c r="A47" s="7" t="s">
        <v>38</v>
      </c>
      <c r="B47" s="2" t="s">
        <v>19</v>
      </c>
      <c r="C47" s="12">
        <v>201.83</v>
      </c>
      <c r="D47" s="12" t="s">
        <v>38</v>
      </c>
      <c r="E47" s="1">
        <v>1</v>
      </c>
      <c r="F47" s="1">
        <v>1</v>
      </c>
      <c r="G47" s="6">
        <f>C47*(E47-F47)</f>
        <v>0</v>
      </c>
      <c r="H47" s="6">
        <f>C47*(E47-F47)</f>
        <v>0</v>
      </c>
      <c r="I47" s="1"/>
      <c r="J47" s="6">
        <f>C47*E47</f>
        <v>201.83</v>
      </c>
      <c r="K47" s="6">
        <f t="shared" si="6"/>
        <v>201.83</v>
      </c>
      <c r="L47" s="3">
        <v>1</v>
      </c>
    </row>
    <row r="48" spans="1:18" x14ac:dyDescent="0.25">
      <c r="A48" s="7" t="s">
        <v>38</v>
      </c>
      <c r="B48" s="4" t="s">
        <v>38</v>
      </c>
      <c r="C48" s="12" t="s">
        <v>38</v>
      </c>
      <c r="D48" s="12" t="s">
        <v>38</v>
      </c>
      <c r="E48" s="1" t="s">
        <v>38</v>
      </c>
      <c r="F48" s="1" t="s">
        <v>38</v>
      </c>
      <c r="H48" s="6" t="s">
        <v>38</v>
      </c>
      <c r="I48" s="3"/>
      <c r="K48" s="14"/>
      <c r="O48" s="43" t="s">
        <v>38</v>
      </c>
    </row>
    <row r="49" spans="1:15" x14ac:dyDescent="0.25">
      <c r="A49" s="7" t="s">
        <v>119</v>
      </c>
      <c r="B49" s="2" t="s">
        <v>120</v>
      </c>
      <c r="C49" s="12">
        <v>19931.455999999998</v>
      </c>
      <c r="D49" s="12" t="s">
        <v>38</v>
      </c>
      <c r="E49" s="1">
        <v>10.97</v>
      </c>
      <c r="F49" s="1">
        <v>10.97</v>
      </c>
      <c r="G49" s="6">
        <f>C49*(E49-F49)</f>
        <v>0</v>
      </c>
      <c r="H49" s="6">
        <f>C49*(E49-F49)</f>
        <v>0</v>
      </c>
      <c r="I49" s="1" t="s">
        <v>38</v>
      </c>
      <c r="J49" s="6">
        <f>C49*E49</f>
        <v>218648.07232000001</v>
      </c>
      <c r="K49" s="6">
        <f>J49</f>
        <v>218648.07232000001</v>
      </c>
      <c r="L49" s="3">
        <v>1</v>
      </c>
    </row>
    <row r="50" spans="1:15" x14ac:dyDescent="0.25">
      <c r="A50" s="7"/>
      <c r="E50" s="2"/>
      <c r="F50" s="2"/>
      <c r="G50" s="14"/>
      <c r="H50" s="6" t="s">
        <v>38</v>
      </c>
      <c r="I50" s="2" t="s">
        <v>38</v>
      </c>
      <c r="K50" s="6" t="s">
        <v>38</v>
      </c>
      <c r="M50" s="43" t="s">
        <v>38</v>
      </c>
    </row>
    <row r="51" spans="1:15" x14ac:dyDescent="0.25">
      <c r="A51" s="7" t="s">
        <v>10</v>
      </c>
      <c r="B51" s="2" t="s">
        <v>107</v>
      </c>
      <c r="C51" s="12">
        <v>20000</v>
      </c>
      <c r="E51" s="1">
        <v>1</v>
      </c>
      <c r="F51" s="1">
        <v>1</v>
      </c>
      <c r="G51" s="6">
        <f>C51*(E51-F51)</f>
        <v>0</v>
      </c>
      <c r="H51" s="6">
        <f>C51*(E51-F51)</f>
        <v>0</v>
      </c>
      <c r="I51" s="1"/>
      <c r="J51" s="6">
        <f>C51*E51</f>
        <v>20000</v>
      </c>
      <c r="K51" s="6">
        <f>J51</f>
        <v>20000</v>
      </c>
      <c r="L51" s="3">
        <v>1</v>
      </c>
    </row>
    <row r="52" spans="1:15" x14ac:dyDescent="0.25">
      <c r="E52" s="2"/>
      <c r="F52" s="2"/>
      <c r="G52" s="14"/>
      <c r="H52" s="6" t="s">
        <v>38</v>
      </c>
      <c r="I52" s="2"/>
      <c r="J52" s="6" t="s">
        <v>38</v>
      </c>
    </row>
    <row r="53" spans="1:15" x14ac:dyDescent="0.25">
      <c r="A53" s="7" t="s">
        <v>132</v>
      </c>
      <c r="B53" s="2" t="s">
        <v>133</v>
      </c>
      <c r="C53" s="12">
        <v>3829.12</v>
      </c>
      <c r="E53" s="1">
        <v>1</v>
      </c>
      <c r="F53" s="1">
        <v>1</v>
      </c>
      <c r="G53" s="6">
        <f>C53*(E53-F53)</f>
        <v>0</v>
      </c>
      <c r="H53" s="6">
        <f>C53*(E53-F53)</f>
        <v>0</v>
      </c>
      <c r="I53" s="1"/>
      <c r="J53" s="6">
        <f>C53*E53</f>
        <v>3829.12</v>
      </c>
      <c r="K53" s="6">
        <f>J53</f>
        <v>3829.12</v>
      </c>
      <c r="L53" s="3">
        <v>1</v>
      </c>
    </row>
    <row r="54" spans="1:15" x14ac:dyDescent="0.25">
      <c r="A54" s="7"/>
      <c r="B54" s="2" t="s">
        <v>134</v>
      </c>
      <c r="C54" s="12">
        <v>4769.42</v>
      </c>
      <c r="E54" s="1">
        <v>1</v>
      </c>
      <c r="F54" s="1">
        <v>1</v>
      </c>
      <c r="G54" s="6">
        <f>C54*(E54-F54)</f>
        <v>0</v>
      </c>
      <c r="H54" s="6">
        <f>C54*(E54-F54)</f>
        <v>0</v>
      </c>
      <c r="I54" s="1"/>
      <c r="J54" s="6">
        <f>C54*E54</f>
        <v>4769.42</v>
      </c>
      <c r="K54" s="6">
        <f>J54</f>
        <v>4769.42</v>
      </c>
      <c r="L54" s="3">
        <v>1</v>
      </c>
    </row>
    <row r="55" spans="1:15" x14ac:dyDescent="0.25">
      <c r="E55" s="2"/>
      <c r="F55" s="2"/>
      <c r="G55" s="14"/>
      <c r="H55" s="6" t="s">
        <v>38</v>
      </c>
      <c r="I55" s="2"/>
      <c r="K55" s="6" t="s">
        <v>38</v>
      </c>
    </row>
    <row r="56" spans="1:15" x14ac:dyDescent="0.25">
      <c r="A56" s="7" t="s">
        <v>131</v>
      </c>
      <c r="B56" s="2" t="s">
        <v>136</v>
      </c>
      <c r="C56" s="12">
        <v>9759</v>
      </c>
      <c r="E56" s="1">
        <v>1</v>
      </c>
      <c r="F56" s="1">
        <v>1</v>
      </c>
      <c r="G56" s="6">
        <f>C56*(E56-F56)</f>
        <v>0</v>
      </c>
      <c r="H56" s="6">
        <f>C56*(E56-F56)</f>
        <v>0</v>
      </c>
      <c r="I56" s="1"/>
      <c r="J56" s="6">
        <f>C56*E56</f>
        <v>9759</v>
      </c>
      <c r="K56" s="6">
        <f>J56</f>
        <v>9759</v>
      </c>
      <c r="L56" s="3">
        <v>1</v>
      </c>
      <c r="M56" s="43" t="s">
        <v>53</v>
      </c>
    </row>
    <row r="57" spans="1:15" x14ac:dyDescent="0.25">
      <c r="A57" s="7"/>
      <c r="B57" s="2" t="s">
        <v>24</v>
      </c>
      <c r="C57" s="12">
        <v>3718</v>
      </c>
      <c r="E57" s="1">
        <v>1</v>
      </c>
      <c r="F57" s="1">
        <v>1</v>
      </c>
      <c r="G57" s="6">
        <f>C57*(E57-F57)</f>
        <v>0</v>
      </c>
      <c r="H57" s="6">
        <f>C57*(E57-F57)</f>
        <v>0</v>
      </c>
      <c r="I57" s="1"/>
      <c r="J57" s="6">
        <f>C57*E57</f>
        <v>3718</v>
      </c>
      <c r="K57" s="6">
        <f>J57</f>
        <v>3718</v>
      </c>
      <c r="L57" s="3">
        <v>1</v>
      </c>
      <c r="M57" s="43">
        <f>(C8*E8)+(C9*E9)+(C10*E10)+(C11*E11)+(C12*E12)</f>
        <v>-1378100</v>
      </c>
      <c r="N57" s="24">
        <f>M57/M64</f>
        <v>-0.24413003429031205</v>
      </c>
      <c r="O57" s="4" t="s">
        <v>52</v>
      </c>
    </row>
    <row r="58" spans="1:15" x14ac:dyDescent="0.25">
      <c r="A58" s="7"/>
      <c r="B58" s="2" t="s">
        <v>25</v>
      </c>
      <c r="C58" s="12">
        <v>943</v>
      </c>
      <c r="E58" s="1">
        <v>1</v>
      </c>
      <c r="F58" s="1">
        <v>1</v>
      </c>
      <c r="G58" s="6">
        <f>C58*(E58-F58)</f>
        <v>0</v>
      </c>
      <c r="H58" s="6">
        <f>C58*(E58-F58)</f>
        <v>0</v>
      </c>
      <c r="I58" s="1"/>
      <c r="J58" s="6">
        <f>C58*E58</f>
        <v>943</v>
      </c>
      <c r="K58" s="6">
        <f>J58</f>
        <v>943</v>
      </c>
      <c r="L58" s="3">
        <v>1</v>
      </c>
      <c r="M58" s="43">
        <f>SUMIF(L5:L65,2,K5:K65)</f>
        <v>48886.642726741993</v>
      </c>
      <c r="N58" s="24">
        <f>M58/M64</f>
        <v>8.6602552537680556E-3</v>
      </c>
      <c r="O58" s="4" t="s">
        <v>18</v>
      </c>
    </row>
    <row r="59" spans="1:15" x14ac:dyDescent="0.25">
      <c r="A59" s="7"/>
      <c r="B59" s="2" t="s">
        <v>26</v>
      </c>
      <c r="C59" s="12">
        <v>1235</v>
      </c>
      <c r="E59" s="1">
        <v>1</v>
      </c>
      <c r="F59" s="1">
        <v>1</v>
      </c>
      <c r="G59" s="6">
        <f>C59*(E59-F59)</f>
        <v>0</v>
      </c>
      <c r="H59" s="6">
        <f>C59*(E59-F59)</f>
        <v>0</v>
      </c>
      <c r="I59" s="1"/>
      <c r="J59" s="6">
        <f>C59*E59</f>
        <v>1235</v>
      </c>
      <c r="K59" s="6">
        <f>J59</f>
        <v>1235</v>
      </c>
      <c r="L59" s="3">
        <v>1</v>
      </c>
      <c r="M59" s="43" t="s">
        <v>129</v>
      </c>
      <c r="N59" s="24"/>
      <c r="O59" s="6" t="s">
        <v>38</v>
      </c>
    </row>
    <row r="60" spans="1:15" x14ac:dyDescent="0.25">
      <c r="A60" s="7"/>
      <c r="B60" s="2" t="s">
        <v>135</v>
      </c>
      <c r="C60" s="12">
        <v>2336.7069999999999</v>
      </c>
      <c r="D60" s="12" t="s">
        <v>38</v>
      </c>
      <c r="E60" s="1">
        <v>1.5795060000000001</v>
      </c>
      <c r="F60" s="1">
        <v>1.5795060000000001</v>
      </c>
      <c r="G60" s="6">
        <f>C60*(E60-F60)</f>
        <v>0</v>
      </c>
      <c r="H60" s="6">
        <f>C60*(E60-F60)</f>
        <v>0</v>
      </c>
      <c r="I60" s="1"/>
      <c r="J60" s="6">
        <f>C60*E60</f>
        <v>3690.8427267420002</v>
      </c>
      <c r="K60" s="6">
        <f>J60</f>
        <v>3690.8427267420002</v>
      </c>
      <c r="L60" s="3">
        <v>2</v>
      </c>
      <c r="M60" s="43">
        <f>SUMIF(L5:L65,1,K5:K65)</f>
        <v>6054055.832320001</v>
      </c>
      <c r="N60" s="24">
        <f>M60/M64</f>
        <v>1.0724743182205541</v>
      </c>
    </row>
    <row r="61" spans="1:15" x14ac:dyDescent="0.25">
      <c r="A61" s="7"/>
      <c r="E61" s="1"/>
      <c r="F61" s="1"/>
      <c r="I61" s="1"/>
      <c r="M61" s="43" t="s">
        <v>104</v>
      </c>
      <c r="N61" s="24"/>
    </row>
    <row r="62" spans="1:15" x14ac:dyDescent="0.25">
      <c r="A62" s="7" t="s">
        <v>54</v>
      </c>
      <c r="B62" s="2" t="s">
        <v>97</v>
      </c>
      <c r="C62" s="12">
        <v>-198000</v>
      </c>
      <c r="D62" s="12" t="s">
        <v>38</v>
      </c>
      <c r="E62" s="25" t="s">
        <v>38</v>
      </c>
      <c r="F62" s="25" t="s">
        <v>38</v>
      </c>
      <c r="G62" s="25" t="s">
        <v>38</v>
      </c>
      <c r="H62" s="25" t="s">
        <v>38</v>
      </c>
      <c r="J62" s="6">
        <f>+C62</f>
        <v>-198000</v>
      </c>
      <c r="K62" s="6">
        <f>J62</f>
        <v>-198000</v>
      </c>
      <c r="L62" s="3">
        <v>0</v>
      </c>
      <c r="M62" s="43">
        <f>SUM(K62:K63)</f>
        <v>-458000</v>
      </c>
      <c r="N62" s="24">
        <f>+M62/M64</f>
        <v>-8.1134573474321833E-2</v>
      </c>
    </row>
    <row r="63" spans="1:15" x14ac:dyDescent="0.25">
      <c r="A63" s="7" t="s">
        <v>38</v>
      </c>
      <c r="B63" s="2" t="s">
        <v>98</v>
      </c>
      <c r="C63" s="12">
        <v>-260000</v>
      </c>
      <c r="D63" s="12" t="s">
        <v>38</v>
      </c>
      <c r="E63" s="25" t="s">
        <v>38</v>
      </c>
      <c r="F63" s="25" t="s">
        <v>38</v>
      </c>
      <c r="G63" s="25" t="s">
        <v>38</v>
      </c>
      <c r="H63" s="25" t="s">
        <v>38</v>
      </c>
      <c r="J63" s="6">
        <f>+C63</f>
        <v>-260000</v>
      </c>
      <c r="K63" s="6">
        <f>J63</f>
        <v>-260000</v>
      </c>
      <c r="L63" s="3">
        <v>0</v>
      </c>
      <c r="M63" s="43" t="s">
        <v>57</v>
      </c>
      <c r="N63" s="24"/>
    </row>
    <row r="64" spans="1:15" x14ac:dyDescent="0.25">
      <c r="A64" s="7" t="s">
        <v>38</v>
      </c>
      <c r="L64" s="3">
        <v>0</v>
      </c>
      <c r="M64" s="43">
        <f>K67</f>
        <v>5644942.4750467418</v>
      </c>
      <c r="N64" s="24">
        <f>+M64/K67</f>
        <v>1</v>
      </c>
    </row>
    <row r="65" spans="1:14" ht="13.8" thickBot="1" x14ac:dyDescent="0.3">
      <c r="A65" s="7" t="s">
        <v>38</v>
      </c>
      <c r="B65" s="35" t="s">
        <v>38</v>
      </c>
      <c r="C65" s="22"/>
      <c r="D65" s="22" t="s">
        <v>38</v>
      </c>
      <c r="E65" s="17"/>
      <c r="F65" s="17"/>
      <c r="G65" s="18"/>
      <c r="H65" s="18"/>
      <c r="I65" s="17"/>
      <c r="J65" s="18"/>
      <c r="K65" s="18" t="s">
        <v>38</v>
      </c>
      <c r="L65" s="37"/>
      <c r="M65" s="46" t="s">
        <v>38</v>
      </c>
      <c r="N65" s="46"/>
    </row>
    <row r="66" spans="1:14" x14ac:dyDescent="0.25">
      <c r="A66" s="7"/>
      <c r="M66" s="43" t="s">
        <v>38</v>
      </c>
    </row>
    <row r="67" spans="1:14" x14ac:dyDescent="0.25">
      <c r="A67" s="7" t="s">
        <v>13</v>
      </c>
      <c r="C67" s="12" t="s">
        <v>38</v>
      </c>
      <c r="D67" s="12" t="s">
        <v>38</v>
      </c>
      <c r="G67" s="6">
        <f>SUM(G5:G65)</f>
        <v>29062.169999999995</v>
      </c>
      <c r="H67" s="6">
        <f>SUM(H5:H65)</f>
        <v>29062.169999999995</v>
      </c>
      <c r="J67" s="6">
        <f>SUM(J5:J65)</f>
        <v>5644942.4750467418</v>
      </c>
      <c r="K67" s="6">
        <f>SUM(K5:K65)</f>
        <v>5644942.4750467418</v>
      </c>
      <c r="M67" s="45" t="s">
        <v>38</v>
      </c>
      <c r="N67" s="47" t="s">
        <v>38</v>
      </c>
    </row>
    <row r="68" spans="1:14" ht="13.8" thickBot="1" x14ac:dyDescent="0.3">
      <c r="A68" s="7"/>
      <c r="B68" s="16"/>
      <c r="C68" s="22"/>
      <c r="D68" s="22"/>
      <c r="E68" s="17"/>
      <c r="F68" s="17"/>
      <c r="G68" s="18"/>
      <c r="H68" s="18"/>
      <c r="I68" s="17"/>
      <c r="J68" s="18"/>
      <c r="K68" s="18"/>
      <c r="L68" s="37"/>
      <c r="M68" s="46"/>
      <c r="N68" s="46"/>
    </row>
    <row r="69" spans="1:14" x14ac:dyDescent="0.25">
      <c r="A69" s="7"/>
    </row>
    <row r="70" spans="1:14" x14ac:dyDescent="0.25">
      <c r="A70" s="7" t="s">
        <v>14</v>
      </c>
      <c r="B70" s="2" t="s">
        <v>22</v>
      </c>
      <c r="C70" s="12">
        <v>1240.348</v>
      </c>
      <c r="D70" s="12" t="s">
        <v>38</v>
      </c>
      <c r="E70" s="1">
        <v>19.170000000000002</v>
      </c>
      <c r="F70" s="1">
        <v>19.68</v>
      </c>
      <c r="G70" s="6">
        <f>C70*(E70-F70)</f>
        <v>-632.57747999999754</v>
      </c>
      <c r="H70" s="6">
        <f>C70*(E70-F70)</f>
        <v>-632.57747999999754</v>
      </c>
      <c r="I70" s="1"/>
      <c r="J70" s="6">
        <f>C70*E70</f>
        <v>23777.471160000001</v>
      </c>
      <c r="K70" s="6">
        <f>J70</f>
        <v>23777.471160000001</v>
      </c>
      <c r="L70" s="3">
        <v>2</v>
      </c>
    </row>
    <row r="71" spans="1:14" x14ac:dyDescent="0.25">
      <c r="A71" s="7" t="s">
        <v>15</v>
      </c>
      <c r="B71" s="2" t="s">
        <v>43</v>
      </c>
      <c r="C71" s="12">
        <v>387</v>
      </c>
      <c r="D71" s="12" t="s">
        <v>38</v>
      </c>
      <c r="E71" s="1">
        <f>+E46</f>
        <v>38.299999999999997</v>
      </c>
      <c r="F71" s="1">
        <f>+F46</f>
        <v>38.68</v>
      </c>
      <c r="G71" s="6">
        <f>C71*(E71-F71)</f>
        <v>-147.060000000001</v>
      </c>
      <c r="H71" s="6">
        <f>C71*(E71-F71)</f>
        <v>-147.060000000001</v>
      </c>
      <c r="I71" s="1"/>
      <c r="J71" s="6">
        <f>C71*E71</f>
        <v>14822.099999999999</v>
      </c>
      <c r="K71" s="6">
        <f>J71</f>
        <v>14822.099999999999</v>
      </c>
      <c r="L71" s="3">
        <v>2</v>
      </c>
    </row>
    <row r="72" spans="1:14" x14ac:dyDescent="0.25">
      <c r="A72" s="7" t="s">
        <v>38</v>
      </c>
      <c r="B72" s="2" t="s">
        <v>19</v>
      </c>
      <c r="C72" s="12">
        <v>201.83</v>
      </c>
      <c r="D72" s="12" t="s">
        <v>38</v>
      </c>
      <c r="E72" s="1">
        <v>1</v>
      </c>
      <c r="F72" s="1">
        <v>1</v>
      </c>
      <c r="G72" s="6">
        <f>C72*(E72-F72)</f>
        <v>0</v>
      </c>
      <c r="H72" s="6">
        <f>C72*(E72-F72)</f>
        <v>0</v>
      </c>
      <c r="I72" s="1"/>
      <c r="J72" s="6">
        <f>C72*E72</f>
        <v>201.83</v>
      </c>
      <c r="K72" s="6">
        <f>J72</f>
        <v>201.83</v>
      </c>
      <c r="L72" s="3">
        <v>1</v>
      </c>
    </row>
    <row r="73" spans="1:14" x14ac:dyDescent="0.25">
      <c r="A73" s="7"/>
      <c r="E73" s="3"/>
      <c r="F73" s="3"/>
      <c r="H73" s="6" t="s">
        <v>38</v>
      </c>
      <c r="I73" s="3"/>
    </row>
    <row r="74" spans="1:14" x14ac:dyDescent="0.25">
      <c r="A74" s="7" t="s">
        <v>14</v>
      </c>
      <c r="B74" s="2" t="s">
        <v>23</v>
      </c>
      <c r="C74" s="12">
        <v>2027.146</v>
      </c>
      <c r="D74" s="12" t="s">
        <v>38</v>
      </c>
      <c r="E74" s="1">
        <v>11.06</v>
      </c>
      <c r="F74" s="1">
        <v>11.08</v>
      </c>
      <c r="G74" s="6">
        <f>C74*(E74-F74)</f>
        <v>-40.542919999999135</v>
      </c>
      <c r="H74" s="6">
        <f>C74*(E74-F74)</f>
        <v>-40.542919999999135</v>
      </c>
      <c r="I74" s="1"/>
      <c r="J74" s="6">
        <f>C74*E74</f>
        <v>22420.234759999999</v>
      </c>
      <c r="K74" s="6">
        <f>J74</f>
        <v>22420.234759999999</v>
      </c>
      <c r="L74" s="3">
        <v>2</v>
      </c>
    </row>
    <row r="75" spans="1:14" x14ac:dyDescent="0.25">
      <c r="A75" s="7" t="s">
        <v>16</v>
      </c>
      <c r="B75" s="2" t="s">
        <v>43</v>
      </c>
      <c r="C75" s="12">
        <v>387</v>
      </c>
      <c r="D75" s="12" t="s">
        <v>38</v>
      </c>
      <c r="E75" s="1">
        <f>+E46</f>
        <v>38.299999999999997</v>
      </c>
      <c r="F75" s="1">
        <f>+F46</f>
        <v>38.68</v>
      </c>
      <c r="G75" s="6">
        <f>C75*(E75-F75)</f>
        <v>-147.060000000001</v>
      </c>
      <c r="H75" s="6">
        <f>C75*(E75-F75)</f>
        <v>-147.060000000001</v>
      </c>
      <c r="I75" s="1"/>
      <c r="J75" s="6">
        <f>C75*E75</f>
        <v>14822.099999999999</v>
      </c>
      <c r="K75" s="6">
        <f>J75</f>
        <v>14822.099999999999</v>
      </c>
      <c r="L75" s="3">
        <v>2</v>
      </c>
    </row>
    <row r="76" spans="1:14" x14ac:dyDescent="0.25">
      <c r="A76" s="7" t="s">
        <v>38</v>
      </c>
      <c r="B76" s="2" t="s">
        <v>19</v>
      </c>
      <c r="C76" s="12">
        <v>201.83</v>
      </c>
      <c r="D76" s="12" t="s">
        <v>38</v>
      </c>
      <c r="E76" s="1">
        <v>1</v>
      </c>
      <c r="F76" s="1">
        <v>1</v>
      </c>
      <c r="G76" s="6">
        <f>C76*(E76-F76)</f>
        <v>0</v>
      </c>
      <c r="H76" s="6">
        <f>C76*(E76-F76)</f>
        <v>0</v>
      </c>
      <c r="I76" s="1"/>
      <c r="J76" s="6">
        <f>C76*E76</f>
        <v>201.83</v>
      </c>
      <c r="K76" s="6">
        <f>J76</f>
        <v>201.83</v>
      </c>
      <c r="L76" s="3">
        <v>1</v>
      </c>
      <c r="M76" s="43" t="s">
        <v>38</v>
      </c>
    </row>
    <row r="77" spans="1:14" x14ac:dyDescent="0.25">
      <c r="A77" s="7"/>
      <c r="E77" s="1"/>
      <c r="F77" s="1"/>
      <c r="H77" s="6" t="s">
        <v>38</v>
      </c>
      <c r="I77" s="1"/>
    </row>
    <row r="78" spans="1:14" x14ac:dyDescent="0.25">
      <c r="A78" s="7" t="s">
        <v>45</v>
      </c>
      <c r="B78" s="2" t="s">
        <v>43</v>
      </c>
      <c r="C78" s="12">
        <v>387</v>
      </c>
      <c r="D78" s="12" t="s">
        <v>38</v>
      </c>
      <c r="E78" s="1">
        <f>+E46</f>
        <v>38.299999999999997</v>
      </c>
      <c r="F78" s="1">
        <f>+F46</f>
        <v>38.68</v>
      </c>
      <c r="G78" s="6">
        <f>C78*(E78-F78)</f>
        <v>-147.060000000001</v>
      </c>
      <c r="H78" s="6">
        <f>C78*(E78-F78)</f>
        <v>-147.060000000001</v>
      </c>
      <c r="I78" s="1"/>
      <c r="J78" s="6">
        <f>C78*E78</f>
        <v>14822.099999999999</v>
      </c>
      <c r="K78" s="6">
        <f>J78</f>
        <v>14822.099999999999</v>
      </c>
      <c r="L78" s="3">
        <v>2</v>
      </c>
    </row>
    <row r="79" spans="1:14" x14ac:dyDescent="0.25">
      <c r="A79" s="7" t="s">
        <v>38</v>
      </c>
      <c r="B79" s="2" t="s">
        <v>19</v>
      </c>
      <c r="C79" s="12">
        <v>201.83</v>
      </c>
      <c r="D79" s="12" t="s">
        <v>38</v>
      </c>
      <c r="E79" s="1">
        <v>1</v>
      </c>
      <c r="F79" s="1">
        <v>1</v>
      </c>
      <c r="G79" s="6">
        <f>C79*(E79-F79)</f>
        <v>0</v>
      </c>
      <c r="H79" s="6">
        <f>C79*(E79-F79)</f>
        <v>0</v>
      </c>
      <c r="I79" s="1"/>
      <c r="J79" s="6">
        <f>C79*E79</f>
        <v>201.83</v>
      </c>
      <c r="K79" s="6">
        <f>J79</f>
        <v>201.83</v>
      </c>
      <c r="L79" s="3">
        <v>1</v>
      </c>
    </row>
    <row r="80" spans="1:14" ht="13.8" thickBot="1" x14ac:dyDescent="0.3">
      <c r="A80" s="7"/>
      <c r="B80" s="16"/>
      <c r="C80" s="22" t="s">
        <v>38</v>
      </c>
      <c r="D80" s="22"/>
      <c r="E80" s="17"/>
      <c r="F80" s="17"/>
      <c r="G80" s="18"/>
      <c r="H80" s="18"/>
      <c r="I80" s="17"/>
      <c r="J80" s="18"/>
      <c r="K80" s="33"/>
      <c r="L80" s="37"/>
      <c r="M80" s="46"/>
      <c r="N80" s="46"/>
    </row>
    <row r="81" spans="1:14" x14ac:dyDescent="0.25">
      <c r="A81" s="7"/>
      <c r="C81" s="12" t="s">
        <v>38</v>
      </c>
      <c r="M81" s="43" t="s">
        <v>38</v>
      </c>
    </row>
    <row r="82" spans="1:14" x14ac:dyDescent="0.25">
      <c r="A82" s="7" t="s">
        <v>13</v>
      </c>
      <c r="B82" s="27" t="s">
        <v>38</v>
      </c>
      <c r="C82" s="12" t="s">
        <v>38</v>
      </c>
      <c r="D82" s="12" t="s">
        <v>38</v>
      </c>
      <c r="G82" s="6">
        <f>SUM(G67:G80)</f>
        <v>27947.869599999995</v>
      </c>
      <c r="H82" s="6">
        <f>SUM(H67:H80)</f>
        <v>27947.869599999995</v>
      </c>
      <c r="J82" s="6">
        <f>SUM(J67:J80)</f>
        <v>5736211.9709667414</v>
      </c>
      <c r="K82" s="6">
        <f>SUM(K67:K80)</f>
        <v>5736211.9709667414</v>
      </c>
      <c r="M82" s="45" t="str">
        <f>M67</f>
        <v xml:space="preserve"> </v>
      </c>
      <c r="N82" s="47" t="s">
        <v>38</v>
      </c>
    </row>
    <row r="83" spans="1:14" ht="13.8" thickBot="1" x14ac:dyDescent="0.3">
      <c r="A83" s="7"/>
      <c r="B83" s="16"/>
      <c r="C83" s="22"/>
      <c r="D83" s="22"/>
      <c r="E83" s="17"/>
      <c r="F83" s="17"/>
      <c r="G83" s="18"/>
      <c r="H83" s="18"/>
      <c r="I83" s="17"/>
      <c r="J83" s="18"/>
      <c r="K83" s="18"/>
      <c r="L83" s="37"/>
      <c r="M83" s="46"/>
      <c r="N83" s="46"/>
    </row>
    <row r="84" spans="1:14" x14ac:dyDescent="0.25">
      <c r="A84" s="7"/>
    </row>
    <row r="85" spans="1:14" x14ac:dyDescent="0.25">
      <c r="B85" s="41" t="s">
        <v>38</v>
      </c>
      <c r="D85" s="12" t="s">
        <v>38</v>
      </c>
      <c r="E85" s="26" t="s">
        <v>38</v>
      </c>
      <c r="F85" s="26" t="s">
        <v>38</v>
      </c>
      <c r="G85" s="2"/>
      <c r="H85" s="2" t="s">
        <v>38</v>
      </c>
      <c r="I85" s="2"/>
      <c r="K85" s="14"/>
      <c r="L85" s="38"/>
      <c r="M85" s="44"/>
    </row>
    <row r="86" spans="1:14" x14ac:dyDescent="0.25">
      <c r="B86" s="41" t="s">
        <v>38</v>
      </c>
      <c r="D86" s="12" t="s">
        <v>38</v>
      </c>
      <c r="E86" s="26" t="s">
        <v>38</v>
      </c>
      <c r="F86" s="26" t="s">
        <v>38</v>
      </c>
      <c r="G86" s="2"/>
      <c r="H86" s="2" t="s">
        <v>38</v>
      </c>
      <c r="I86" s="2"/>
      <c r="K86" s="14" t="s">
        <v>38</v>
      </c>
      <c r="L86" s="38"/>
      <c r="M86" s="44"/>
    </row>
    <row r="87" spans="1:14" x14ac:dyDescent="0.25">
      <c r="B87" s="41" t="s">
        <v>38</v>
      </c>
      <c r="D87" s="12" t="s">
        <v>38</v>
      </c>
      <c r="E87" s="26" t="s">
        <v>38</v>
      </c>
      <c r="F87" s="26" t="s">
        <v>38</v>
      </c>
      <c r="G87" s="2"/>
      <c r="H87" s="2" t="s">
        <v>38</v>
      </c>
      <c r="I87" s="2"/>
      <c r="J87" s="6" t="s">
        <v>38</v>
      </c>
      <c r="K87" s="14"/>
      <c r="L87" s="38"/>
      <c r="M87" s="44"/>
    </row>
    <row r="88" spans="1:14" x14ac:dyDescent="0.25">
      <c r="B88" s="41" t="s">
        <v>38</v>
      </c>
      <c r="D88" s="12" t="s">
        <v>38</v>
      </c>
      <c r="E88" s="26" t="s">
        <v>38</v>
      </c>
      <c r="F88" s="26" t="s">
        <v>38</v>
      </c>
      <c r="G88" s="2"/>
      <c r="H88" s="2" t="s">
        <v>38</v>
      </c>
      <c r="I88" s="2"/>
      <c r="J88" s="6" t="s">
        <v>38</v>
      </c>
      <c r="K88" s="14"/>
      <c r="L88" s="38"/>
      <c r="M88" s="44"/>
    </row>
    <row r="89" spans="1:14" x14ac:dyDescent="0.25">
      <c r="B89" s="41" t="s">
        <v>38</v>
      </c>
      <c r="D89" s="12" t="s">
        <v>38</v>
      </c>
      <c r="E89" s="26" t="s">
        <v>38</v>
      </c>
      <c r="F89" s="26" t="s">
        <v>38</v>
      </c>
      <c r="G89" s="2"/>
      <c r="H89" s="2" t="s">
        <v>38</v>
      </c>
      <c r="I89" s="2"/>
      <c r="J89" s="6" t="s">
        <v>38</v>
      </c>
      <c r="K89" s="14" t="s">
        <v>38</v>
      </c>
      <c r="L89" s="38"/>
      <c r="M89" s="44"/>
    </row>
    <row r="90" spans="1:14" x14ac:dyDescent="0.25">
      <c r="B90" s="41" t="s">
        <v>38</v>
      </c>
      <c r="C90" s="12" t="s">
        <v>38</v>
      </c>
      <c r="D90" s="12" t="s">
        <v>38</v>
      </c>
      <c r="E90" s="26" t="s">
        <v>38</v>
      </c>
      <c r="F90" s="26" t="s">
        <v>38</v>
      </c>
      <c r="G90" s="2"/>
      <c r="H90" s="2" t="s">
        <v>38</v>
      </c>
      <c r="I90" s="2"/>
      <c r="J90" s="6" t="s">
        <v>38</v>
      </c>
      <c r="K90" s="14"/>
      <c r="L90" s="38"/>
      <c r="M90" s="44"/>
    </row>
    <row r="91" spans="1:14" x14ac:dyDescent="0.25">
      <c r="B91" s="41" t="s">
        <v>38</v>
      </c>
      <c r="D91" s="12" t="s">
        <v>38</v>
      </c>
      <c r="E91" s="26" t="s">
        <v>38</v>
      </c>
      <c r="F91" s="26" t="s">
        <v>38</v>
      </c>
      <c r="G91" s="2"/>
      <c r="H91" s="2" t="s">
        <v>38</v>
      </c>
      <c r="I91" s="2"/>
      <c r="K91" s="14"/>
      <c r="L91" s="38"/>
      <c r="M91" s="44"/>
    </row>
    <row r="92" spans="1:14" x14ac:dyDescent="0.25">
      <c r="B92" s="41" t="s">
        <v>38</v>
      </c>
      <c r="D92" s="12" t="s">
        <v>38</v>
      </c>
      <c r="E92" s="26" t="s">
        <v>38</v>
      </c>
      <c r="F92" s="26" t="s">
        <v>38</v>
      </c>
      <c r="G92" s="2"/>
      <c r="H92" s="2" t="s">
        <v>38</v>
      </c>
      <c r="I92" s="2"/>
      <c r="K92" s="14"/>
      <c r="L92" s="38"/>
      <c r="M92" s="44"/>
    </row>
    <row r="93" spans="1:14" x14ac:dyDescent="0.25">
      <c r="B93" s="41" t="s">
        <v>38</v>
      </c>
      <c r="D93" s="12" t="s">
        <v>38</v>
      </c>
      <c r="E93" s="26" t="s">
        <v>38</v>
      </c>
      <c r="F93" s="26" t="s">
        <v>38</v>
      </c>
      <c r="G93" s="2"/>
      <c r="H93" s="2" t="s">
        <v>38</v>
      </c>
      <c r="I93" s="2"/>
      <c r="K93" s="14"/>
      <c r="L93" s="38"/>
      <c r="M93" s="44"/>
    </row>
    <row r="94" spans="1:14" x14ac:dyDescent="0.25">
      <c r="B94" s="41" t="s">
        <v>38</v>
      </c>
      <c r="D94" s="12" t="s">
        <v>38</v>
      </c>
      <c r="E94" s="26" t="s">
        <v>38</v>
      </c>
      <c r="F94" s="26" t="s">
        <v>38</v>
      </c>
      <c r="G94" s="2"/>
      <c r="H94" s="2" t="s">
        <v>38</v>
      </c>
      <c r="I94" s="2"/>
      <c r="K94" s="14"/>
      <c r="L94" s="38"/>
      <c r="M94" s="44"/>
    </row>
    <row r="95" spans="1:14" x14ac:dyDescent="0.25">
      <c r="B95" s="41" t="s">
        <v>38</v>
      </c>
      <c r="D95" s="12" t="s">
        <v>38</v>
      </c>
      <c r="E95" s="26" t="s">
        <v>38</v>
      </c>
      <c r="F95" s="26" t="s">
        <v>38</v>
      </c>
      <c r="G95" s="2"/>
      <c r="H95" s="2" t="s">
        <v>38</v>
      </c>
      <c r="I95" s="2"/>
      <c r="K95" s="14"/>
      <c r="L95" s="38"/>
      <c r="M95" s="44"/>
    </row>
    <row r="96" spans="1:14" x14ac:dyDescent="0.25">
      <c r="B96" s="41" t="s">
        <v>38</v>
      </c>
      <c r="D96" s="12" t="s">
        <v>38</v>
      </c>
      <c r="E96" s="26" t="s">
        <v>38</v>
      </c>
      <c r="F96" s="26" t="s">
        <v>38</v>
      </c>
      <c r="G96" s="2"/>
      <c r="H96" s="2" t="s">
        <v>38</v>
      </c>
      <c r="I96" s="2"/>
      <c r="K96" s="14"/>
      <c r="L96" s="38"/>
      <c r="M96" s="44"/>
    </row>
    <row r="97" spans="2:13" x14ac:dyDescent="0.25">
      <c r="B97" s="41" t="s">
        <v>38</v>
      </c>
      <c r="D97" s="12" t="s">
        <v>38</v>
      </c>
      <c r="E97" s="26" t="s">
        <v>38</v>
      </c>
      <c r="F97" s="26" t="s">
        <v>38</v>
      </c>
      <c r="G97" s="2"/>
      <c r="H97" s="2" t="s">
        <v>38</v>
      </c>
      <c r="I97" s="2"/>
      <c r="K97" s="14"/>
      <c r="L97" s="38"/>
      <c r="M97" s="44"/>
    </row>
    <row r="98" spans="2:13" x14ac:dyDescent="0.25">
      <c r="B98" s="41" t="s">
        <v>38</v>
      </c>
      <c r="D98" s="12" t="s">
        <v>38</v>
      </c>
      <c r="E98" s="26" t="s">
        <v>38</v>
      </c>
      <c r="F98" s="26" t="s">
        <v>38</v>
      </c>
      <c r="G98" s="2"/>
      <c r="H98" s="2" t="s">
        <v>38</v>
      </c>
      <c r="I98" s="2"/>
      <c r="K98" s="14"/>
      <c r="L98" s="38"/>
      <c r="M98" s="44"/>
    </row>
    <row r="99" spans="2:13" x14ac:dyDescent="0.25">
      <c r="D99" s="12" t="s">
        <v>38</v>
      </c>
      <c r="E99" s="26" t="s">
        <v>38</v>
      </c>
      <c r="F99" s="26" t="s">
        <v>38</v>
      </c>
      <c r="G99" s="2"/>
      <c r="H99" s="2"/>
      <c r="I99" s="2"/>
      <c r="K99" s="14"/>
      <c r="L99" s="38"/>
      <c r="M99" s="44"/>
    </row>
    <row r="100" spans="2:13" x14ac:dyDescent="0.25">
      <c r="D100" s="12" t="s">
        <v>38</v>
      </c>
      <c r="E100" s="26" t="s">
        <v>38</v>
      </c>
      <c r="F100" s="26" t="s">
        <v>38</v>
      </c>
      <c r="G100" s="2"/>
      <c r="H100" s="2"/>
      <c r="I100" s="2"/>
      <c r="K100" s="14"/>
      <c r="L100" s="38"/>
      <c r="M100" s="44"/>
    </row>
    <row r="101" spans="2:13" x14ac:dyDescent="0.25">
      <c r="E101" s="2"/>
      <c r="F101" s="2"/>
      <c r="G101" s="2"/>
      <c r="H101" s="2"/>
      <c r="I101" s="2"/>
      <c r="K101" s="14"/>
      <c r="L101" s="38"/>
      <c r="M101" s="44"/>
    </row>
    <row r="102" spans="2:13" x14ac:dyDescent="0.25">
      <c r="E102" s="2"/>
      <c r="F102" s="2"/>
      <c r="G102" s="2"/>
      <c r="H102" s="2"/>
      <c r="I102" s="2"/>
      <c r="K102" s="14"/>
      <c r="L102" s="38"/>
      <c r="M102" s="44"/>
    </row>
    <row r="103" spans="2:13" x14ac:dyDescent="0.25">
      <c r="E103" s="2"/>
      <c r="F103" s="2"/>
      <c r="G103" s="2"/>
      <c r="H103" s="2"/>
      <c r="I103" s="2"/>
      <c r="K103" s="14"/>
      <c r="L103" s="38"/>
      <c r="M103" s="44"/>
    </row>
    <row r="104" spans="2:13" x14ac:dyDescent="0.25">
      <c r="E104" s="2"/>
      <c r="F104" s="2"/>
      <c r="G104" s="2" t="s">
        <v>38</v>
      </c>
      <c r="H104" s="2"/>
      <c r="I104" s="2"/>
      <c r="K104" s="14"/>
      <c r="L104" s="38"/>
      <c r="M104" s="44"/>
    </row>
    <row r="105" spans="2:13" x14ac:dyDescent="0.25">
      <c r="E105" s="2"/>
      <c r="F105" s="2"/>
      <c r="G105" s="2"/>
      <c r="H105" s="2"/>
      <c r="I105" s="2"/>
      <c r="K105" s="14"/>
      <c r="L105" s="38"/>
      <c r="M105" s="44"/>
    </row>
    <row r="106" spans="2:13" x14ac:dyDescent="0.25">
      <c r="E106" s="2"/>
      <c r="F106" s="2"/>
      <c r="G106" s="2"/>
      <c r="H106" s="2"/>
      <c r="I106" s="2"/>
      <c r="K106" s="14"/>
      <c r="L106" s="38"/>
      <c r="M106" s="44"/>
    </row>
    <row r="107" spans="2:13" x14ac:dyDescent="0.25">
      <c r="E107" s="2"/>
      <c r="F107" s="2"/>
      <c r="G107" s="2"/>
      <c r="H107" s="2"/>
      <c r="I107" s="2"/>
      <c r="K107" s="14"/>
      <c r="L107" s="38"/>
      <c r="M107" s="44"/>
    </row>
    <row r="108" spans="2:13" x14ac:dyDescent="0.25">
      <c r="E108" s="2"/>
      <c r="F108" s="2"/>
      <c r="G108" s="2"/>
      <c r="H108" s="2"/>
      <c r="I108" s="2"/>
      <c r="K108" s="14"/>
      <c r="L108" s="38"/>
      <c r="M108" s="44"/>
    </row>
    <row r="109" spans="2:13" x14ac:dyDescent="0.25">
      <c r="E109" s="2"/>
      <c r="F109" s="2"/>
      <c r="G109" s="2"/>
      <c r="H109" s="2"/>
      <c r="I109" s="2"/>
      <c r="K109" s="14"/>
      <c r="L109" s="38"/>
      <c r="M109" s="44"/>
    </row>
    <row r="110" spans="2:13" x14ac:dyDescent="0.25">
      <c r="E110" s="2"/>
      <c r="F110" s="2"/>
      <c r="G110" s="2"/>
      <c r="H110" s="2"/>
      <c r="I110" s="2"/>
      <c r="K110" s="14"/>
      <c r="L110" s="38"/>
      <c r="M110" s="44"/>
    </row>
    <row r="111" spans="2:13" x14ac:dyDescent="0.25">
      <c r="E111" s="2"/>
      <c r="F111" s="2"/>
      <c r="G111" s="2"/>
      <c r="H111" s="2"/>
      <c r="I111" s="2"/>
      <c r="K111" s="14"/>
      <c r="L111" s="38"/>
      <c r="M111" s="44"/>
    </row>
    <row r="112" spans="2:13" x14ac:dyDescent="0.25">
      <c r="E112" s="2"/>
      <c r="F112" s="2"/>
      <c r="G112" s="2"/>
      <c r="H112" s="2"/>
      <c r="I112" s="2"/>
      <c r="K112" s="14"/>
      <c r="L112" s="38"/>
      <c r="M112" s="44"/>
    </row>
    <row r="113" spans="2:13" x14ac:dyDescent="0.25">
      <c r="E113" s="2"/>
      <c r="F113" s="2"/>
      <c r="G113" s="2"/>
      <c r="H113" s="2"/>
      <c r="I113" s="2"/>
      <c r="K113" s="14"/>
      <c r="L113" s="38"/>
      <c r="M113" s="44"/>
    </row>
    <row r="114" spans="2:13" x14ac:dyDescent="0.25">
      <c r="E114" s="2"/>
      <c r="F114" s="2"/>
      <c r="G114" s="2"/>
      <c r="H114" s="2"/>
      <c r="I114" s="2"/>
      <c r="K114" s="14"/>
      <c r="L114" s="38"/>
      <c r="M114" s="44"/>
    </row>
    <row r="115" spans="2:13" x14ac:dyDescent="0.25">
      <c r="E115" s="2"/>
      <c r="F115" s="2"/>
      <c r="G115" s="2"/>
      <c r="H115" s="2"/>
      <c r="I115" s="2"/>
      <c r="K115" s="14"/>
      <c r="L115" s="38"/>
      <c r="M115" s="44"/>
    </row>
    <row r="116" spans="2:13" x14ac:dyDescent="0.25">
      <c r="C116" s="12" t="s">
        <v>38</v>
      </c>
      <c r="E116" s="2"/>
      <c r="F116" s="2"/>
      <c r="G116" s="2"/>
      <c r="H116" s="2"/>
      <c r="I116" s="2"/>
      <c r="K116" s="14"/>
      <c r="L116" s="38"/>
      <c r="M116" s="44"/>
    </row>
    <row r="117" spans="2:13" x14ac:dyDescent="0.25">
      <c r="E117" s="2"/>
      <c r="F117" s="2"/>
      <c r="G117" s="2"/>
      <c r="H117" s="2"/>
      <c r="I117" s="2"/>
      <c r="K117" s="14"/>
      <c r="L117" s="38"/>
      <c r="M117" s="44"/>
    </row>
    <row r="118" spans="2:13" x14ac:dyDescent="0.25">
      <c r="E118" s="2"/>
      <c r="F118" s="2"/>
      <c r="G118" s="2"/>
      <c r="H118" s="2"/>
      <c r="I118" s="2"/>
      <c r="K118" s="14"/>
      <c r="L118" s="38"/>
      <c r="M118" s="44"/>
    </row>
    <row r="119" spans="2:13" x14ac:dyDescent="0.25">
      <c r="E119" s="2"/>
      <c r="F119" s="2"/>
      <c r="G119" s="2"/>
      <c r="H119" s="2"/>
      <c r="I119" s="2"/>
      <c r="K119" s="14"/>
      <c r="L119" s="38"/>
      <c r="M119" s="44"/>
    </row>
    <row r="120" spans="2:13" x14ac:dyDescent="0.25">
      <c r="E120" s="2"/>
      <c r="F120" s="2"/>
      <c r="G120" s="2"/>
      <c r="H120" s="2"/>
      <c r="I120" s="2"/>
      <c r="K120" s="14"/>
      <c r="L120" s="38"/>
      <c r="M120" s="44"/>
    </row>
    <row r="121" spans="2:13" x14ac:dyDescent="0.25">
      <c r="E121" s="2"/>
      <c r="F121" s="2"/>
      <c r="G121" s="2"/>
      <c r="H121" s="2"/>
      <c r="I121" s="2"/>
      <c r="K121" s="14"/>
      <c r="L121" s="38"/>
      <c r="M121" s="44"/>
    </row>
    <row r="122" spans="2:13" x14ac:dyDescent="0.25">
      <c r="B122" s="2" t="s">
        <v>38</v>
      </c>
      <c r="E122" s="2"/>
      <c r="F122" s="2"/>
      <c r="G122" s="2"/>
      <c r="H122" s="2"/>
      <c r="I122" s="2"/>
      <c r="K122" s="14"/>
      <c r="L122" s="38"/>
      <c r="M122" s="44"/>
    </row>
    <row r="123" spans="2:13" x14ac:dyDescent="0.25">
      <c r="E123" s="2"/>
      <c r="F123" s="2"/>
      <c r="G123" s="2"/>
      <c r="H123" s="2"/>
      <c r="I123" s="2"/>
      <c r="K123" s="14"/>
      <c r="L123" s="38"/>
      <c r="M123" s="44"/>
    </row>
    <row r="124" spans="2:13" x14ac:dyDescent="0.25">
      <c r="E124" s="2"/>
      <c r="F124" s="2"/>
      <c r="G124" s="2"/>
      <c r="H124" s="2"/>
      <c r="I124" s="2"/>
      <c r="K124" s="14"/>
      <c r="L124" s="38"/>
      <c r="M124" s="44"/>
    </row>
    <row r="125" spans="2:13" x14ac:dyDescent="0.25">
      <c r="E125" s="2"/>
      <c r="F125" s="2"/>
      <c r="G125" s="2"/>
      <c r="H125" s="2"/>
      <c r="I125" s="2"/>
      <c r="K125" s="14"/>
      <c r="L125" s="38"/>
      <c r="M125" s="44"/>
    </row>
    <row r="126" spans="2:13" x14ac:dyDescent="0.25">
      <c r="E126" s="2"/>
      <c r="F126" s="2"/>
      <c r="G126" s="2"/>
      <c r="H126" s="2"/>
      <c r="I126" s="2"/>
      <c r="K126" s="14"/>
      <c r="L126" s="38"/>
      <c r="M126" s="44"/>
    </row>
    <row r="127" spans="2:13" x14ac:dyDescent="0.25">
      <c r="E127" s="2"/>
      <c r="F127" s="2"/>
      <c r="G127" s="2"/>
      <c r="H127" s="2"/>
      <c r="I127" s="2"/>
      <c r="K127" s="14"/>
      <c r="L127" s="38"/>
      <c r="M127" s="44"/>
    </row>
    <row r="128" spans="2:13" x14ac:dyDescent="0.25">
      <c r="E128" s="2"/>
      <c r="F128" s="2"/>
      <c r="G128" s="2"/>
      <c r="H128" s="2"/>
      <c r="I128" s="2"/>
      <c r="K128" s="14"/>
      <c r="L128" s="38"/>
      <c r="M128" s="44"/>
    </row>
    <row r="129" spans="5:13" x14ac:dyDescent="0.25">
      <c r="E129" s="2"/>
      <c r="F129" s="2"/>
      <c r="G129" s="2"/>
      <c r="H129" s="2"/>
      <c r="I129" s="2"/>
      <c r="K129" s="14"/>
      <c r="L129" s="38"/>
      <c r="M129" s="44"/>
    </row>
    <row r="130" spans="5:13" x14ac:dyDescent="0.25">
      <c r="E130" s="2"/>
      <c r="F130" s="2"/>
      <c r="G130" s="2"/>
      <c r="H130" s="2"/>
      <c r="I130" s="2"/>
      <c r="K130" s="14"/>
      <c r="L130" s="38"/>
      <c r="M130" s="44"/>
    </row>
    <row r="131" spans="5:13" x14ac:dyDescent="0.25">
      <c r="E131" s="2"/>
      <c r="F131" s="2"/>
      <c r="G131" s="2"/>
      <c r="H131" s="2"/>
      <c r="I131" s="2"/>
      <c r="K131" s="14"/>
      <c r="L131" s="38"/>
      <c r="M131" s="44"/>
    </row>
    <row r="132" spans="5:13" x14ac:dyDescent="0.25">
      <c r="E132" s="2"/>
      <c r="F132" s="2"/>
      <c r="G132" s="2"/>
      <c r="H132" s="2"/>
      <c r="I132" s="2"/>
      <c r="K132" s="14"/>
      <c r="L132" s="38"/>
      <c r="M132" s="44"/>
    </row>
    <row r="133" spans="5:13" x14ac:dyDescent="0.25">
      <c r="E133" s="2"/>
      <c r="F133" s="2"/>
      <c r="G133" s="2"/>
      <c r="H133" s="2"/>
      <c r="I133" s="2"/>
      <c r="K133" s="14"/>
      <c r="L133" s="38"/>
      <c r="M133" s="44"/>
    </row>
    <row r="134" spans="5:13" x14ac:dyDescent="0.25">
      <c r="E134" s="2"/>
      <c r="F134" s="2"/>
      <c r="G134" s="2"/>
      <c r="H134" s="2"/>
      <c r="I134" s="2"/>
      <c r="K134" s="14"/>
      <c r="L134" s="38"/>
      <c r="M134" s="44"/>
    </row>
    <row r="135" spans="5:13" x14ac:dyDescent="0.25">
      <c r="E135" s="2"/>
      <c r="F135" s="2"/>
      <c r="G135" s="2"/>
      <c r="H135" s="2"/>
      <c r="I135" s="2"/>
      <c r="K135" s="14"/>
      <c r="L135" s="38"/>
      <c r="M135" s="44"/>
    </row>
    <row r="136" spans="5:13" x14ac:dyDescent="0.25">
      <c r="E136" s="2"/>
      <c r="F136" s="2"/>
      <c r="G136" s="2"/>
      <c r="H136" s="2"/>
      <c r="I136" s="2"/>
      <c r="K136" s="14"/>
      <c r="L136" s="38"/>
      <c r="M136" s="44"/>
    </row>
    <row r="137" spans="5:13" x14ac:dyDescent="0.25">
      <c r="E137" s="2"/>
      <c r="F137" s="2"/>
      <c r="G137" s="2"/>
      <c r="H137" s="2"/>
      <c r="I137" s="2"/>
      <c r="K137" s="14"/>
      <c r="L137" s="38"/>
      <c r="M137" s="44"/>
    </row>
    <row r="138" spans="5:13" x14ac:dyDescent="0.25">
      <c r="E138" s="2"/>
      <c r="F138" s="2"/>
      <c r="G138" s="2"/>
      <c r="H138" s="2"/>
      <c r="I138" s="2"/>
      <c r="K138" s="14"/>
      <c r="L138" s="38"/>
      <c r="M138" s="44"/>
    </row>
    <row r="139" spans="5:13" x14ac:dyDescent="0.25">
      <c r="E139" s="2"/>
      <c r="F139" s="2"/>
      <c r="G139" s="2"/>
      <c r="H139" s="2"/>
      <c r="I139" s="2"/>
      <c r="K139" s="14"/>
      <c r="L139" s="38"/>
      <c r="M139" s="44"/>
    </row>
    <row r="140" spans="5:13" x14ac:dyDescent="0.25">
      <c r="E140" s="2"/>
      <c r="F140" s="2"/>
      <c r="G140" s="2"/>
      <c r="H140" s="2"/>
      <c r="I140" s="2"/>
      <c r="K140" s="14"/>
      <c r="L140" s="38"/>
      <c r="M140" s="44"/>
    </row>
    <row r="141" spans="5:13" x14ac:dyDescent="0.25">
      <c r="E141" s="2"/>
      <c r="F141" s="2"/>
      <c r="G141" s="2"/>
      <c r="H141" s="2"/>
      <c r="I141" s="2"/>
      <c r="K141" s="14"/>
      <c r="L141" s="38"/>
      <c r="M141" s="44"/>
    </row>
    <row r="142" spans="5:13" x14ac:dyDescent="0.25">
      <c r="E142" s="2"/>
      <c r="F142" s="2"/>
      <c r="G142" s="2"/>
      <c r="H142" s="2"/>
      <c r="I142" s="2"/>
      <c r="K142" s="14"/>
      <c r="L142" s="38"/>
      <c r="M142" s="44"/>
    </row>
    <row r="143" spans="5:13" x14ac:dyDescent="0.25">
      <c r="E143" s="2"/>
      <c r="F143" s="2"/>
      <c r="G143" s="2"/>
      <c r="H143" s="2"/>
      <c r="I143" s="2"/>
      <c r="K143" s="14"/>
      <c r="L143" s="38"/>
      <c r="M143" s="44"/>
    </row>
    <row r="144" spans="5:13" x14ac:dyDescent="0.25">
      <c r="E144" s="2"/>
      <c r="F144" s="2"/>
      <c r="G144" s="2"/>
      <c r="H144" s="2"/>
      <c r="I144" s="2"/>
      <c r="K144" s="14"/>
      <c r="L144" s="38"/>
      <c r="M144" s="44"/>
    </row>
    <row r="145" spans="5:13" x14ac:dyDescent="0.25">
      <c r="E145" s="2"/>
      <c r="F145" s="2"/>
      <c r="G145" s="2"/>
      <c r="H145" s="2"/>
      <c r="I145" s="2"/>
      <c r="K145" s="14"/>
      <c r="L145" s="38"/>
      <c r="M145" s="44"/>
    </row>
    <row r="146" spans="5:13" x14ac:dyDescent="0.25">
      <c r="E146" s="2"/>
      <c r="F146" s="2"/>
      <c r="G146" s="2"/>
      <c r="H146" s="2"/>
      <c r="I146" s="2"/>
      <c r="K146" s="14"/>
      <c r="L146" s="38"/>
      <c r="M146" s="44"/>
    </row>
    <row r="147" spans="5:13" x14ac:dyDescent="0.25">
      <c r="E147" s="2"/>
      <c r="F147" s="2"/>
      <c r="G147" s="2"/>
      <c r="H147" s="2"/>
      <c r="I147" s="2"/>
      <c r="K147" s="14"/>
      <c r="L147" s="38"/>
      <c r="M147" s="44"/>
    </row>
    <row r="148" spans="5:13" x14ac:dyDescent="0.25">
      <c r="E148" s="2"/>
      <c r="F148" s="2"/>
      <c r="G148" s="2"/>
      <c r="H148" s="2"/>
      <c r="I148" s="2"/>
      <c r="K148" s="14"/>
      <c r="L148" s="38"/>
      <c r="M148" s="44"/>
    </row>
    <row r="149" spans="5:13" x14ac:dyDescent="0.25">
      <c r="E149" s="2"/>
      <c r="F149" s="2"/>
      <c r="G149" s="2"/>
      <c r="H149" s="2"/>
      <c r="I149" s="2"/>
      <c r="K149" s="14"/>
      <c r="L149" s="38"/>
      <c r="M149" s="44"/>
    </row>
    <row r="150" spans="5:13" x14ac:dyDescent="0.25">
      <c r="E150" s="2"/>
      <c r="F150" s="2"/>
      <c r="G150" s="2"/>
      <c r="H150" s="2"/>
      <c r="I150" s="2"/>
      <c r="K150" s="14"/>
      <c r="L150" s="38"/>
      <c r="M150" s="44"/>
    </row>
    <row r="151" spans="5:13" x14ac:dyDescent="0.25">
      <c r="E151" s="2"/>
      <c r="F151" s="2"/>
      <c r="G151" s="2"/>
      <c r="H151" s="2"/>
      <c r="I151" s="2"/>
      <c r="K151" s="14"/>
      <c r="L151" s="38"/>
      <c r="M151" s="44"/>
    </row>
    <row r="152" spans="5:13" x14ac:dyDescent="0.25">
      <c r="E152" s="2"/>
      <c r="F152" s="2"/>
      <c r="G152" s="2"/>
      <c r="H152" s="2"/>
      <c r="I152" s="2"/>
      <c r="K152" s="14"/>
      <c r="L152" s="38"/>
      <c r="M152" s="44"/>
    </row>
    <row r="153" spans="5:13" x14ac:dyDescent="0.25">
      <c r="E153" s="2"/>
      <c r="F153" s="2"/>
      <c r="G153" s="2"/>
      <c r="H153" s="2"/>
      <c r="I153" s="2"/>
      <c r="K153" s="14"/>
      <c r="L153" s="38"/>
      <c r="M153" s="44"/>
    </row>
    <row r="154" spans="5:13" x14ac:dyDescent="0.25">
      <c r="E154" s="2"/>
      <c r="F154" s="2"/>
      <c r="G154" s="2"/>
      <c r="H154" s="2"/>
      <c r="I154" s="2"/>
      <c r="K154" s="14"/>
      <c r="L154" s="38"/>
      <c r="M154" s="44"/>
    </row>
    <row r="155" spans="5:13" x14ac:dyDescent="0.25">
      <c r="E155" s="2"/>
      <c r="F155" s="2"/>
      <c r="G155" s="2"/>
      <c r="H155" s="2"/>
      <c r="I155" s="2"/>
      <c r="K155" s="14"/>
      <c r="L155" s="38"/>
      <c r="M155" s="44"/>
    </row>
    <row r="156" spans="5:13" x14ac:dyDescent="0.25">
      <c r="E156" s="2"/>
      <c r="F156" s="2"/>
      <c r="G156" s="2"/>
      <c r="H156" s="2"/>
      <c r="I156" s="2"/>
      <c r="K156" s="14"/>
      <c r="L156" s="38"/>
      <c r="M156" s="44"/>
    </row>
    <row r="157" spans="5:13" x14ac:dyDescent="0.25">
      <c r="E157" s="2"/>
      <c r="F157" s="2"/>
      <c r="G157" s="2"/>
      <c r="H157" s="2"/>
      <c r="I157" s="2"/>
      <c r="K157" s="14"/>
      <c r="L157" s="38"/>
      <c r="M157" s="44"/>
    </row>
    <row r="158" spans="5:13" x14ac:dyDescent="0.25">
      <c r="E158" s="2"/>
      <c r="F158" s="2"/>
      <c r="G158" s="2"/>
      <c r="H158" s="2"/>
      <c r="I158" s="2"/>
      <c r="K158" s="14"/>
      <c r="L158" s="38"/>
      <c r="M158" s="44"/>
    </row>
    <row r="159" spans="5:13" x14ac:dyDescent="0.25">
      <c r="E159" s="2"/>
      <c r="F159" s="2"/>
      <c r="G159" s="2"/>
      <c r="H159" s="2"/>
      <c r="I159" s="2"/>
      <c r="L159" s="38"/>
      <c r="M159" s="44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7"/>
  <sheetViews>
    <sheetView topLeftCell="A33" workbookViewId="0">
      <selection activeCell="G22" sqref="G22"/>
    </sheetView>
  </sheetViews>
  <sheetFormatPr defaultRowHeight="13.2" x14ac:dyDescent="0.25"/>
  <cols>
    <col min="1" max="1" width="29.6640625" style="2" bestFit="1" customWidth="1"/>
    <col min="2" max="2" width="11.88671875" style="59" bestFit="1" customWidth="1"/>
  </cols>
  <sheetData>
    <row r="2" spans="1:2" x14ac:dyDescent="0.25">
      <c r="A2" s="58" t="s">
        <v>38</v>
      </c>
      <c r="B2" s="60" t="s">
        <v>38</v>
      </c>
    </row>
    <row r="3" spans="1:2" x14ac:dyDescent="0.25">
      <c r="A3" s="58" t="s">
        <v>123</v>
      </c>
      <c r="B3" s="60" t="s">
        <v>117</v>
      </c>
    </row>
    <row r="4" spans="1:2" x14ac:dyDescent="0.25">
      <c r="A4" s="7"/>
    </row>
    <row r="5" spans="1:2" x14ac:dyDescent="0.25">
      <c r="A5" s="7" t="s">
        <v>62</v>
      </c>
      <c r="B5" s="64">
        <f>SUM('mm assets'!K5:K19)</f>
        <v>2447217</v>
      </c>
    </row>
    <row r="6" spans="1:2" x14ac:dyDescent="0.25">
      <c r="A6" s="7"/>
    </row>
    <row r="7" spans="1:2" x14ac:dyDescent="0.25">
      <c r="A7" s="7" t="s">
        <v>105</v>
      </c>
      <c r="B7" s="64">
        <f>'mm assets'!K21</f>
        <v>4068.97</v>
      </c>
    </row>
    <row r="8" spans="1:2" x14ac:dyDescent="0.25">
      <c r="A8" s="7"/>
      <c r="B8" s="64" t="s">
        <v>38</v>
      </c>
    </row>
    <row r="9" spans="1:2" x14ac:dyDescent="0.25">
      <c r="A9" s="7" t="s">
        <v>111</v>
      </c>
      <c r="B9" s="64">
        <f>SUM('mm assets'!K23:K28)</f>
        <v>24655.699999999997</v>
      </c>
    </row>
    <row r="10" spans="1:2" x14ac:dyDescent="0.25">
      <c r="B10" s="64" t="s">
        <v>38</v>
      </c>
    </row>
    <row r="11" spans="1:2" x14ac:dyDescent="0.25">
      <c r="A11" s="7" t="s">
        <v>4</v>
      </c>
      <c r="B11" s="64">
        <f>'mm assets'!K30</f>
        <v>136341.46</v>
      </c>
    </row>
    <row r="12" spans="1:2" x14ac:dyDescent="0.25">
      <c r="A12" s="23" t="s">
        <v>38</v>
      </c>
      <c r="B12" s="64" t="s">
        <v>38</v>
      </c>
    </row>
    <row r="13" spans="1:2" x14ac:dyDescent="0.25">
      <c r="A13" s="7" t="s">
        <v>106</v>
      </c>
      <c r="B13" s="64">
        <f>'mm assets'!K32</f>
        <v>51648.45</v>
      </c>
    </row>
    <row r="14" spans="1:2" x14ac:dyDescent="0.25">
      <c r="A14" s="7"/>
      <c r="B14" s="64" t="s">
        <v>38</v>
      </c>
    </row>
    <row r="15" spans="1:2" x14ac:dyDescent="0.25">
      <c r="A15" s="7" t="s">
        <v>112</v>
      </c>
      <c r="B15" s="64">
        <f>SUM('mm assets'!K34:K44)</f>
        <v>3157394.51</v>
      </c>
    </row>
    <row r="16" spans="1:2" x14ac:dyDescent="0.25">
      <c r="A16" s="7" t="s">
        <v>38</v>
      </c>
      <c r="B16" s="64" t="s">
        <v>38</v>
      </c>
    </row>
    <row r="17" spans="1:2" x14ac:dyDescent="0.25">
      <c r="A17" s="7" t="s">
        <v>112</v>
      </c>
      <c r="B17" s="64">
        <f>SUM('mm assets'!K46:K47)</f>
        <v>15023.929999999998</v>
      </c>
    </row>
    <row r="18" spans="1:2" x14ac:dyDescent="0.25">
      <c r="A18" s="7" t="s">
        <v>38</v>
      </c>
      <c r="B18" s="64" t="s">
        <v>38</v>
      </c>
    </row>
    <row r="19" spans="1:2" x14ac:dyDescent="0.25">
      <c r="A19" s="7" t="s">
        <v>114</v>
      </c>
      <c r="B19" s="64">
        <f>SUM('mm assets'!K78:K79)</f>
        <v>15023.929999999998</v>
      </c>
    </row>
    <row r="20" spans="1:2" x14ac:dyDescent="0.25">
      <c r="A20" s="7"/>
      <c r="B20" s="64" t="s">
        <v>38</v>
      </c>
    </row>
    <row r="21" spans="1:2" x14ac:dyDescent="0.25">
      <c r="A21" s="7" t="s">
        <v>35</v>
      </c>
      <c r="B21" s="64">
        <f>'mm assets'!K49</f>
        <v>218648.07232000001</v>
      </c>
    </row>
    <row r="22" spans="1:2" x14ac:dyDescent="0.25">
      <c r="A22" s="7"/>
      <c r="B22" s="64" t="s">
        <v>38</v>
      </c>
    </row>
    <row r="23" spans="1:2" x14ac:dyDescent="0.25">
      <c r="A23" s="7" t="s">
        <v>113</v>
      </c>
      <c r="B23" s="64">
        <f>'mm assets'!K51</f>
        <v>20000</v>
      </c>
    </row>
    <row r="24" spans="1:2" x14ac:dyDescent="0.25">
      <c r="B24" s="64" t="s">
        <v>38</v>
      </c>
    </row>
    <row r="25" spans="1:2" x14ac:dyDescent="0.25">
      <c r="A25" s="7" t="s">
        <v>11</v>
      </c>
      <c r="B25" s="64">
        <f>SUM('mm assets'!K53:K54)</f>
        <v>8598.5400000000009</v>
      </c>
    </row>
    <row r="26" spans="1:2" x14ac:dyDescent="0.25">
      <c r="B26" s="64" t="s">
        <v>38</v>
      </c>
    </row>
    <row r="27" spans="1:2" x14ac:dyDescent="0.25">
      <c r="A27" s="7" t="s">
        <v>12</v>
      </c>
      <c r="B27" s="64">
        <f>SUM('mm assets'!K56:K60)</f>
        <v>19345.842726742001</v>
      </c>
    </row>
    <row r="28" spans="1:2" x14ac:dyDescent="0.25">
      <c r="A28" s="7"/>
      <c r="B28" s="64" t="s">
        <v>38</v>
      </c>
    </row>
    <row r="29" spans="1:2" x14ac:dyDescent="0.25">
      <c r="A29" s="7" t="s">
        <v>115</v>
      </c>
      <c r="B29" s="64">
        <f>SUM('mm assets'!K70:K72)</f>
        <v>38801.401160000001</v>
      </c>
    </row>
    <row r="30" spans="1:2" x14ac:dyDescent="0.25">
      <c r="A30" s="7"/>
      <c r="B30" s="64" t="s">
        <v>38</v>
      </c>
    </row>
    <row r="31" spans="1:2" x14ac:dyDescent="0.25">
      <c r="A31" s="7" t="s">
        <v>116</v>
      </c>
      <c r="B31" s="64">
        <f>SUM('mm assets'!K74:K76)</f>
        <v>37444.16476</v>
      </c>
    </row>
    <row r="32" spans="1:2" x14ac:dyDescent="0.25">
      <c r="A32" s="7"/>
      <c r="B32" s="64" t="s">
        <v>38</v>
      </c>
    </row>
    <row r="33" spans="1:3" x14ac:dyDescent="0.25">
      <c r="A33" s="7" t="s">
        <v>141</v>
      </c>
      <c r="B33" s="64">
        <v>10000</v>
      </c>
    </row>
    <row r="34" spans="1:3" x14ac:dyDescent="0.25">
      <c r="A34" s="7"/>
      <c r="B34" s="64"/>
    </row>
    <row r="35" spans="1:3" x14ac:dyDescent="0.25">
      <c r="A35" s="7" t="s">
        <v>118</v>
      </c>
      <c r="B35" s="64">
        <v>350000</v>
      </c>
      <c r="C35" t="s">
        <v>38</v>
      </c>
    </row>
    <row r="36" spans="1:3" x14ac:dyDescent="0.25">
      <c r="A36" s="7"/>
      <c r="B36" s="64" t="s">
        <v>38</v>
      </c>
    </row>
    <row r="37" spans="1:3" x14ac:dyDescent="0.25">
      <c r="A37" s="7" t="s">
        <v>124</v>
      </c>
      <c r="B37" s="64">
        <v>25000</v>
      </c>
    </row>
    <row r="38" spans="1:3" x14ac:dyDescent="0.25">
      <c r="A38" s="7"/>
      <c r="B38" s="64"/>
    </row>
    <row r="39" spans="1:3" x14ac:dyDescent="0.25">
      <c r="A39" s="58" t="s">
        <v>122</v>
      </c>
      <c r="B39" s="64" t="s">
        <v>38</v>
      </c>
    </row>
    <row r="40" spans="1:3" x14ac:dyDescent="0.25">
      <c r="A40" s="7" t="s">
        <v>54</v>
      </c>
      <c r="B40" s="64" t="s">
        <v>38</v>
      </c>
    </row>
    <row r="41" spans="1:3" x14ac:dyDescent="0.25">
      <c r="A41" s="7">
        <v>2002</v>
      </c>
      <c r="B41" s="64">
        <f>'mm assets'!K62</f>
        <v>-198000</v>
      </c>
    </row>
    <row r="42" spans="1:3" x14ac:dyDescent="0.25">
      <c r="A42" s="7">
        <v>2003</v>
      </c>
      <c r="B42" s="64">
        <f>'mm assets'!K63</f>
        <v>-260000</v>
      </c>
    </row>
    <row r="43" spans="1:3" x14ac:dyDescent="0.25">
      <c r="A43" s="7"/>
      <c r="B43" s="64"/>
    </row>
    <row r="44" spans="1:3" x14ac:dyDescent="0.25">
      <c r="A44" s="7" t="s">
        <v>121</v>
      </c>
      <c r="B44" s="64">
        <v>-21400</v>
      </c>
    </row>
    <row r="45" spans="1:3" ht="13.8" thickBot="1" x14ac:dyDescent="0.3">
      <c r="A45" s="62" t="s">
        <v>38</v>
      </c>
      <c r="B45" s="61"/>
    </row>
    <row r="46" spans="1:3" x14ac:dyDescent="0.25">
      <c r="A46" s="63" t="s">
        <v>38</v>
      </c>
    </row>
    <row r="47" spans="1:3" x14ac:dyDescent="0.25">
      <c r="A47" s="7" t="s">
        <v>13</v>
      </c>
      <c r="B47" s="59">
        <f>SUM(B5:B45)</f>
        <v>6099811.9709667414</v>
      </c>
    </row>
    <row r="48" spans="1:3" ht="13.8" thickBot="1" x14ac:dyDescent="0.3">
      <c r="A48" s="16"/>
      <c r="B48" s="61"/>
    </row>
    <row r="49" spans="1:2" x14ac:dyDescent="0.25">
      <c r="B49" s="65"/>
    </row>
    <row r="50" spans="1:2" x14ac:dyDescent="0.25">
      <c r="A50" s="2" t="s">
        <v>125</v>
      </c>
      <c r="B50" s="65">
        <f>SUM(B35:B37)</f>
        <v>375000</v>
      </c>
    </row>
    <row r="51" spans="1:2" x14ac:dyDescent="0.25">
      <c r="A51" s="2" t="s">
        <v>128</v>
      </c>
      <c r="B51" s="65">
        <f>B44</f>
        <v>-21400</v>
      </c>
    </row>
    <row r="52" spans="1:2" x14ac:dyDescent="0.25">
      <c r="A52" s="2" t="s">
        <v>127</v>
      </c>
      <c r="B52" s="65">
        <f>B47-B50-B51</f>
        <v>5746211.9709667414</v>
      </c>
    </row>
    <row r="53" spans="1:2" x14ac:dyDescent="0.25">
      <c r="A53" s="2" t="s">
        <v>126</v>
      </c>
      <c r="B53" s="64">
        <f>'mm assets'!K82</f>
        <v>5736211.9709667414</v>
      </c>
    </row>
    <row r="54" spans="1:2" x14ac:dyDescent="0.25">
      <c r="A54" s="2" t="s">
        <v>138</v>
      </c>
      <c r="B54" s="65">
        <f>B52-B53</f>
        <v>10000</v>
      </c>
    </row>
    <row r="57" spans="1:2" x14ac:dyDescent="0.25">
      <c r="B57" s="59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workbookViewId="0">
      <pane xSplit="1" ySplit="3" topLeftCell="C33" activePane="bottomRight" state="frozen"/>
      <selection pane="topRight" activeCell="B1" sqref="B1"/>
      <selection pane="bottomLeft" activeCell="A4" sqref="A4"/>
      <selection pane="bottomRight" activeCell="E43" sqref="E43"/>
    </sheetView>
  </sheetViews>
  <sheetFormatPr defaultRowHeight="13.2" x14ac:dyDescent="0.25"/>
  <cols>
    <col min="1" max="1" width="20.109375" style="9" bestFit="1" customWidth="1"/>
    <col min="2" max="2" width="30.44140625" style="29" bestFit="1" customWidth="1"/>
    <col min="3" max="3" width="10.6640625" style="30" bestFit="1" customWidth="1"/>
    <col min="4" max="4" width="11.33203125" style="31" bestFit="1" customWidth="1"/>
    <col min="5" max="5" width="9.109375" style="29" bestFit="1" customWidth="1"/>
    <col min="6" max="6" width="10.109375" style="29" bestFit="1" customWidth="1"/>
    <col min="7" max="8" width="18.44140625" style="32" bestFit="1" customWidth="1"/>
    <col min="9" max="9" width="8" bestFit="1" customWidth="1"/>
    <col min="10" max="11" width="11.6640625" bestFit="1" customWidth="1"/>
  </cols>
  <sheetData>
    <row r="1" spans="1:15" s="2" customFormat="1" x14ac:dyDescent="0.25">
      <c r="C1" s="12"/>
      <c r="D1" s="12" t="s">
        <v>38</v>
      </c>
      <c r="E1" s="4"/>
      <c r="F1" s="4"/>
      <c r="G1" s="10" t="s">
        <v>59</v>
      </c>
      <c r="H1" s="10" t="s">
        <v>60</v>
      </c>
      <c r="I1" s="4"/>
      <c r="J1" s="6"/>
      <c r="K1" s="6"/>
      <c r="L1" s="3"/>
      <c r="M1" s="43"/>
      <c r="N1" s="43"/>
      <c r="O1" s="4"/>
    </row>
    <row r="2" spans="1:15" s="2" customFormat="1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6"/>
      <c r="M2" s="43"/>
      <c r="N2" s="43"/>
      <c r="O2" s="43" t="s">
        <v>38</v>
      </c>
    </row>
    <row r="3" spans="1:15" s="2" customFormat="1" x14ac:dyDescent="0.25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6"/>
      <c r="M3" s="43"/>
      <c r="N3" s="43"/>
      <c r="O3" s="4"/>
    </row>
    <row r="6" spans="1:15" x14ac:dyDescent="0.25">
      <c r="B6" s="9" t="s">
        <v>38</v>
      </c>
      <c r="C6" s="8" t="s">
        <v>38</v>
      </c>
    </row>
    <row r="7" spans="1:15" x14ac:dyDescent="0.25">
      <c r="B7" s="9" t="s">
        <v>38</v>
      </c>
      <c r="C7" s="8" t="s">
        <v>38</v>
      </c>
    </row>
    <row r="8" spans="1:15" s="2" customFormat="1" x14ac:dyDescent="0.25">
      <c r="A8" s="7" t="s">
        <v>6</v>
      </c>
      <c r="B8" s="2" t="s">
        <v>74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3" t="s">
        <v>38</v>
      </c>
      <c r="N8" s="43"/>
      <c r="O8" s="4"/>
    </row>
    <row r="9" spans="1:15" s="2" customFormat="1" x14ac:dyDescent="0.25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3" t="s">
        <v>38</v>
      </c>
      <c r="N9" s="43"/>
      <c r="O9" s="4"/>
    </row>
    <row r="10" spans="1:15" s="2" customFormat="1" x14ac:dyDescent="0.25">
      <c r="A10" s="7" t="s">
        <v>48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3" t="s">
        <v>38</v>
      </c>
      <c r="N10" s="43"/>
      <c r="O10" s="4"/>
    </row>
    <row r="11" spans="1:15" s="2" customFormat="1" x14ac:dyDescent="0.25">
      <c r="A11" s="23" t="s">
        <v>38</v>
      </c>
      <c r="B11" s="2" t="s">
        <v>74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3" t="s">
        <v>38</v>
      </c>
      <c r="N11" s="43" t="s">
        <v>38</v>
      </c>
      <c r="O11" s="4"/>
    </row>
    <row r="12" spans="1:15" s="2" customFormat="1" x14ac:dyDescent="0.25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3" t="s">
        <v>38</v>
      </c>
      <c r="N12" s="43"/>
      <c r="O12" s="4"/>
    </row>
    <row r="13" spans="1:15" s="2" customFormat="1" x14ac:dyDescent="0.25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3" t="s">
        <v>38</v>
      </c>
      <c r="N13" s="43"/>
      <c r="O13" s="4"/>
    </row>
    <row r="14" spans="1:15" s="2" customFormat="1" x14ac:dyDescent="0.25">
      <c r="A14" s="7"/>
      <c r="B14" s="2" t="s">
        <v>71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3" t="s">
        <v>38</v>
      </c>
      <c r="N14" s="43"/>
      <c r="O14" s="4"/>
    </row>
    <row r="15" spans="1:15" s="2" customFormat="1" x14ac:dyDescent="0.25">
      <c r="A15" s="7"/>
      <c r="B15" s="2" t="s">
        <v>72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3" t="s">
        <v>38</v>
      </c>
      <c r="N15" s="43"/>
      <c r="O15" s="4"/>
    </row>
    <row r="16" spans="1:15" s="2" customFormat="1" x14ac:dyDescent="0.25">
      <c r="A16" s="7"/>
      <c r="B16" s="2" t="s">
        <v>70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3" t="s">
        <v>38</v>
      </c>
      <c r="N16" s="43"/>
      <c r="O16" s="4"/>
    </row>
    <row r="17" spans="1:16" s="2" customFormat="1" x14ac:dyDescent="0.25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3" t="s">
        <v>38</v>
      </c>
      <c r="N17" s="43"/>
      <c r="O17" s="4"/>
    </row>
    <row r="18" spans="1:16" s="2" customFormat="1" x14ac:dyDescent="0.25">
      <c r="A18" s="7" t="s">
        <v>42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3" t="s">
        <v>38</v>
      </c>
      <c r="N18" s="43"/>
      <c r="O18" s="4"/>
    </row>
    <row r="19" spans="1:16" s="2" customFormat="1" x14ac:dyDescent="0.25">
      <c r="A19" s="7" t="s">
        <v>7</v>
      </c>
      <c r="B19" s="2" t="s">
        <v>96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3" t="s">
        <v>38</v>
      </c>
      <c r="N19" s="43"/>
      <c r="O19" s="4"/>
    </row>
    <row r="20" spans="1:16" s="2" customFormat="1" x14ac:dyDescent="0.25">
      <c r="A20" s="7"/>
      <c r="B20" s="2" t="s">
        <v>95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3" t="s">
        <v>38</v>
      </c>
      <c r="N20" s="43" t="s">
        <v>38</v>
      </c>
      <c r="O20" s="4"/>
    </row>
    <row r="21" spans="1:16" s="2" customFormat="1" x14ac:dyDescent="0.25">
      <c r="A21" s="7" t="s">
        <v>38</v>
      </c>
      <c r="B21" s="2" t="s">
        <v>91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3" t="s">
        <v>38</v>
      </c>
      <c r="N21" s="43"/>
      <c r="O21" s="4"/>
    </row>
    <row r="22" spans="1:16" s="2" customFormat="1" x14ac:dyDescent="0.25">
      <c r="A22" s="7" t="s">
        <v>38</v>
      </c>
      <c r="B22" s="2" t="s">
        <v>84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3" t="s">
        <v>38</v>
      </c>
      <c r="N22" s="43"/>
      <c r="O22" s="4"/>
    </row>
    <row r="23" spans="1:16" s="2" customFormat="1" x14ac:dyDescent="0.25">
      <c r="A23" s="7" t="s">
        <v>38</v>
      </c>
      <c r="B23" s="2" t="s">
        <v>89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3" t="s">
        <v>38</v>
      </c>
      <c r="N23" s="43"/>
      <c r="O23" s="4"/>
    </row>
    <row r="24" spans="1:16" s="2" customFormat="1" x14ac:dyDescent="0.25">
      <c r="A24" s="7" t="s">
        <v>38</v>
      </c>
      <c r="B24" s="2" t="s">
        <v>93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3" t="s">
        <v>38</v>
      </c>
      <c r="N24" s="43"/>
      <c r="O24" s="4"/>
    </row>
    <row r="25" spans="1:16" s="2" customFormat="1" x14ac:dyDescent="0.25">
      <c r="A25" s="7" t="s">
        <v>38</v>
      </c>
      <c r="B25" s="2" t="s">
        <v>99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3" t="s">
        <v>38</v>
      </c>
      <c r="N25" s="43"/>
      <c r="O25" s="4"/>
    </row>
    <row r="26" spans="1:16" s="2" customFormat="1" x14ac:dyDescent="0.25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3" t="s">
        <v>38</v>
      </c>
      <c r="N26" s="43"/>
      <c r="O26" s="4"/>
    </row>
    <row r="27" spans="1:16" s="2" customFormat="1" x14ac:dyDescent="0.25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3" t="s">
        <v>38</v>
      </c>
      <c r="N27" s="43"/>
      <c r="O27" s="4"/>
    </row>
    <row r="28" spans="1:16" s="2" customFormat="1" x14ac:dyDescent="0.25">
      <c r="A28" s="7" t="s">
        <v>9</v>
      </c>
      <c r="B28" s="2" t="s">
        <v>101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3" t="s">
        <v>38</v>
      </c>
      <c r="N28" s="43"/>
      <c r="O28" s="4"/>
    </row>
    <row r="29" spans="1:16" s="2" customFormat="1" x14ac:dyDescent="0.25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3" t="s">
        <v>38</v>
      </c>
      <c r="N29" s="43"/>
      <c r="O29" s="4"/>
    </row>
    <row r="30" spans="1:16" s="2" customFormat="1" x14ac:dyDescent="0.25">
      <c r="A30" s="7" t="s">
        <v>46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3" t="s">
        <v>38</v>
      </c>
      <c r="N30" s="43"/>
      <c r="O30" s="4"/>
    </row>
    <row r="31" spans="1:16" s="2" customFormat="1" x14ac:dyDescent="0.25">
      <c r="A31" s="7" t="s">
        <v>47</v>
      </c>
      <c r="B31" s="2" t="s">
        <v>73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3" t="s">
        <v>38</v>
      </c>
      <c r="N31" s="43"/>
      <c r="O31" s="6" t="s">
        <v>38</v>
      </c>
      <c r="P31" s="14" t="s">
        <v>38</v>
      </c>
    </row>
    <row r="32" spans="1:16" x14ac:dyDescent="0.25">
      <c r="B32" s="9" t="s">
        <v>38</v>
      </c>
      <c r="C32" s="8" t="s">
        <v>38</v>
      </c>
    </row>
    <row r="33" spans="1:16" s="2" customFormat="1" x14ac:dyDescent="0.25">
      <c r="A33" s="7" t="s">
        <v>46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3"/>
      <c r="N33" s="43"/>
      <c r="O33" s="4"/>
    </row>
    <row r="34" spans="1:16" s="2" customFormat="1" x14ac:dyDescent="0.25">
      <c r="A34" s="7" t="s">
        <v>51</v>
      </c>
      <c r="B34" s="2" t="s">
        <v>56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5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3"/>
      <c r="N35" s="43"/>
      <c r="O35" s="4"/>
    </row>
    <row r="36" spans="1:16" s="2" customFormat="1" x14ac:dyDescent="0.25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5">
      <c r="A37" s="7" t="s">
        <v>9</v>
      </c>
      <c r="B37" s="2" t="s">
        <v>58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3"/>
      <c r="N37" s="43"/>
      <c r="O37" s="4"/>
    </row>
    <row r="38" spans="1:16" s="2" customFormat="1" x14ac:dyDescent="0.25">
      <c r="A38" s="7" t="s">
        <v>38</v>
      </c>
      <c r="B38" s="2" t="s">
        <v>85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5">
      <c r="A39" s="7" t="s">
        <v>38</v>
      </c>
      <c r="B39" s="2" t="s">
        <v>87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3"/>
      <c r="N39" s="43"/>
      <c r="O39" s="4"/>
    </row>
    <row r="40" spans="1:16" s="2" customFormat="1" x14ac:dyDescent="0.25">
      <c r="A40" s="7" t="s">
        <v>38</v>
      </c>
      <c r="B40" s="2" t="s">
        <v>92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5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3"/>
      <c r="N41" s="43"/>
      <c r="O41" s="4"/>
    </row>
    <row r="42" spans="1:16" s="2" customFormat="1" x14ac:dyDescent="0.25">
      <c r="A42" s="7" t="s">
        <v>42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5">
      <c r="A43" s="7" t="s">
        <v>7</v>
      </c>
      <c r="B43" s="2" t="s">
        <v>65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3"/>
      <c r="N43" s="43"/>
      <c r="O43" s="4"/>
      <c r="P43" s="14" t="s">
        <v>38</v>
      </c>
    </row>
    <row r="44" spans="1:16" s="2" customFormat="1" x14ac:dyDescent="0.25">
      <c r="A44" s="7" t="s">
        <v>38</v>
      </c>
      <c r="B44" s="2" t="s">
        <v>66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5">
      <c r="A45" s="7"/>
      <c r="B45" s="2" t="s">
        <v>67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3"/>
      <c r="N45" s="43"/>
      <c r="O45" s="4"/>
      <c r="P45" s="2" t="s">
        <v>38</v>
      </c>
    </row>
    <row r="46" spans="1:16" s="2" customFormat="1" x14ac:dyDescent="0.25">
      <c r="A46" s="7"/>
      <c r="B46" s="2" t="s">
        <v>68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5">
      <c r="A47" s="7"/>
      <c r="B47" s="2" t="s">
        <v>69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3"/>
      <c r="N47" s="43"/>
      <c r="O47" s="4"/>
    </row>
    <row r="48" spans="1:16" s="2" customFormat="1" x14ac:dyDescent="0.25">
      <c r="A48" s="7"/>
      <c r="B48" s="2" t="s">
        <v>82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5">
      <c r="A49" s="7"/>
      <c r="B49" s="2" t="s">
        <v>83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3"/>
      <c r="N49" s="43"/>
      <c r="O49" s="4"/>
    </row>
    <row r="50" spans="1:15" s="2" customFormat="1" x14ac:dyDescent="0.25">
      <c r="A50" s="7"/>
      <c r="B50" s="2" t="s">
        <v>88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5">
      <c r="A51" s="7"/>
      <c r="B51" s="2" t="s">
        <v>94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3"/>
      <c r="N51" s="43"/>
      <c r="O51" s="4"/>
    </row>
    <row r="52" spans="1:15" ht="13.8" thickBot="1" x14ac:dyDescent="0.3">
      <c r="B52" s="56" t="s">
        <v>38</v>
      </c>
      <c r="C52" s="51" t="s">
        <v>38</v>
      </c>
      <c r="D52" s="52"/>
      <c r="E52" s="53"/>
      <c r="F52" s="53"/>
      <c r="G52" s="54"/>
      <c r="H52" s="54"/>
      <c r="I52" s="55"/>
      <c r="J52" s="55"/>
      <c r="K52" s="55"/>
    </row>
    <row r="53" spans="1:15" x14ac:dyDescent="0.25">
      <c r="B53" s="57" t="s">
        <v>38</v>
      </c>
      <c r="C53" s="8" t="s">
        <v>38</v>
      </c>
    </row>
    <row r="54" spans="1:15" s="50" customFormat="1" x14ac:dyDescent="0.25">
      <c r="A54" s="48" t="s">
        <v>108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9" t="s">
        <v>38</v>
      </c>
      <c r="G54" s="10">
        <f t="shared" si="10"/>
        <v>5797.3066800000015</v>
      </c>
      <c r="H54" s="10">
        <f t="shared" si="10"/>
        <v>3743.4930800000006</v>
      </c>
      <c r="I54" s="49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8" thickBot="1" x14ac:dyDescent="0.3">
      <c r="B55" s="56" t="s">
        <v>38</v>
      </c>
      <c r="C55" s="51" t="s">
        <v>38</v>
      </c>
      <c r="D55" s="52"/>
      <c r="E55" s="53"/>
      <c r="F55" s="53"/>
      <c r="G55" s="54"/>
      <c r="H55" s="54"/>
      <c r="I55" s="55"/>
      <c r="J55" s="55"/>
      <c r="K55" s="55"/>
    </row>
    <row r="56" spans="1:15" x14ac:dyDescent="0.25">
      <c r="B56" s="9" t="s">
        <v>38</v>
      </c>
      <c r="C56" s="8" t="s">
        <v>38</v>
      </c>
    </row>
    <row r="57" spans="1:15" x14ac:dyDescent="0.25">
      <c r="B57" s="9" t="s">
        <v>38</v>
      </c>
      <c r="C57" s="8" t="s">
        <v>38</v>
      </c>
    </row>
    <row r="58" spans="1:15" x14ac:dyDescent="0.25">
      <c r="B58" s="9" t="s">
        <v>38</v>
      </c>
      <c r="C58" s="8" t="s">
        <v>38</v>
      </c>
    </row>
    <row r="59" spans="1:15" x14ac:dyDescent="0.25">
      <c r="B59" s="9" t="s">
        <v>38</v>
      </c>
      <c r="C59" s="8" t="s">
        <v>38</v>
      </c>
    </row>
    <row r="60" spans="1:15" x14ac:dyDescent="0.25">
      <c r="B60" s="9" t="s">
        <v>38</v>
      </c>
      <c r="C60" s="8" t="s">
        <v>38</v>
      </c>
    </row>
    <row r="61" spans="1:15" x14ac:dyDescent="0.25">
      <c r="B61" s="9" t="s">
        <v>38</v>
      </c>
      <c r="C61" s="8" t="s">
        <v>38</v>
      </c>
    </row>
    <row r="62" spans="1:15" x14ac:dyDescent="0.25">
      <c r="B62" s="9" t="s">
        <v>38</v>
      </c>
      <c r="C62" s="8" t="s">
        <v>38</v>
      </c>
    </row>
    <row r="63" spans="1:15" x14ac:dyDescent="0.25">
      <c r="B63" s="9" t="s">
        <v>38</v>
      </c>
      <c r="C63" s="8" t="s">
        <v>38</v>
      </c>
    </row>
    <row r="64" spans="1:15" x14ac:dyDescent="0.25">
      <c r="B64" s="9" t="s">
        <v>38</v>
      </c>
      <c r="C64" s="8" t="s">
        <v>38</v>
      </c>
    </row>
    <row r="65" spans="2:3" x14ac:dyDescent="0.25">
      <c r="B65" s="9" t="s">
        <v>38</v>
      </c>
      <c r="C65" s="8" t="s">
        <v>38</v>
      </c>
    </row>
    <row r="66" spans="2:3" x14ac:dyDescent="0.25">
      <c r="B66" s="9" t="s">
        <v>38</v>
      </c>
      <c r="C66" s="8" t="s">
        <v>38</v>
      </c>
    </row>
    <row r="67" spans="2:3" x14ac:dyDescent="0.25">
      <c r="B67" s="9" t="s">
        <v>38</v>
      </c>
      <c r="C67" s="8" t="s">
        <v>38</v>
      </c>
    </row>
    <row r="68" spans="2:3" x14ac:dyDescent="0.25">
      <c r="B68" s="9" t="s">
        <v>38</v>
      </c>
      <c r="C68" s="8" t="s">
        <v>38</v>
      </c>
    </row>
    <row r="69" spans="2:3" x14ac:dyDescent="0.25">
      <c r="B69" s="9" t="s">
        <v>38</v>
      </c>
      <c r="C69" s="8" t="s">
        <v>38</v>
      </c>
    </row>
    <row r="70" spans="2:3" x14ac:dyDescent="0.25">
      <c r="B70" s="9" t="s">
        <v>38</v>
      </c>
      <c r="C70" s="8" t="s">
        <v>38</v>
      </c>
    </row>
    <row r="71" spans="2:3" x14ac:dyDescent="0.25">
      <c r="B71" s="9" t="s">
        <v>38</v>
      </c>
      <c r="C71" s="8" t="s">
        <v>38</v>
      </c>
    </row>
    <row r="72" spans="2:3" x14ac:dyDescent="0.25">
      <c r="B72" s="9" t="s">
        <v>38</v>
      </c>
      <c r="C72" s="8" t="s">
        <v>38</v>
      </c>
    </row>
    <row r="73" spans="2:3" x14ac:dyDescent="0.25">
      <c r="B73" s="9" t="s">
        <v>38</v>
      </c>
      <c r="C73" s="8" t="s">
        <v>38</v>
      </c>
    </row>
    <row r="74" spans="2:3" x14ac:dyDescent="0.25">
      <c r="B74" s="9" t="s">
        <v>38</v>
      </c>
      <c r="C74" s="8" t="s">
        <v>38</v>
      </c>
    </row>
    <row r="75" spans="2:3" x14ac:dyDescent="0.25">
      <c r="B75" s="9" t="s">
        <v>38</v>
      </c>
      <c r="C75" s="8" t="s">
        <v>38</v>
      </c>
    </row>
    <row r="76" spans="2:3" x14ac:dyDescent="0.25">
      <c r="B76" s="9" t="s">
        <v>38</v>
      </c>
      <c r="C76" s="8" t="s">
        <v>38</v>
      </c>
    </row>
    <row r="77" spans="2:3" x14ac:dyDescent="0.25">
      <c r="B77" s="9" t="s">
        <v>38</v>
      </c>
      <c r="C77" s="8" t="s">
        <v>38</v>
      </c>
    </row>
    <row r="78" spans="2:3" x14ac:dyDescent="0.25">
      <c r="B78" s="9" t="s">
        <v>38</v>
      </c>
      <c r="C78" s="8" t="s">
        <v>38</v>
      </c>
    </row>
    <row r="79" spans="2:3" x14ac:dyDescent="0.25">
      <c r="B79" s="9" t="s">
        <v>38</v>
      </c>
      <c r="C79" s="8" t="s">
        <v>38</v>
      </c>
    </row>
    <row r="80" spans="2:3" x14ac:dyDescent="0.25">
      <c r="B80" s="9" t="s">
        <v>38</v>
      </c>
      <c r="C80" s="8" t="s">
        <v>38</v>
      </c>
    </row>
    <row r="81" spans="2:3" x14ac:dyDescent="0.25">
      <c r="B81" s="9" t="s">
        <v>38</v>
      </c>
      <c r="C81" s="8" t="s">
        <v>38</v>
      </c>
    </row>
    <row r="82" spans="2:3" x14ac:dyDescent="0.25">
      <c r="B82" s="9" t="s">
        <v>38</v>
      </c>
      <c r="C82" s="8" t="s">
        <v>38</v>
      </c>
    </row>
    <row r="83" spans="2:3" x14ac:dyDescent="0.25">
      <c r="B83" s="9" t="s">
        <v>38</v>
      </c>
      <c r="C83" s="8" t="s">
        <v>38</v>
      </c>
    </row>
    <row r="84" spans="2:3" x14ac:dyDescent="0.25">
      <c r="B84" s="9" t="s">
        <v>38</v>
      </c>
      <c r="C84" s="8" t="s">
        <v>38</v>
      </c>
    </row>
    <row r="85" spans="2:3" x14ac:dyDescent="0.25">
      <c r="B85" s="9" t="s">
        <v>38</v>
      </c>
      <c r="C85" s="8" t="s">
        <v>38</v>
      </c>
    </row>
    <row r="86" spans="2:3" x14ac:dyDescent="0.25">
      <c r="B86" s="9" t="s">
        <v>38</v>
      </c>
      <c r="C86" s="8" t="s">
        <v>38</v>
      </c>
    </row>
    <row r="87" spans="2:3" x14ac:dyDescent="0.25">
      <c r="B87" s="9" t="s">
        <v>38</v>
      </c>
      <c r="C87" s="8" t="s">
        <v>38</v>
      </c>
    </row>
    <row r="88" spans="2:3" x14ac:dyDescent="0.25">
      <c r="B88" s="9" t="s">
        <v>38</v>
      </c>
      <c r="C88" s="8" t="s">
        <v>38</v>
      </c>
    </row>
    <row r="89" spans="2:3" x14ac:dyDescent="0.25">
      <c r="B89" s="9" t="s">
        <v>38</v>
      </c>
      <c r="C89" s="8" t="s">
        <v>38</v>
      </c>
    </row>
    <row r="90" spans="2:3" x14ac:dyDescent="0.25">
      <c r="B90" s="9" t="s">
        <v>38</v>
      </c>
      <c r="C90" s="8" t="s">
        <v>38</v>
      </c>
    </row>
    <row r="91" spans="2:3" x14ac:dyDescent="0.25">
      <c r="B91" s="9" t="s">
        <v>38</v>
      </c>
      <c r="C91" s="8" t="s">
        <v>38</v>
      </c>
    </row>
    <row r="92" spans="2:3" x14ac:dyDescent="0.25">
      <c r="B92" s="9" t="s">
        <v>38</v>
      </c>
      <c r="C92" s="8" t="s">
        <v>38</v>
      </c>
    </row>
    <row r="93" spans="2:3" x14ac:dyDescent="0.25">
      <c r="B93" s="9" t="s">
        <v>38</v>
      </c>
      <c r="C93" s="8" t="s">
        <v>38</v>
      </c>
    </row>
    <row r="94" spans="2:3" x14ac:dyDescent="0.25">
      <c r="B94" s="9" t="s">
        <v>38</v>
      </c>
      <c r="C94" s="8" t="s">
        <v>38</v>
      </c>
    </row>
    <row r="95" spans="2:3" x14ac:dyDescent="0.25">
      <c r="B95" s="9" t="s">
        <v>38</v>
      </c>
      <c r="C95" s="8" t="s">
        <v>38</v>
      </c>
    </row>
    <row r="96" spans="2:3" x14ac:dyDescent="0.25">
      <c r="B96" s="9" t="s">
        <v>38</v>
      </c>
      <c r="C96" s="8" t="s">
        <v>38</v>
      </c>
    </row>
    <row r="97" spans="2:3" x14ac:dyDescent="0.25">
      <c r="B97" s="9" t="s">
        <v>38</v>
      </c>
      <c r="C97" s="8" t="s">
        <v>38</v>
      </c>
    </row>
    <row r="98" spans="2:3" x14ac:dyDescent="0.25">
      <c r="B98" s="9" t="s">
        <v>38</v>
      </c>
      <c r="C98" s="8" t="s">
        <v>38</v>
      </c>
    </row>
    <row r="99" spans="2:3" x14ac:dyDescent="0.25">
      <c r="B99" s="9" t="s">
        <v>38</v>
      </c>
      <c r="C99" s="8" t="s">
        <v>38</v>
      </c>
    </row>
    <row r="100" spans="2:3" x14ac:dyDescent="0.25">
      <c r="B100" s="9" t="s">
        <v>38</v>
      </c>
      <c r="C100" s="8" t="s">
        <v>38</v>
      </c>
    </row>
    <row r="101" spans="2:3" x14ac:dyDescent="0.25">
      <c r="B101" s="9" t="s">
        <v>38</v>
      </c>
      <c r="C101" s="8" t="s">
        <v>38</v>
      </c>
    </row>
    <row r="102" spans="2:3" x14ac:dyDescent="0.25">
      <c r="B102" s="9" t="s">
        <v>38</v>
      </c>
      <c r="C102" s="8" t="s">
        <v>38</v>
      </c>
    </row>
    <row r="103" spans="2:3" x14ac:dyDescent="0.25">
      <c r="B103" s="9" t="s">
        <v>38</v>
      </c>
      <c r="C103" s="8" t="s">
        <v>38</v>
      </c>
    </row>
    <row r="104" spans="2:3" x14ac:dyDescent="0.25">
      <c r="B104" s="9" t="s">
        <v>38</v>
      </c>
      <c r="C104" s="8" t="s">
        <v>38</v>
      </c>
    </row>
    <row r="105" spans="2:3" x14ac:dyDescent="0.25">
      <c r="B105" s="9" t="s">
        <v>38</v>
      </c>
      <c r="C105" s="8" t="s">
        <v>38</v>
      </c>
    </row>
    <row r="106" spans="2:3" x14ac:dyDescent="0.25">
      <c r="B106" s="9" t="s">
        <v>38</v>
      </c>
      <c r="C106" s="8" t="s">
        <v>38</v>
      </c>
    </row>
    <row r="107" spans="2:3" x14ac:dyDescent="0.25">
      <c r="B107" s="9" t="s">
        <v>38</v>
      </c>
      <c r="C107" s="8" t="s">
        <v>38</v>
      </c>
    </row>
    <row r="108" spans="2:3" x14ac:dyDescent="0.25">
      <c r="B108" s="9" t="s">
        <v>38</v>
      </c>
      <c r="C108" s="8" t="s">
        <v>38</v>
      </c>
    </row>
    <row r="109" spans="2:3" x14ac:dyDescent="0.25">
      <c r="B109" s="9" t="s">
        <v>38</v>
      </c>
      <c r="C109" s="8" t="s">
        <v>38</v>
      </c>
    </row>
    <row r="110" spans="2:3" x14ac:dyDescent="0.25">
      <c r="B110" s="9" t="s">
        <v>38</v>
      </c>
      <c r="C110" s="8" t="s">
        <v>38</v>
      </c>
    </row>
    <row r="111" spans="2:3" x14ac:dyDescent="0.25">
      <c r="B111" s="9" t="s">
        <v>38</v>
      </c>
      <c r="C111" s="8" t="s">
        <v>38</v>
      </c>
    </row>
    <row r="112" spans="2:3" x14ac:dyDescent="0.25">
      <c r="B112" s="9" t="s">
        <v>38</v>
      </c>
      <c r="C112" s="8" t="s">
        <v>38</v>
      </c>
    </row>
    <row r="113" spans="2:9" x14ac:dyDescent="0.25">
      <c r="B113" s="9" t="s">
        <v>38</v>
      </c>
      <c r="C113" s="8" t="s">
        <v>38</v>
      </c>
    </row>
    <row r="114" spans="2:9" x14ac:dyDescent="0.25">
      <c r="B114" s="9" t="s">
        <v>38</v>
      </c>
      <c r="C114" s="8" t="s">
        <v>38</v>
      </c>
    </row>
    <row r="115" spans="2:9" x14ac:dyDescent="0.25">
      <c r="B115" s="9" t="s">
        <v>38</v>
      </c>
      <c r="C115" s="8" t="s">
        <v>38</v>
      </c>
    </row>
    <row r="116" spans="2:9" x14ac:dyDescent="0.25">
      <c r="B116" s="9" t="s">
        <v>38</v>
      </c>
      <c r="C116" s="8" t="s">
        <v>38</v>
      </c>
    </row>
    <row r="117" spans="2:9" x14ac:dyDescent="0.25">
      <c r="B117" s="9" t="s">
        <v>38</v>
      </c>
      <c r="C117" s="8" t="s">
        <v>38</v>
      </c>
    </row>
    <row r="118" spans="2:9" x14ac:dyDescent="0.25">
      <c r="B118" s="9" t="s">
        <v>38</v>
      </c>
      <c r="C118" s="8" t="s">
        <v>38</v>
      </c>
    </row>
    <row r="119" spans="2:9" x14ac:dyDescent="0.25">
      <c r="B119" s="9" t="s">
        <v>38</v>
      </c>
      <c r="C119" s="8" t="s">
        <v>38</v>
      </c>
    </row>
    <row r="123" spans="2:9" x14ac:dyDescent="0.25">
      <c r="B123" s="2" t="s">
        <v>38</v>
      </c>
      <c r="C123" s="12" t="s">
        <v>38</v>
      </c>
      <c r="D123" s="12" t="s">
        <v>38</v>
      </c>
      <c r="E123" s="1" t="s">
        <v>38</v>
      </c>
      <c r="I123" s="1"/>
    </row>
    <row r="124" spans="2:9" x14ac:dyDescent="0.25">
      <c r="B124" s="2" t="s">
        <v>38</v>
      </c>
      <c r="C124" s="12" t="s">
        <v>38</v>
      </c>
      <c r="D124" s="12" t="s">
        <v>38</v>
      </c>
      <c r="E124" s="1" t="s">
        <v>38</v>
      </c>
      <c r="I124" s="1"/>
    </row>
    <row r="125" spans="2:9" x14ac:dyDescent="0.25">
      <c r="B125" s="2" t="s">
        <v>38</v>
      </c>
      <c r="C125" s="12" t="s">
        <v>38</v>
      </c>
      <c r="D125" s="12" t="s">
        <v>38</v>
      </c>
      <c r="E125" s="1" t="s">
        <v>38</v>
      </c>
      <c r="I125" s="1"/>
    </row>
    <row r="126" spans="2:9" x14ac:dyDescent="0.25">
      <c r="B126" s="2"/>
      <c r="C126" s="12" t="s">
        <v>38</v>
      </c>
      <c r="D126" s="12" t="s">
        <v>38</v>
      </c>
      <c r="E126" s="1" t="s">
        <v>38</v>
      </c>
      <c r="I126" s="1"/>
    </row>
    <row r="127" spans="2:9" x14ac:dyDescent="0.25">
      <c r="B127" s="4" t="s">
        <v>38</v>
      </c>
      <c r="C127" s="12" t="s">
        <v>38</v>
      </c>
      <c r="D127" s="12" t="s">
        <v>38</v>
      </c>
      <c r="E127" s="1" t="s">
        <v>38</v>
      </c>
      <c r="I127" s="2"/>
    </row>
    <row r="128" spans="2:9" x14ac:dyDescent="0.25">
      <c r="B128" s="2" t="s">
        <v>38</v>
      </c>
      <c r="C128" s="12" t="s">
        <v>38</v>
      </c>
      <c r="D128" s="12" t="s">
        <v>38</v>
      </c>
      <c r="E128" s="1" t="s">
        <v>38</v>
      </c>
      <c r="F128" s="1" t="s">
        <v>38</v>
      </c>
      <c r="I128" s="1" t="s">
        <v>38</v>
      </c>
    </row>
    <row r="129" spans="2:9" x14ac:dyDescent="0.25">
      <c r="B129" s="2" t="s">
        <v>38</v>
      </c>
      <c r="C129" s="12" t="s">
        <v>38</v>
      </c>
      <c r="D129" s="12" t="s">
        <v>38</v>
      </c>
      <c r="E129" s="1" t="s">
        <v>38</v>
      </c>
      <c r="F129" s="1" t="s">
        <v>38</v>
      </c>
      <c r="I129" s="1" t="s">
        <v>38</v>
      </c>
    </row>
    <row r="130" spans="2:9" x14ac:dyDescent="0.25">
      <c r="B130" s="2" t="s">
        <v>38</v>
      </c>
      <c r="C130" s="12" t="s">
        <v>38</v>
      </c>
      <c r="D130" s="12" t="s">
        <v>38</v>
      </c>
      <c r="E130" s="1" t="s">
        <v>38</v>
      </c>
      <c r="F130" s="1" t="s">
        <v>38</v>
      </c>
      <c r="I130" s="1" t="s">
        <v>38</v>
      </c>
    </row>
    <row r="131" spans="2:9" x14ac:dyDescent="0.25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5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5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5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5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2001-12-12T22:12:39Z</cp:lastPrinted>
  <dcterms:created xsi:type="dcterms:W3CDTF">1998-07-16T04:01:00Z</dcterms:created>
  <dcterms:modified xsi:type="dcterms:W3CDTF">2023-09-13T22:48:55Z</dcterms:modified>
</cp:coreProperties>
</file>