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<sst xmlns="http://schemas.openxmlformats.org/spreadsheetml/2006/main" count="848" uniqueCount="155">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</sst>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37288</v>
      </c>
      <c r="F3" s="11">
        <v>37287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2274831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2274831</v>
      </c>
      <c r="K5" s="6">
        <f>J5</f>
        <v>2274831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-10000</v>
      </c>
      <c r="D8" s="12" t="s">
        <v>38</v>
      </c>
      <c r="E8" s="1">
        <v>99.1</v>
      </c>
      <c r="F8" s="1">
        <v>99.24</v>
      </c>
      <c r="G8" s="6">
        <f t="shared" ref="G8:G15" si="0">C8*(E8-F8)</f>
        <v>1400.0000000000057</v>
      </c>
      <c r="H8" s="6">
        <f t="shared" ref="H8:H15" si="1">C8*(E8-F8)</f>
        <v>1400.0000000000057</v>
      </c>
      <c r="J8" s="6">
        <f t="shared" ref="J8:J15" si="2">G8</f>
        <v>1400.0000000000057</v>
      </c>
      <c r="K8" s="6">
        <f t="shared" ref="K8:K20" si="3">J8</f>
        <v>1400.0000000000057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62.69</v>
      </c>
      <c r="F9" s="1">
        <v>62.61</v>
      </c>
      <c r="G9" s="6">
        <f t="shared" si="0"/>
        <v>-399.99999999999147</v>
      </c>
      <c r="H9" s="6">
        <f t="shared" si="1"/>
        <v>-399.99999999999147</v>
      </c>
      <c r="J9" s="6">
        <f t="shared" si="2"/>
        <v>-399.99999999999147</v>
      </c>
      <c r="K9" s="6">
        <f t="shared" si="3"/>
        <v>-399.99999999999147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34.659999999999997</v>
      </c>
      <c r="F10" s="1">
        <v>35.04</v>
      </c>
      <c r="G10" s="6">
        <f t="shared" si="0"/>
        <v>5700.0000000000382</v>
      </c>
      <c r="H10" s="6">
        <f t="shared" si="1"/>
        <v>5700.0000000000382</v>
      </c>
      <c r="J10" s="6">
        <f t="shared" si="2"/>
        <v>5700.0000000000382</v>
      </c>
      <c r="K10" s="6">
        <f t="shared" si="3"/>
        <v>5700.0000000000382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54.88</v>
      </c>
      <c r="F11" s="1">
        <v>55.45</v>
      </c>
      <c r="G11" s="6">
        <f t="shared" si="0"/>
        <v>6840.0000000000036</v>
      </c>
      <c r="H11" s="6">
        <f t="shared" si="1"/>
        <v>6840.0000000000036</v>
      </c>
      <c r="J11" s="6">
        <f t="shared" si="2"/>
        <v>6840.0000000000036</v>
      </c>
      <c r="K11" s="6">
        <f t="shared" si="3"/>
        <v>6840.0000000000036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63.52</v>
      </c>
      <c r="F12" s="1">
        <v>63.71</v>
      </c>
      <c r="G12" s="6">
        <f t="shared" si="0"/>
        <v>189.99999999999773</v>
      </c>
      <c r="H12" s="6">
        <f t="shared" si="1"/>
        <v>189.99999999999773</v>
      </c>
      <c r="J12" s="6">
        <f t="shared" si="2"/>
        <v>189.99999999999773</v>
      </c>
      <c r="K12" s="6">
        <f t="shared" si="3"/>
        <v>189.99999999999773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-12000</v>
      </c>
      <c r="D13" s="12" t="s">
        <v>38</v>
      </c>
      <c r="E13" s="1">
        <v>32.869999999999997</v>
      </c>
      <c r="F13" s="1">
        <v>32.49</v>
      </c>
      <c r="G13" s="6">
        <f t="shared" si="0"/>
        <v>-4559.9999999999454</v>
      </c>
      <c r="H13" s="6">
        <f t="shared" si="1"/>
        <v>-4559.9999999999454</v>
      </c>
      <c r="J13" s="6">
        <f t="shared" si="2"/>
        <v>-4559.9999999999454</v>
      </c>
      <c r="K13" s="6">
        <f t="shared" si="3"/>
        <v>-4559.9999999999454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55.26</v>
      </c>
      <c r="F14" s="1">
        <v>56.39</v>
      </c>
      <c r="G14" s="6">
        <f t="shared" si="0"/>
        <v>7910.0000000000182</v>
      </c>
      <c r="H14" s="6">
        <f t="shared" si="1"/>
        <v>7910.0000000000182</v>
      </c>
      <c r="J14" s="6">
        <f t="shared" si="2"/>
        <v>7910.0000000000182</v>
      </c>
      <c r="K14" s="6">
        <f t="shared" si="3"/>
        <v>7910.0000000000182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-10000</v>
      </c>
      <c r="D15" s="12" t="s">
        <v>38</v>
      </c>
      <c r="E15" s="1">
        <v>112.58</v>
      </c>
      <c r="F15" s="1">
        <v>113.18</v>
      </c>
      <c r="G15" s="6">
        <f t="shared" si="0"/>
        <v>6000.0000000000855</v>
      </c>
      <c r="H15" s="6">
        <f t="shared" si="1"/>
        <v>6000.0000000000855</v>
      </c>
      <c r="J15" s="6">
        <f t="shared" si="2"/>
        <v>6000.0000000000855</v>
      </c>
      <c r="K15" s="6">
        <f t="shared" si="3"/>
        <v>6000.0000000000855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0.5</v>
      </c>
      <c r="F17" s="1">
        <v>0.5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2.8</v>
      </c>
      <c r="F18" s="1">
        <v>2.8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2.8</v>
      </c>
      <c r="F19" s="1">
        <v>2.8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0.3</v>
      </c>
      <c r="F20" s="1">
        <v>0.3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2297911</v>
      </c>
      <c r="N22" s="42">
        <v>2274831</v>
      </c>
      <c r="O22" s="38">
        <f>M22-N22</f>
        <v>23080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-2.6919959584701472E-2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16.420000000000002</v>
      </c>
      <c r="F26" s="1">
        <v>17.260000000000002</v>
      </c>
      <c r="G26" s="6">
        <f t="shared" ref="G26:G31" si="4">C26*(E26-F26)</f>
        <v>-755.99999999999989</v>
      </c>
      <c r="H26" s="6">
        <f t="shared" ref="H26:H31" si="5">C26*(E26-F26)</f>
        <v>-755.99999999999989</v>
      </c>
      <c r="I26" s="1"/>
      <c r="J26" s="6">
        <f t="shared" ref="J26:J31" si="6">C26*E26</f>
        <v>14778.000000000002</v>
      </c>
      <c r="K26" s="6">
        <f t="shared" ref="K26:K31" si="7">J26</f>
        <v>14778.000000000002</v>
      </c>
      <c r="L26" s="3">
        <v>2</v>
      </c>
      <c r="M26" s="42" t="s">
        <v>38</v>
      </c>
      <c r="O26" s="38">
        <f>O22*O24</f>
        <v>8908.880000000001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17.399999999999999</v>
      </c>
      <c r="F27" s="1">
        <v>17.399999999999999</v>
      </c>
      <c r="G27" s="6">
        <f t="shared" si="4"/>
        <v>0</v>
      </c>
      <c r="H27" s="6">
        <f t="shared" si="5"/>
        <v>0</v>
      </c>
      <c r="I27" s="1"/>
      <c r="J27" s="6">
        <f t="shared" si="6"/>
        <v>1739.9999999999998</v>
      </c>
      <c r="K27" s="6">
        <f t="shared" si="7"/>
        <v>1739.9999999999998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29.13</v>
      </c>
      <c r="F28" s="1">
        <v>28.09</v>
      </c>
      <c r="G28" s="6">
        <f t="shared" si="4"/>
        <v>86.319999999999936</v>
      </c>
      <c r="H28" s="6">
        <f t="shared" si="5"/>
        <v>86.319999999999936</v>
      </c>
      <c r="I28" s="1"/>
      <c r="J28" s="6">
        <f t="shared" si="6"/>
        <v>2417.79</v>
      </c>
      <c r="K28" s="6">
        <f t="shared" si="7"/>
        <v>2417.79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14.05</v>
      </c>
      <c r="F29" s="1">
        <v>14.1</v>
      </c>
      <c r="G29" s="6">
        <f t="shared" si="4"/>
        <v>-8.4499999999998199</v>
      </c>
      <c r="H29" s="6">
        <f t="shared" si="5"/>
        <v>-8.4499999999998199</v>
      </c>
      <c r="I29" s="1"/>
      <c r="J29" s="6">
        <f t="shared" si="6"/>
        <v>2374.4500000000003</v>
      </c>
      <c r="K29" s="6">
        <f t="shared" si="7"/>
        <v>2374.4500000000003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136728.25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136728.25</v>
      </c>
      <c r="K33" s="6">
        <f>J33</f>
        <v>136728.25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3145836.33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3145836.33</v>
      </c>
      <c r="K38" s="6">
        <f t="shared" si="9"/>
        <v>3145836.33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36.630000000000003</v>
      </c>
      <c r="F49" s="15">
        <v>37.15</v>
      </c>
      <c r="G49" s="6">
        <f>C49*(E49-F49)</f>
        <v>-201.23999999999847</v>
      </c>
      <c r="H49" s="6">
        <f>C49*(E49-F49)</f>
        <v>-201.23999999999847</v>
      </c>
      <c r="I49" s="1"/>
      <c r="J49" s="6">
        <f>C49*E49</f>
        <v>14175.810000000001</v>
      </c>
      <c r="K49" s="6">
        <f t="shared" si="9"/>
        <v>14175.810000000001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25000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25000</v>
      </c>
      <c r="K54" s="6">
        <f>J54</f>
        <v>25000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97</v>
      </c>
      <c r="C65" s="12">
        <v>-130000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-130000</v>
      </c>
      <c r="K65" s="6">
        <f>J65</f>
        <v>-130000</v>
      </c>
      <c r="L65" s="3">
        <v>0</v>
      </c>
    </row>
    <row r="66" spans="1:15" x14ac:dyDescent="0.25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5">
      <c r="A67" s="7" t="s">
        <v>38</v>
      </c>
      <c r="L67" s="3">
        <v>0</v>
      </c>
    </row>
    <row r="68" spans="1:15" x14ac:dyDescent="0.25">
      <c r="A68" s="7" t="s">
        <v>14</v>
      </c>
      <c r="B68" s="2" t="s">
        <v>22</v>
      </c>
      <c r="C68" s="12">
        <v>1240.348</v>
      </c>
      <c r="D68" s="12" t="s">
        <v>38</v>
      </c>
      <c r="E68" s="1">
        <v>19.62</v>
      </c>
      <c r="F68" s="1">
        <v>19.62</v>
      </c>
      <c r="G68" s="6">
        <f>C68*(E68-F68)</f>
        <v>0</v>
      </c>
      <c r="H68" s="6">
        <f>C68*(E68-F68)</f>
        <v>0</v>
      </c>
      <c r="I68" s="1"/>
      <c r="J68" s="6">
        <f>C68*E68</f>
        <v>24335.627759999999</v>
      </c>
      <c r="K68" s="6">
        <f>J68</f>
        <v>24335.627759999999</v>
      </c>
      <c r="L68" s="3">
        <v>2</v>
      </c>
    </row>
    <row r="69" spans="1:15" x14ac:dyDescent="0.25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36.630000000000003</v>
      </c>
      <c r="F69" s="1">
        <f>+F49</f>
        <v>37.15</v>
      </c>
      <c r="G69" s="6">
        <f>C69*(E69-F69)</f>
        <v>-201.23999999999847</v>
      </c>
      <c r="H69" s="6">
        <f>C69*(E69-F69)</f>
        <v>-201.23999999999847</v>
      </c>
      <c r="I69" s="1"/>
      <c r="J69" s="6">
        <f>C69*E69</f>
        <v>14175.810000000001</v>
      </c>
      <c r="K69" s="6">
        <f>J69</f>
        <v>14175.810000000001</v>
      </c>
      <c r="L69" s="3">
        <v>2</v>
      </c>
      <c r="M69" s="42" t="s">
        <v>53</v>
      </c>
    </row>
    <row r="70" spans="1:15" x14ac:dyDescent="0.25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-4453490</v>
      </c>
      <c r="N70" s="24">
        <f>M70/M77</f>
        <v>-0.78881711087156081</v>
      </c>
      <c r="O70" s="4" t="s">
        <v>52</v>
      </c>
    </row>
    <row r="71" spans="1:15" x14ac:dyDescent="0.25">
      <c r="A71" s="7"/>
      <c r="E71" s="3"/>
      <c r="F71" s="3"/>
      <c r="H71" s="6" t="s">
        <v>38</v>
      </c>
      <c r="I71" s="3"/>
      <c r="M71" s="42">
        <f>SUMIF(L5:L78,2,K5:K78)</f>
        <v>128845.34298674199</v>
      </c>
      <c r="N71" s="24">
        <f>M71/M77</f>
        <v>2.2821520022287496E-2</v>
      </c>
      <c r="O71" s="4" t="s">
        <v>18</v>
      </c>
    </row>
    <row r="72" spans="1:15" x14ac:dyDescent="0.25">
      <c r="A72" s="7" t="s">
        <v>14</v>
      </c>
      <c r="B72" s="2" t="s">
        <v>23</v>
      </c>
      <c r="C72" s="12">
        <v>2027.146</v>
      </c>
      <c r="D72" s="12" t="s">
        <v>38</v>
      </c>
      <c r="E72" s="1">
        <v>11.25</v>
      </c>
      <c r="F72" s="1">
        <v>11.25</v>
      </c>
      <c r="G72" s="6">
        <f>C72*(E72-F72)</f>
        <v>0</v>
      </c>
      <c r="H72" s="6">
        <f>C72*(E72-F72)</f>
        <v>0</v>
      </c>
      <c r="I72" s="1"/>
      <c r="J72" s="6">
        <f>C72*E72</f>
        <v>22805.392499999998</v>
      </c>
      <c r="K72" s="6">
        <f>J72</f>
        <v>22805.392499999998</v>
      </c>
      <c r="L72" s="3">
        <v>2</v>
      </c>
      <c r="M72" s="42" t="s">
        <v>129</v>
      </c>
      <c r="N72" s="24"/>
      <c r="O72" s="6" t="s">
        <v>38</v>
      </c>
    </row>
    <row r="73" spans="1:15" x14ac:dyDescent="0.25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36.630000000000003</v>
      </c>
      <c r="F73" s="1">
        <f>+F49</f>
        <v>37.15</v>
      </c>
      <c r="G73" s="6">
        <f>C73*(E73-F73)</f>
        <v>-201.23999999999847</v>
      </c>
      <c r="H73" s="6">
        <f>C73*(E73-F73)</f>
        <v>-201.23999999999847</v>
      </c>
      <c r="I73" s="1"/>
      <c r="J73" s="6">
        <f>C73*E73</f>
        <v>14175.810000000001</v>
      </c>
      <c r="K73" s="6">
        <f>J73</f>
        <v>14175.810000000001</v>
      </c>
      <c r="L73" s="3">
        <v>2</v>
      </c>
      <c r="M73" s="42">
        <f>SUMIF(L5:L78,1,K5:K78)</f>
        <v>5906937.3595200004</v>
      </c>
      <c r="N73" s="24">
        <f>M73/M77</f>
        <v>1.0462565902327956</v>
      </c>
    </row>
    <row r="74" spans="1:15" x14ac:dyDescent="0.25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5">
      <c r="A75" s="7"/>
      <c r="E75" s="1"/>
      <c r="F75" s="1"/>
      <c r="H75" s="6" t="s">
        <v>38</v>
      </c>
      <c r="I75" s="1"/>
      <c r="M75" s="42">
        <f>SUM(K65:K66)</f>
        <v>-390000</v>
      </c>
      <c r="N75" s="24">
        <f>+M75/M77</f>
        <v>-6.90781102550828E-2</v>
      </c>
    </row>
    <row r="76" spans="1:15" x14ac:dyDescent="0.25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36.630000000000003</v>
      </c>
      <c r="F76" s="1">
        <f>+F49</f>
        <v>37.15</v>
      </c>
      <c r="G76" s="6">
        <f>C76*(E76-F76)</f>
        <v>-201.23999999999847</v>
      </c>
      <c r="H76" s="6">
        <f>C76*(E76-F76)</f>
        <v>-201.23999999999847</v>
      </c>
      <c r="I76" s="1"/>
      <c r="J76" s="6">
        <f>C76*E76</f>
        <v>14175.810000000001</v>
      </c>
      <c r="K76" s="6">
        <f>J76</f>
        <v>14175.810000000001</v>
      </c>
      <c r="L76" s="3">
        <v>2</v>
      </c>
      <c r="M76" s="42" t="s">
        <v>57</v>
      </c>
      <c r="N76" s="24"/>
    </row>
    <row r="77" spans="1:15" x14ac:dyDescent="0.25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5645782.7025067406</v>
      </c>
      <c r="N77" s="24">
        <f>M77/K80</f>
        <v>1</v>
      </c>
    </row>
    <row r="78" spans="1:15" ht="13.8" thickBot="1" x14ac:dyDescent="0.3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5">
      <c r="A79" s="7"/>
      <c r="C79" s="12" t="s">
        <v>38</v>
      </c>
      <c r="M79" s="42" t="s">
        <v>38</v>
      </c>
    </row>
    <row r="80" spans="1:15" x14ac:dyDescent="0.25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21596.910000000218</v>
      </c>
      <c r="H80" s="6">
        <f>SUM(H5:H78)</f>
        <v>21596.910000000218</v>
      </c>
      <c r="I80" s="6">
        <f>SUM(I5:I78)</f>
        <v>0</v>
      </c>
      <c r="J80" s="6">
        <f>SUM(J5:J78)</f>
        <v>5645782.7025067406</v>
      </c>
      <c r="K80" s="6">
        <f>SUM(K5:K78)</f>
        <v>5645782.7025067406</v>
      </c>
      <c r="M80" s="44" t="s">
        <v>38</v>
      </c>
      <c r="N80" s="45" t="s">
        <v>38</v>
      </c>
    </row>
    <row r="81" spans="1:14" ht="13.8" thickBot="1" x14ac:dyDescent="0.3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4" t="s">
        <v>38</v>
      </c>
      <c r="N81" s="45" t="s">
        <v>38</v>
      </c>
    </row>
    <row r="82" spans="1:14" x14ac:dyDescent="0.25">
      <c r="A82" s="7"/>
      <c r="M82" s="44" t="s">
        <v>38</v>
      </c>
      <c r="N82" s="45" t="s">
        <v>38</v>
      </c>
    </row>
    <row r="83" spans="1:14" x14ac:dyDescent="0.25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5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5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5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5">
      <c r="E99" s="2"/>
      <c r="F99" s="2"/>
      <c r="G99" s="2"/>
      <c r="H99" s="2"/>
      <c r="I99" s="2"/>
      <c r="K99" s="14"/>
      <c r="L99" s="37"/>
      <c r="M99" s="43"/>
    </row>
    <row r="100" spans="4:13" x14ac:dyDescent="0.25">
      <c r="E100" s="2"/>
      <c r="F100" s="2"/>
      <c r="G100" s="2"/>
      <c r="H100" s="2"/>
      <c r="I100" s="2"/>
      <c r="K100" s="14"/>
      <c r="L100" s="37"/>
      <c r="M100" s="43"/>
    </row>
    <row r="101" spans="4:13" x14ac:dyDescent="0.25">
      <c r="E101" s="2"/>
      <c r="F101" s="2"/>
      <c r="G101" s="2"/>
      <c r="H101" s="2"/>
      <c r="I101" s="2"/>
      <c r="K101" s="14"/>
      <c r="L101" s="37"/>
      <c r="M101" s="43"/>
    </row>
    <row r="102" spans="4:13" x14ac:dyDescent="0.25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5">
      <c r="E103" s="2"/>
      <c r="F103" s="2"/>
      <c r="G103" s="2"/>
      <c r="H103" s="2"/>
      <c r="I103" s="2"/>
      <c r="K103" s="14"/>
      <c r="L103" s="37"/>
      <c r="M103" s="43"/>
    </row>
    <row r="104" spans="4:13" x14ac:dyDescent="0.25">
      <c r="E104" s="2"/>
      <c r="F104" s="2"/>
      <c r="G104" s="2"/>
      <c r="H104" s="2"/>
      <c r="I104" s="2"/>
      <c r="K104" s="14"/>
      <c r="L104" s="37"/>
      <c r="M104" s="43"/>
    </row>
    <row r="105" spans="4:13" x14ac:dyDescent="0.25">
      <c r="E105" s="2"/>
      <c r="F105" s="2"/>
      <c r="G105" s="2"/>
      <c r="H105" s="2"/>
      <c r="I105" s="2"/>
      <c r="K105" s="14"/>
      <c r="L105" s="37"/>
      <c r="M105" s="43"/>
    </row>
    <row r="106" spans="4:13" x14ac:dyDescent="0.25">
      <c r="E106" s="2"/>
      <c r="F106" s="2"/>
      <c r="G106" s="2"/>
      <c r="H106" s="2"/>
      <c r="I106" s="2"/>
      <c r="K106" s="14"/>
      <c r="L106" s="37"/>
      <c r="M106" s="43"/>
    </row>
    <row r="107" spans="4:13" x14ac:dyDescent="0.25">
      <c r="E107" s="2"/>
      <c r="F107" s="2"/>
      <c r="G107" s="2"/>
      <c r="H107" s="2"/>
      <c r="I107" s="2"/>
      <c r="K107" s="14"/>
      <c r="L107" s="37"/>
      <c r="M107" s="43"/>
    </row>
    <row r="108" spans="4:13" x14ac:dyDescent="0.25">
      <c r="E108" s="2"/>
      <c r="F108" s="2"/>
      <c r="G108" s="2"/>
      <c r="H108" s="2"/>
      <c r="I108" s="2"/>
      <c r="K108" s="14"/>
      <c r="L108" s="37"/>
      <c r="M108" s="43"/>
    </row>
    <row r="109" spans="4:13" x14ac:dyDescent="0.25">
      <c r="E109" s="2"/>
      <c r="F109" s="2"/>
      <c r="G109" s="2"/>
      <c r="H109" s="2"/>
      <c r="I109" s="2"/>
      <c r="K109" s="14"/>
      <c r="L109" s="37"/>
      <c r="M109" s="43"/>
    </row>
    <row r="110" spans="4:13" x14ac:dyDescent="0.25">
      <c r="E110" s="2"/>
      <c r="F110" s="2"/>
      <c r="G110" s="2"/>
      <c r="H110" s="2"/>
      <c r="I110" s="2"/>
      <c r="K110" s="14"/>
      <c r="L110" s="37"/>
      <c r="M110" s="43"/>
    </row>
    <row r="111" spans="4:13" x14ac:dyDescent="0.25">
      <c r="E111" s="2"/>
      <c r="F111" s="2"/>
      <c r="G111" s="2"/>
      <c r="H111" s="2"/>
      <c r="I111" s="2"/>
      <c r="K111" s="14"/>
      <c r="L111" s="37"/>
      <c r="M111" s="43"/>
    </row>
    <row r="112" spans="4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A42" sqref="A42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2297911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24342.240000000002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136728.25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3145836.33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14377.640000000001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assets'!K76:K77)</f>
        <v>14377.640000000001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217651.49951999998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25000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assets'!K68:K70)</f>
        <v>38713.267760000002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assets'!K72:K74)</f>
        <v>37183.032500000001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2002</v>
      </c>
      <c r="B41" s="62">
        <f>'mm assets'!K65</f>
        <v>-130000</v>
      </c>
    </row>
    <row r="42" spans="1:3" x14ac:dyDescent="0.25">
      <c r="A42" s="7">
        <v>2003</v>
      </c>
      <c r="B42" s="62">
        <f>'mm assets'!K66</f>
        <v>-260000</v>
      </c>
    </row>
    <row r="43" spans="1:3" x14ac:dyDescent="0.25">
      <c r="A43" s="7"/>
      <c r="B43" s="62"/>
    </row>
    <row r="44" spans="1:3" x14ac:dyDescent="0.25">
      <c r="A44" s="7" t="s">
        <v>121</v>
      </c>
      <c r="B44" s="62">
        <v>-21400</v>
      </c>
    </row>
    <row r="45" spans="1:3" ht="13.8" thickBot="1" x14ac:dyDescent="0.3">
      <c r="A45" s="60" t="s">
        <v>38</v>
      </c>
      <c r="B45" s="59"/>
    </row>
    <row r="46" spans="1:3" x14ac:dyDescent="0.25">
      <c r="A46" s="61" t="s">
        <v>38</v>
      </c>
    </row>
    <row r="47" spans="1:3" x14ac:dyDescent="0.25">
      <c r="A47" s="7" t="s">
        <v>13</v>
      </c>
      <c r="B47" s="57">
        <f>SUM(B5:B45)</f>
        <v>6009382.7025067415</v>
      </c>
    </row>
    <row r="48" spans="1:3" ht="13.8" thickBot="1" x14ac:dyDescent="0.3">
      <c r="A48" s="16"/>
      <c r="B48" s="59"/>
    </row>
    <row r="49" spans="1:2" x14ac:dyDescent="0.25">
      <c r="B49" s="63"/>
    </row>
    <row r="50" spans="1:2" x14ac:dyDescent="0.25">
      <c r="A50" s="2" t="s">
        <v>125</v>
      </c>
      <c r="B50" s="63">
        <f>SUM(B35:B37)</f>
        <v>375000</v>
      </c>
    </row>
    <row r="51" spans="1:2" x14ac:dyDescent="0.25">
      <c r="A51" s="2" t="s">
        <v>128</v>
      </c>
      <c r="B51" s="63">
        <f>B44</f>
        <v>-21400</v>
      </c>
    </row>
    <row r="52" spans="1:2" x14ac:dyDescent="0.25">
      <c r="A52" s="2" t="s">
        <v>127</v>
      </c>
      <c r="B52" s="63">
        <f>B47-B50-B51</f>
        <v>5655782.7025067415</v>
      </c>
    </row>
    <row r="53" spans="1:2" x14ac:dyDescent="0.25">
      <c r="A53" s="2" t="s">
        <v>126</v>
      </c>
      <c r="B53" s="62">
        <f>'mm assets'!K80</f>
        <v>5645782.7025067406</v>
      </c>
    </row>
    <row r="54" spans="1:2" x14ac:dyDescent="0.25">
      <c r="A54" s="2" t="s">
        <v>137</v>
      </c>
      <c r="B54" s="63">
        <f>B52-B53</f>
        <v>10000.000000000931</v>
      </c>
    </row>
    <row r="57" spans="1:2" x14ac:dyDescent="0.25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2023-09-13T22:48:57Z</dcterms:modified>
</cp:coreProperties>
</file>