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<sst xmlns="http://schemas.openxmlformats.org/spreadsheetml/2006/main" count="855" uniqueCount="156">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</sst>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1" sqref="E21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37292</v>
      </c>
      <c r="F3" s="11">
        <v>37291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2413050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2413050</v>
      </c>
      <c r="K5" s="6">
        <f>J5</f>
        <v>2413050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96.7</v>
      </c>
      <c r="F8" s="1">
        <v>97</v>
      </c>
      <c r="G8" s="6">
        <f t="shared" ref="G8:G15" si="0">C8*(E8-F8)</f>
        <v>2999.9999999999718</v>
      </c>
      <c r="H8" s="6">
        <f t="shared" ref="H8:H15" si="1">C8*(E8-F8)</f>
        <v>2999.9999999999718</v>
      </c>
      <c r="J8" s="6">
        <f t="shared" ref="J8:J15" si="2">G8</f>
        <v>2999.9999999999718</v>
      </c>
      <c r="K8" s="6">
        <f t="shared" ref="K8:K20" si="3">J8</f>
        <v>2999.9999999999718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61.31</v>
      </c>
      <c r="F9" s="1">
        <v>60.78</v>
      </c>
      <c r="G9" s="6">
        <f t="shared" si="0"/>
        <v>-2650.0000000000055</v>
      </c>
      <c r="H9" s="6">
        <f t="shared" si="1"/>
        <v>-2650.0000000000055</v>
      </c>
      <c r="J9" s="6">
        <f t="shared" si="2"/>
        <v>-2650.0000000000055</v>
      </c>
      <c r="K9" s="6">
        <f t="shared" si="3"/>
        <v>-2650.0000000000055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33.799999999999997</v>
      </c>
      <c r="F10" s="1">
        <v>33.979999999999997</v>
      </c>
      <c r="G10" s="6">
        <f t="shared" si="0"/>
        <v>2699.9999999999959</v>
      </c>
      <c r="H10" s="6">
        <f t="shared" si="1"/>
        <v>2699.9999999999959</v>
      </c>
      <c r="J10" s="6">
        <f t="shared" si="2"/>
        <v>2699.9999999999959</v>
      </c>
      <c r="K10" s="6">
        <f t="shared" si="3"/>
        <v>2699.9999999999959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53.75</v>
      </c>
      <c r="F11" s="1">
        <v>54.56</v>
      </c>
      <c r="G11" s="6">
        <f t="shared" si="0"/>
        <v>9720.0000000000273</v>
      </c>
      <c r="H11" s="6">
        <f t="shared" si="1"/>
        <v>9720.0000000000273</v>
      </c>
      <c r="J11" s="6">
        <f t="shared" si="2"/>
        <v>9720.0000000000273</v>
      </c>
      <c r="K11" s="6">
        <f t="shared" si="3"/>
        <v>9720.0000000000273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61.15</v>
      </c>
      <c r="F12" s="1">
        <v>61.12</v>
      </c>
      <c r="G12" s="6">
        <f t="shared" si="0"/>
        <v>-30.000000000001137</v>
      </c>
      <c r="H12" s="6">
        <f t="shared" si="1"/>
        <v>-30.000000000001137</v>
      </c>
      <c r="J12" s="6">
        <f t="shared" si="2"/>
        <v>-30.000000000001137</v>
      </c>
      <c r="K12" s="6">
        <f t="shared" si="3"/>
        <v>-30.000000000001137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-15000</v>
      </c>
      <c r="D13" s="12" t="s">
        <v>38</v>
      </c>
      <c r="E13" s="1">
        <v>30.32</v>
      </c>
      <c r="F13" s="1">
        <v>30.51</v>
      </c>
      <c r="G13" s="6">
        <f t="shared" si="0"/>
        <v>2850.0000000000191</v>
      </c>
      <c r="H13" s="6">
        <f t="shared" si="1"/>
        <v>2850.0000000000191</v>
      </c>
      <c r="J13" s="6">
        <f t="shared" si="2"/>
        <v>2850.0000000000191</v>
      </c>
      <c r="K13" s="6">
        <f t="shared" si="3"/>
        <v>2850.0000000000191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53.59</v>
      </c>
      <c r="F14" s="1">
        <v>53.47</v>
      </c>
      <c r="G14" s="6">
        <f t="shared" si="0"/>
        <v>-840.00000000003183</v>
      </c>
      <c r="H14" s="6">
        <f t="shared" si="1"/>
        <v>-840.00000000003183</v>
      </c>
      <c r="J14" s="6">
        <f t="shared" si="2"/>
        <v>-840.00000000003183</v>
      </c>
      <c r="K14" s="6">
        <f t="shared" si="3"/>
        <v>-840.00000000003183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109.05</v>
      </c>
      <c r="F15" s="1">
        <v>109.85</v>
      </c>
      <c r="G15" s="6">
        <f t="shared" si="0"/>
        <v>7999.9999999999718</v>
      </c>
      <c r="H15" s="6">
        <f t="shared" si="1"/>
        <v>7999.9999999999718</v>
      </c>
      <c r="J15" s="6">
        <f t="shared" si="2"/>
        <v>7999.9999999999718</v>
      </c>
      <c r="K15" s="6">
        <f t="shared" si="3"/>
        <v>7999.9999999999718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0.2</v>
      </c>
      <c r="F17" s="1">
        <v>0.25</v>
      </c>
      <c r="G17" s="6">
        <f>(E17-F17)*C17</f>
        <v>99.999999999999972</v>
      </c>
      <c r="H17" s="6">
        <f>C17*(E17-F17)</f>
        <v>99.999999999999972</v>
      </c>
      <c r="J17" s="6">
        <f>G17</f>
        <v>99.999999999999972</v>
      </c>
      <c r="K17" s="6">
        <f t="shared" si="3"/>
        <v>99.999999999999972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4.3</v>
      </c>
      <c r="F18" s="1">
        <v>3.7</v>
      </c>
      <c r="G18" s="6">
        <f>(E18-F18)*C18</f>
        <v>1199.9999999999993</v>
      </c>
      <c r="H18" s="6">
        <f>C18*(E18-F18)</f>
        <v>1199.9999999999993</v>
      </c>
      <c r="J18" s="6">
        <f>G18</f>
        <v>1199.9999999999993</v>
      </c>
      <c r="K18" s="6">
        <f t="shared" si="3"/>
        <v>1199.9999999999993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0.55000000000000004</v>
      </c>
      <c r="F19" s="1">
        <v>0.7</v>
      </c>
      <c r="G19" s="6">
        <f>(E19-F19)*C19</f>
        <v>149.99999999999991</v>
      </c>
      <c r="H19" s="6">
        <f>C19*(E19-F19)</f>
        <v>149.99999999999991</v>
      </c>
      <c r="J19" s="6">
        <f>G19</f>
        <v>149.99999999999991</v>
      </c>
      <c r="K19" s="6">
        <f t="shared" si="3"/>
        <v>149.99999999999991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0.8</v>
      </c>
      <c r="F20" s="1">
        <v>0.65</v>
      </c>
      <c r="G20" s="6">
        <f>(E20-F20)*C20</f>
        <v>150.00000000000003</v>
      </c>
      <c r="H20" s="6">
        <f>C20*(E20-F20)</f>
        <v>150.00000000000003</v>
      </c>
      <c r="J20" s="6">
        <f>G20</f>
        <v>150.00000000000003</v>
      </c>
      <c r="K20" s="6">
        <f t="shared" si="3"/>
        <v>150.00000000000003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2437400</v>
      </c>
      <c r="N22" s="42">
        <v>2413050</v>
      </c>
      <c r="O22" s="38">
        <f>M22-N22</f>
        <v>24350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3.2148455927252462E-2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15.81</v>
      </c>
      <c r="F26" s="1">
        <v>16.12</v>
      </c>
      <c r="G26" s="6">
        <f t="shared" ref="G26:G31" si="4">C26*(E26-F26)</f>
        <v>-279.00000000000045</v>
      </c>
      <c r="H26" s="6">
        <f t="shared" ref="H26:H31" si="5">C26*(E26-F26)</f>
        <v>-279.00000000000045</v>
      </c>
      <c r="I26" s="1"/>
      <c r="J26" s="6">
        <f t="shared" ref="J26:J31" si="6">C26*E26</f>
        <v>14229</v>
      </c>
      <c r="K26" s="6">
        <f t="shared" ref="K26:K31" si="7">J26</f>
        <v>14229</v>
      </c>
      <c r="L26" s="3">
        <v>2</v>
      </c>
      <c r="M26" s="42" t="s">
        <v>38</v>
      </c>
      <c r="O26" s="38">
        <f>O22*O24</f>
        <v>9399.1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16.8</v>
      </c>
      <c r="F27" s="1">
        <v>16.75</v>
      </c>
      <c r="G27" s="6">
        <f t="shared" si="4"/>
        <v>5.0000000000000711</v>
      </c>
      <c r="H27" s="6">
        <f t="shared" si="5"/>
        <v>5.0000000000000711</v>
      </c>
      <c r="I27" s="1"/>
      <c r="J27" s="6">
        <f t="shared" si="6"/>
        <v>1680</v>
      </c>
      <c r="K27" s="6">
        <f t="shared" si="7"/>
        <v>1680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13.99</v>
      </c>
      <c r="F28" s="1">
        <v>14.85</v>
      </c>
      <c r="G28" s="6">
        <f t="shared" si="4"/>
        <v>-71.379999999999953</v>
      </c>
      <c r="H28" s="6">
        <f t="shared" si="5"/>
        <v>-71.379999999999953</v>
      </c>
      <c r="I28" s="1"/>
      <c r="J28" s="6">
        <f t="shared" si="6"/>
        <v>1161.17</v>
      </c>
      <c r="K28" s="6">
        <f t="shared" si="7"/>
        <v>1161.17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14.36</v>
      </c>
      <c r="F29" s="1">
        <v>14.25</v>
      </c>
      <c r="G29" s="6">
        <f t="shared" si="4"/>
        <v>18.589999999999904</v>
      </c>
      <c r="H29" s="6">
        <f t="shared" si="5"/>
        <v>18.589999999999904</v>
      </c>
      <c r="I29" s="1"/>
      <c r="J29" s="6">
        <f t="shared" si="6"/>
        <v>2426.8399999999997</v>
      </c>
      <c r="K29" s="6">
        <f t="shared" si="7"/>
        <v>2426.8399999999997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3165074.08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3165074.08</v>
      </c>
      <c r="K38" s="6">
        <f t="shared" si="9"/>
        <v>3165074.08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36.21</v>
      </c>
      <c r="F49" s="15">
        <v>35</v>
      </c>
      <c r="G49" s="6">
        <f>C49*(E49-F49)</f>
        <v>468.27000000000032</v>
      </c>
      <c r="H49" s="6">
        <f>C49*(E49-F49)</f>
        <v>468.27000000000032</v>
      </c>
      <c r="I49" s="1"/>
      <c r="J49" s="6">
        <f>C49*E49</f>
        <v>14013.27</v>
      </c>
      <c r="K49" s="6">
        <f t="shared" si="9"/>
        <v>14013.27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10.91</v>
      </c>
      <c r="F52" s="1">
        <v>10.91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217452.18495999998</v>
      </c>
      <c r="K52" s="6">
        <f>J52</f>
        <v>217452.18495999998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5">
      <c r="A66" s="7" t="s">
        <v>38</v>
      </c>
      <c r="B66" s="2" t="s">
        <v>97</v>
      </c>
      <c r="C66" s="12">
        <v>-186000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-186000</v>
      </c>
      <c r="K66" s="6">
        <f>J66</f>
        <v>-186000</v>
      </c>
      <c r="L66" s="3">
        <v>0</v>
      </c>
    </row>
    <row r="67" spans="1:15" x14ac:dyDescent="0.25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5">
      <c r="A68" s="7" t="s">
        <v>38</v>
      </c>
      <c r="L68" s="3">
        <v>0</v>
      </c>
    </row>
    <row r="69" spans="1:15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19.010000000000002</v>
      </c>
      <c r="F69" s="1">
        <v>19.010000000000002</v>
      </c>
      <c r="G69" s="6">
        <f>C69*(E69-F69)</f>
        <v>0</v>
      </c>
      <c r="H69" s="6">
        <f>C69*(E69-F69)</f>
        <v>0</v>
      </c>
      <c r="I69" s="1"/>
      <c r="J69" s="6">
        <f>C69*E69</f>
        <v>23579.015480000002</v>
      </c>
      <c r="K69" s="6">
        <f>J69</f>
        <v>23579.015480000002</v>
      </c>
      <c r="L69" s="3">
        <v>2</v>
      </c>
    </row>
    <row r="70" spans="1:15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36.21</v>
      </c>
      <c r="F70" s="1">
        <f>+F49</f>
        <v>35</v>
      </c>
      <c r="G70" s="6">
        <f>C70*(E70-F70)</f>
        <v>468.27000000000032</v>
      </c>
      <c r="H70" s="6">
        <f>C70*(E70-F70)</f>
        <v>468.27000000000032</v>
      </c>
      <c r="I70" s="1"/>
      <c r="J70" s="6">
        <f>C70*E70</f>
        <v>14013.27</v>
      </c>
      <c r="K70" s="6">
        <f>J70</f>
        <v>14013.27</v>
      </c>
      <c r="L70" s="3">
        <v>2</v>
      </c>
      <c r="M70" s="42" t="s">
        <v>53</v>
      </c>
    </row>
    <row r="71" spans="1:15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-4407130</v>
      </c>
      <c r="N71" s="24">
        <f>M71/M78</f>
        <v>-0.77374598419597362</v>
      </c>
      <c r="O71" s="4" t="s">
        <v>52</v>
      </c>
    </row>
    <row r="72" spans="1:15" x14ac:dyDescent="0.25">
      <c r="A72" s="7"/>
      <c r="E72" s="3"/>
      <c r="F72" s="3"/>
      <c r="H72" s="6" t="s">
        <v>38</v>
      </c>
      <c r="I72" s="3"/>
      <c r="M72" s="42">
        <f>SUMIF(L5:L79,2,K5:K79)</f>
        <v>125138.82566674201</v>
      </c>
      <c r="N72" s="24">
        <f>M72/M78</f>
        <v>2.197023092730227E-2</v>
      </c>
      <c r="O72" s="4" t="s">
        <v>18</v>
      </c>
    </row>
    <row r="73" spans="1:15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11.01</v>
      </c>
      <c r="F73" s="1">
        <v>11.01</v>
      </c>
      <c r="G73" s="6">
        <f>C73*(E73-F73)</f>
        <v>0</v>
      </c>
      <c r="H73" s="6">
        <f>C73*(E73-F73)</f>
        <v>0</v>
      </c>
      <c r="I73" s="1"/>
      <c r="J73" s="6">
        <f>C73*E73</f>
        <v>22318.87746</v>
      </c>
      <c r="K73" s="6">
        <f>J73</f>
        <v>22318.87746</v>
      </c>
      <c r="L73" s="3">
        <v>2</v>
      </c>
      <c r="M73" s="42" t="s">
        <v>129</v>
      </c>
      <c r="N73" s="24"/>
      <c r="O73" s="6" t="s">
        <v>38</v>
      </c>
    </row>
    <row r="74" spans="1:15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36.21</v>
      </c>
      <c r="F74" s="1">
        <f>+F49</f>
        <v>35</v>
      </c>
      <c r="G74" s="6">
        <f>C74*(E74-F74)</f>
        <v>468.27000000000032</v>
      </c>
      <c r="H74" s="6">
        <f>C74*(E74-F74)</f>
        <v>468.27000000000032</v>
      </c>
      <c r="I74" s="1"/>
      <c r="J74" s="6">
        <f>C74*E74</f>
        <v>14013.27</v>
      </c>
      <c r="K74" s="6">
        <f>J74</f>
        <v>14013.27</v>
      </c>
      <c r="L74" s="3">
        <v>2</v>
      </c>
      <c r="M74" s="42">
        <f>SUMIF(L5:L79,1,K5:K79)</f>
        <v>6056696.8749600006</v>
      </c>
      <c r="N74" s="24">
        <f>M74/M78</f>
        <v>1.0633552639682975</v>
      </c>
    </row>
    <row r="75" spans="1:15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5">
      <c r="A76" s="7"/>
      <c r="E76" s="1"/>
      <c r="F76" s="1"/>
      <c r="H76" s="6" t="s">
        <v>38</v>
      </c>
      <c r="I76" s="1"/>
      <c r="M76" s="42">
        <f>SUM(K65:K67)</f>
        <v>-486000</v>
      </c>
      <c r="N76" s="24">
        <f>+M76/M78</f>
        <v>-8.5325494895599444E-2</v>
      </c>
    </row>
    <row r="77" spans="1:15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36.21</v>
      </c>
      <c r="F77" s="1">
        <f>+F49</f>
        <v>35</v>
      </c>
      <c r="G77" s="6">
        <f>C77*(E77-F77)</f>
        <v>468.27000000000032</v>
      </c>
      <c r="H77" s="6">
        <f>C77*(E77-F77)</f>
        <v>468.27000000000032</v>
      </c>
      <c r="I77" s="1"/>
      <c r="J77" s="6">
        <f>C77*E77</f>
        <v>14013.27</v>
      </c>
      <c r="K77" s="6">
        <f>J77</f>
        <v>14013.27</v>
      </c>
      <c r="L77" s="3">
        <v>2</v>
      </c>
      <c r="M77" s="42" t="s">
        <v>57</v>
      </c>
      <c r="N77" s="24"/>
    </row>
    <row r="78" spans="1:15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5695835.7006267402</v>
      </c>
      <c r="N78" s="24">
        <f>M78/K81</f>
        <v>1</v>
      </c>
    </row>
    <row r="79" spans="1:15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5">
      <c r="A80" s="7"/>
      <c r="C80" s="12" t="s">
        <v>38</v>
      </c>
      <c r="M80" s="42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25896.289999999946</v>
      </c>
      <c r="H81" s="6">
        <f>SUM(H5:H79)</f>
        <v>25896.289999999946</v>
      </c>
      <c r="I81" s="6">
        <f>SUM(I5:I79)</f>
        <v>0</v>
      </c>
      <c r="J81" s="6">
        <f>SUM(J5:J79)</f>
        <v>5695835.7006267402</v>
      </c>
      <c r="K81" s="6">
        <f>SUM(K5:K79)</f>
        <v>5695835.7006267402</v>
      </c>
      <c r="M81" s="44" t="s">
        <v>38</v>
      </c>
      <c r="N81" s="45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5">
      <c r="A83" s="7"/>
      <c r="M83" s="44" t="s">
        <v>38</v>
      </c>
      <c r="N83" s="45" t="s">
        <v>38</v>
      </c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5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5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5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5">
      <c r="E100" s="2"/>
      <c r="F100" s="2"/>
      <c r="G100" s="2"/>
      <c r="H100" s="2"/>
      <c r="I100" s="2"/>
      <c r="K100" s="14"/>
      <c r="L100" s="37"/>
      <c r="M100" s="43"/>
    </row>
    <row r="101" spans="2:13" x14ac:dyDescent="0.25">
      <c r="E101" s="2"/>
      <c r="F101" s="2"/>
      <c r="G101" s="2"/>
      <c r="H101" s="2"/>
      <c r="I101" s="2"/>
      <c r="K101" s="14"/>
      <c r="L101" s="37"/>
      <c r="M101" s="43"/>
    </row>
    <row r="102" spans="2:13" x14ac:dyDescent="0.25">
      <c r="E102" s="2"/>
      <c r="F102" s="2"/>
      <c r="G102" s="2"/>
      <c r="H102" s="2"/>
      <c r="I102" s="2"/>
      <c r="K102" s="14"/>
      <c r="L102" s="37"/>
      <c r="M102" s="43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5">
      <c r="E104" s="2"/>
      <c r="F104" s="2"/>
      <c r="G104" s="2"/>
      <c r="H104" s="2"/>
      <c r="I104" s="2"/>
      <c r="K104" s="14"/>
      <c r="L104" s="37"/>
      <c r="M104" s="43"/>
    </row>
    <row r="105" spans="2:13" x14ac:dyDescent="0.25">
      <c r="E105" s="2"/>
      <c r="F105" s="2"/>
      <c r="G105" s="2"/>
      <c r="H105" s="2"/>
      <c r="I105" s="2"/>
      <c r="K105" s="14"/>
      <c r="L105" s="37"/>
      <c r="M105" s="43"/>
    </row>
    <row r="106" spans="2:13" x14ac:dyDescent="0.25">
      <c r="E106" s="2"/>
      <c r="F106" s="2"/>
      <c r="G106" s="2"/>
      <c r="H106" s="2"/>
      <c r="I106" s="2"/>
      <c r="K106" s="14"/>
      <c r="L106" s="37"/>
      <c r="M106" s="43"/>
    </row>
    <row r="107" spans="2:13" x14ac:dyDescent="0.25">
      <c r="E107" s="2"/>
      <c r="F107" s="2"/>
      <c r="G107" s="2"/>
      <c r="H107" s="2"/>
      <c r="I107" s="2"/>
      <c r="K107" s="14"/>
      <c r="L107" s="37"/>
      <c r="M107" s="43"/>
    </row>
    <row r="108" spans="2:13" x14ac:dyDescent="0.25">
      <c r="E108" s="2"/>
      <c r="F108" s="2"/>
      <c r="G108" s="2"/>
      <c r="H108" s="2"/>
      <c r="I108" s="2"/>
      <c r="K108" s="14"/>
      <c r="L108" s="37"/>
      <c r="M108" s="43"/>
    </row>
    <row r="109" spans="2:13" x14ac:dyDescent="0.25">
      <c r="E109" s="2"/>
      <c r="F109" s="2"/>
      <c r="G109" s="2"/>
      <c r="H109" s="2"/>
      <c r="I109" s="2"/>
      <c r="K109" s="14"/>
      <c r="L109" s="37"/>
      <c r="M109" s="43"/>
    </row>
    <row r="110" spans="2:13" x14ac:dyDescent="0.25">
      <c r="E110" s="2"/>
      <c r="F110" s="2"/>
      <c r="G110" s="2"/>
      <c r="H110" s="2"/>
      <c r="I110" s="2"/>
      <c r="K110" s="14"/>
      <c r="L110" s="37"/>
      <c r="M110" s="43"/>
    </row>
    <row r="111" spans="2:13" x14ac:dyDescent="0.25">
      <c r="E111" s="2"/>
      <c r="F111" s="2"/>
      <c r="G111" s="2"/>
      <c r="H111" s="2"/>
      <c r="I111" s="2"/>
      <c r="K111" s="14"/>
      <c r="L111" s="37"/>
      <c r="M111" s="43"/>
    </row>
    <row r="112" spans="2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K157" s="14"/>
      <c r="L157" s="37"/>
      <c r="M157" s="43"/>
    </row>
    <row r="158" spans="5:13" x14ac:dyDescent="0.25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2437400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22529.01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137960.32999999999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3165074.08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14215.1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assets'!K77:K78)</f>
        <v>14215.1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217452.18495999998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15000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assets'!K69:K71)</f>
        <v>37794.115480000008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assets'!K73:K75)</f>
        <v>36533.977460000002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-40000</v>
      </c>
    </row>
    <row r="42" spans="1:3" x14ac:dyDescent="0.25">
      <c r="A42" s="7">
        <v>2003</v>
      </c>
      <c r="B42" s="62">
        <f>'mm assets'!K67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6245435.7006267412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5891835.7006267412</v>
      </c>
    </row>
    <row r="53" spans="1:2" x14ac:dyDescent="0.25">
      <c r="A53" s="2" t="s">
        <v>126</v>
      </c>
      <c r="B53" s="62">
        <f>'mm assets'!K81</f>
        <v>5695835.7006267402</v>
      </c>
    </row>
    <row r="54" spans="1:2" x14ac:dyDescent="0.25">
      <c r="A54" s="2" t="s">
        <v>137</v>
      </c>
      <c r="B54" s="63">
        <f>B52-B53</f>
        <v>196000.00000000093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2023-09-13T22:48:58Z</dcterms:modified>
</cp:coreProperties>
</file>