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Feb23,FEB24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9" i="1"/>
  <c r="F9" i="1"/>
  <c r="G9" i="1"/>
  <c r="E10" i="1"/>
  <c r="F10" i="1"/>
  <c r="G10" i="1"/>
  <c r="B11" i="1"/>
  <c r="E11" i="1"/>
  <c r="F11" i="1"/>
  <c r="G11" i="1"/>
  <c r="H11" i="1"/>
  <c r="F13" i="1"/>
  <c r="J13" i="1"/>
  <c r="L13" i="1"/>
  <c r="W13" i="1"/>
  <c r="X13" i="1"/>
  <c r="Y13" i="1"/>
  <c r="Y14" i="1"/>
  <c r="F15" i="1"/>
  <c r="J15" i="1"/>
  <c r="L15" i="1"/>
  <c r="W15" i="1"/>
  <c r="X15" i="1"/>
  <c r="Y15" i="1"/>
  <c r="F16" i="1"/>
  <c r="J16" i="1"/>
  <c r="L16" i="1"/>
  <c r="W16" i="1"/>
  <c r="X16" i="1"/>
  <c r="Y16" i="1"/>
  <c r="J18" i="1"/>
  <c r="X18" i="1"/>
  <c r="Y18" i="1"/>
</calcChain>
</file>

<file path=xl/comments1.xml><?xml version="1.0" encoding="utf-8"?>
<comments xmlns="http://schemas.openxmlformats.org/spreadsheetml/2006/main">
  <authors>
    <author>Bill Williams</author>
  </authors>
  <commentList>
    <comment ref="L13" authorId="0" shapeId="0">
      <text>
        <r>
          <rPr>
            <b/>
            <sz val="10"/>
            <color indexed="81"/>
            <rFont val="Tahoma"/>
          </rPr>
          <t>Bill Williams:</t>
        </r>
        <r>
          <rPr>
            <sz val="10"/>
            <color indexed="81"/>
            <rFont val="Tahoma"/>
          </rPr>
          <t xml:space="preserve">
This cell represents purchase price from Lpac. Formula is $250 sale price-$4.66 transmission-$48 basis *0.70 to determine L-Pac's share of profit, then the $48 basis is added back in.</t>
        </r>
      </text>
    </comment>
    <comment ref="X13" authorId="0" shapeId="0">
      <text>
        <r>
          <rPr>
            <b/>
            <sz val="10"/>
            <color indexed="81"/>
            <rFont val="Tahoma"/>
          </rPr>
          <t>Bill Williams:</t>
        </r>
        <r>
          <rPr>
            <sz val="10"/>
            <color indexed="81"/>
            <rFont val="Tahoma"/>
          </rPr>
          <t xml:space="preserve">
This represents RT profit.</t>
        </r>
      </text>
    </comment>
  </commentList>
</comments>
</file>

<file path=xl/sharedStrings.xml><?xml version="1.0" encoding="utf-8"?>
<sst xmlns="http://schemas.openxmlformats.org/spreadsheetml/2006/main" count="32" uniqueCount="24">
  <si>
    <t>Y</t>
  </si>
  <si>
    <t>LOU PAC</t>
  </si>
  <si>
    <t>WWP</t>
  </si>
  <si>
    <t>LP Profit</t>
  </si>
  <si>
    <t>RT Profit</t>
  </si>
  <si>
    <t>Date</t>
  </si>
  <si>
    <t>Sell Price</t>
  </si>
  <si>
    <t>LT NW Profit</t>
  </si>
  <si>
    <t>Trans Price</t>
  </si>
  <si>
    <t>MWhs</t>
  </si>
  <si>
    <t>Annuities Made</t>
  </si>
  <si>
    <t>LT-NW</t>
  </si>
  <si>
    <t>LP</t>
  </si>
  <si>
    <t>Annuity #</t>
  </si>
  <si>
    <t>Customer</t>
  </si>
  <si>
    <t>ST-NW</t>
  </si>
  <si>
    <t>COLSTRIP/HS</t>
  </si>
  <si>
    <t>PUGET</t>
  </si>
  <si>
    <t>529161,529162,530689,530690</t>
  </si>
  <si>
    <t>529161, 529162, 530690, 530716</t>
  </si>
  <si>
    <t>529161,529162,530653,530654</t>
  </si>
  <si>
    <t>Total</t>
  </si>
  <si>
    <t xml:space="preserve">Weighted Price to L-Pac </t>
  </si>
  <si>
    <t>L-Pac Average Price per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</si>
</sst>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  <numFmt numFmtId="168" formatCode="&quot;$&quot;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68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44" fontId="2" fillId="0" borderId="0" xfId="2" applyFont="1"/>
    <xf numFmtId="0" fontId="0" fillId="2" borderId="2" xfId="0" applyFill="1" applyBorder="1" applyAlignment="1">
      <alignment horizontal="center"/>
    </xf>
    <xf numFmtId="168" fontId="0" fillId="2" borderId="2" xfId="0" applyNumberFormat="1" applyFill="1" applyBorder="1" applyAlignment="1">
      <alignment horizontal="right"/>
    </xf>
    <xf numFmtId="168" fontId="0" fillId="2" borderId="3" xfId="0" applyNumberFormat="1" applyFill="1" applyBorder="1" applyAlignment="1">
      <alignment horizontal="right"/>
    </xf>
    <xf numFmtId="168" fontId="0" fillId="2" borderId="4" xfId="0" applyNumberFormat="1" applyFill="1" applyBorder="1" applyAlignment="1">
      <alignment horizontal="right"/>
    </xf>
    <xf numFmtId="168" fontId="2" fillId="3" borderId="5" xfId="0" applyNumberFormat="1" applyFont="1" applyFill="1" applyBorder="1"/>
    <xf numFmtId="0" fontId="0" fillId="3" borderId="6" xfId="0" applyFill="1" applyBorder="1"/>
    <xf numFmtId="14" fontId="0" fillId="3" borderId="6" xfId="0" applyNumberFormat="1" applyFill="1" applyBorder="1"/>
    <xf numFmtId="0" fontId="0" fillId="3" borderId="7" xfId="0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3" borderId="14" xfId="0" applyFont="1" applyFill="1" applyBorder="1"/>
    <xf numFmtId="0" fontId="3" fillId="3" borderId="15" xfId="0" applyFont="1" applyFill="1" applyBorder="1"/>
    <xf numFmtId="14" fontId="3" fillId="3" borderId="14" xfId="0" applyNumberFormat="1" applyFont="1" applyFill="1" applyBorder="1"/>
    <xf numFmtId="0" fontId="0" fillId="4" borderId="2" xfId="0" applyFill="1" applyBorder="1" applyAlignment="1">
      <alignment horizontal="center"/>
    </xf>
    <xf numFmtId="168" fontId="0" fillId="4" borderId="2" xfId="0" applyNumberFormat="1" applyFill="1" applyBorder="1" applyAlignment="1">
      <alignment horizontal="right"/>
    </xf>
    <xf numFmtId="168" fontId="2" fillId="4" borderId="2" xfId="0" applyNumberFormat="1" applyFont="1" applyFill="1" applyBorder="1" applyAlignment="1">
      <alignment horizontal="right"/>
    </xf>
    <xf numFmtId="168" fontId="2" fillId="4" borderId="3" xfId="0" applyNumberFormat="1" applyFont="1" applyFill="1" applyBorder="1" applyAlignment="1">
      <alignment horizontal="right"/>
    </xf>
    <xf numFmtId="0" fontId="4" fillId="3" borderId="16" xfId="0" applyFont="1" applyFill="1" applyBorder="1"/>
    <xf numFmtId="168" fontId="2" fillId="0" borderId="0" xfId="2" applyNumberFormat="1" applyFont="1"/>
    <xf numFmtId="168" fontId="0" fillId="0" borderId="0" xfId="0" applyNumberFormat="1"/>
    <xf numFmtId="168" fontId="2" fillId="3" borderId="17" xfId="0" applyNumberFormat="1" applyFont="1" applyFill="1" applyBorder="1"/>
    <xf numFmtId="0" fontId="0" fillId="3" borderId="18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8" fillId="0" borderId="0" xfId="0" applyFont="1"/>
    <xf numFmtId="164" fontId="7" fillId="2" borderId="19" xfId="0" applyNumberFormat="1" applyFont="1" applyFill="1" applyBorder="1" applyAlignment="1">
      <alignment horizontal="center"/>
    </xf>
    <xf numFmtId="164" fontId="7" fillId="4" borderId="19" xfId="0" applyNumberFormat="1" applyFont="1" applyFill="1" applyBorder="1" applyAlignment="1">
      <alignment horizontal="center"/>
    </xf>
    <xf numFmtId="164" fontId="7" fillId="2" borderId="20" xfId="0" applyNumberFormat="1" applyFont="1" applyFill="1" applyBorder="1" applyAlignment="1">
      <alignment horizontal="center"/>
    </xf>
    <xf numFmtId="164" fontId="7" fillId="4" borderId="16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5" borderId="1" xfId="0" applyFont="1" applyFill="1" applyBorder="1" applyAlignment="1" applyProtection="1">
      <alignment horizontal="center"/>
      <protection locked="0"/>
    </xf>
    <xf numFmtId="165" fontId="7" fillId="5" borderId="1" xfId="0" quotePrefix="1" applyNumberFormat="1" applyFont="1" applyFill="1" applyBorder="1" applyAlignment="1" applyProtection="1">
      <alignment horizontal="center"/>
      <protection locked="0"/>
    </xf>
    <xf numFmtId="49" fontId="9" fillId="5" borderId="1" xfId="0" applyNumberFormat="1" applyFont="1" applyFill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 applyProtection="1">
      <alignment horizontal="center"/>
      <protection locked="0"/>
    </xf>
    <xf numFmtId="49" fontId="7" fillId="5" borderId="1" xfId="2" applyNumberFormat="1" applyFont="1" applyFill="1" applyBorder="1" applyAlignment="1" applyProtection="1">
      <alignment horizontal="center"/>
      <protection hidden="1"/>
    </xf>
    <xf numFmtId="2" fontId="7" fillId="5" borderId="1" xfId="2" applyNumberFormat="1" applyFont="1" applyFill="1" applyBorder="1" applyAlignment="1" applyProtection="1">
      <alignment horizontal="center"/>
      <protection hidden="1"/>
    </xf>
    <xf numFmtId="2" fontId="9" fillId="5" borderId="1" xfId="2" applyNumberFormat="1" applyFont="1" applyFill="1" applyBorder="1" applyAlignment="1" applyProtection="1">
      <alignment horizontal="center"/>
      <protection hidden="1"/>
    </xf>
    <xf numFmtId="2" fontId="9" fillId="5" borderId="1" xfId="1" applyNumberFormat="1" applyFont="1" applyFill="1" applyBorder="1" applyAlignment="1" applyProtection="1">
      <alignment horizontal="center"/>
      <protection locked="0"/>
    </xf>
    <xf numFmtId="166" fontId="9" fillId="5" borderId="1" xfId="1" applyNumberFormat="1" applyFont="1" applyFill="1" applyBorder="1" applyAlignment="1" applyProtection="1">
      <alignment horizontal="center"/>
      <protection locked="0"/>
    </xf>
    <xf numFmtId="166" fontId="9" fillId="5" borderId="1" xfId="2" applyNumberFormat="1" applyFont="1" applyFill="1" applyBorder="1" applyAlignment="1" applyProtection="1">
      <alignment horizontal="center"/>
      <protection hidden="1"/>
    </xf>
    <xf numFmtId="49" fontId="9" fillId="5" borderId="1" xfId="2" applyNumberFormat="1" applyFont="1" applyFill="1" applyBorder="1" applyAlignment="1" applyProtection="1">
      <alignment horizontal="center"/>
      <protection hidden="1"/>
    </xf>
    <xf numFmtId="167" fontId="7" fillId="5" borderId="1" xfId="2" applyNumberFormat="1" applyFont="1" applyFill="1" applyBorder="1" applyAlignment="1" applyProtection="1">
      <alignment horizontal="right"/>
      <protection locked="0"/>
    </xf>
    <xf numFmtId="166" fontId="7" fillId="5" borderId="1" xfId="2" applyNumberFormat="1" applyFont="1" applyFill="1" applyBorder="1" applyAlignment="1" applyProtection="1">
      <alignment horizontal="center"/>
      <protection locked="0"/>
    </xf>
    <xf numFmtId="166" fontId="7" fillId="6" borderId="1" xfId="2" applyNumberFormat="1" applyFont="1" applyFill="1" applyBorder="1" applyAlignment="1" applyProtection="1">
      <protection hidden="1"/>
    </xf>
    <xf numFmtId="4" fontId="8" fillId="0" borderId="0" xfId="0" applyNumberFormat="1" applyFont="1"/>
    <xf numFmtId="2" fontId="7" fillId="4" borderId="1" xfId="2" applyNumberFormat="1" applyFont="1" applyFill="1" applyBorder="1" applyAlignment="1" applyProtection="1">
      <alignment horizontal="center"/>
      <protection hidden="1"/>
    </xf>
    <xf numFmtId="0" fontId="7" fillId="0" borderId="0" xfId="0" applyFont="1"/>
    <xf numFmtId="166" fontId="7" fillId="0" borderId="0" xfId="0" applyNumberFormat="1" applyFont="1"/>
    <xf numFmtId="4" fontId="7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Z18"/>
  <sheetViews>
    <sheetView tabSelected="1" workbookViewId="0">
      <selection activeCell="D22" sqref="D22"/>
    </sheetView>
  </sheetViews>
  <sheetFormatPr defaultRowHeight="13.2" x14ac:dyDescent="0.25"/>
  <cols>
    <col min="1" max="2" width="7.109375" customWidth="1"/>
    <col min="4" max="4" width="10.88671875" customWidth="1"/>
    <col min="5" max="5" width="14.109375" customWidth="1"/>
    <col min="6" max="7" width="11.33203125" bestFit="1" customWidth="1"/>
    <col min="8" max="8" width="10.109375" bestFit="1" customWidth="1"/>
    <col min="9" max="9" width="6.109375" customWidth="1"/>
    <col min="10" max="10" width="13.33203125" customWidth="1"/>
    <col min="11" max="11" width="8.5546875" customWidth="1"/>
    <col min="12" max="12" width="9.6640625" bestFit="1" customWidth="1"/>
    <col min="13" max="13" width="11.5546875" customWidth="1"/>
    <col min="15" max="15" width="9.109375" customWidth="1"/>
    <col min="16" max="16" width="3.5546875" customWidth="1"/>
    <col min="17" max="17" width="2" customWidth="1"/>
    <col min="18" max="18" width="2.44140625" customWidth="1"/>
    <col min="20" max="20" width="1.6640625" customWidth="1"/>
    <col min="21" max="21" width="39" customWidth="1"/>
    <col min="22" max="22" width="2.88671875" customWidth="1"/>
    <col min="23" max="23" width="3.109375" customWidth="1"/>
    <col min="24" max="24" width="9" customWidth="1"/>
    <col min="25" max="25" width="10.109375" bestFit="1" customWidth="1"/>
  </cols>
  <sheetData>
    <row r="4" spans="1:25" ht="13.8" thickBot="1" x14ac:dyDescent="0.3"/>
    <row r="5" spans="1:25" ht="13.8" thickBot="1" x14ac:dyDescent="0.3">
      <c r="A5" s="16" t="s">
        <v>5</v>
      </c>
      <c r="B5" s="17" t="s">
        <v>9</v>
      </c>
      <c r="C5" s="17" t="s">
        <v>6</v>
      </c>
      <c r="D5" s="17" t="s">
        <v>8</v>
      </c>
      <c r="E5" s="17" t="s">
        <v>7</v>
      </c>
      <c r="F5" s="17" t="s">
        <v>3</v>
      </c>
      <c r="G5" s="18" t="s">
        <v>4</v>
      </c>
      <c r="J5" s="13" t="s">
        <v>10</v>
      </c>
      <c r="K5" s="14" t="s">
        <v>14</v>
      </c>
      <c r="L5" s="14" t="s">
        <v>5</v>
      </c>
      <c r="M5" s="15" t="s">
        <v>13</v>
      </c>
    </row>
    <row r="6" spans="1:25" ht="13.8" thickBot="1" x14ac:dyDescent="0.3">
      <c r="A6" s="34">
        <v>36945</v>
      </c>
      <c r="B6" s="5">
        <v>42</v>
      </c>
      <c r="C6" s="6">
        <v>250</v>
      </c>
      <c r="D6" s="6">
        <v>4.66</v>
      </c>
      <c r="E6" s="6">
        <f>B6*48</f>
        <v>2016</v>
      </c>
      <c r="F6" s="6">
        <f>((C6-D6-48)*0.7)*B6</f>
        <v>5801.7960000000003</v>
      </c>
      <c r="G6" s="7">
        <f>((C6-D6-48)*B6)*0.3</f>
        <v>2486.4839999999999</v>
      </c>
      <c r="J6" s="26">
        <v>5472</v>
      </c>
      <c r="K6" s="19" t="s">
        <v>11</v>
      </c>
      <c r="L6" s="21">
        <v>36948</v>
      </c>
      <c r="M6" s="20">
        <v>531546</v>
      </c>
    </row>
    <row r="7" spans="1:25" ht="13.8" thickBot="1" x14ac:dyDescent="0.3">
      <c r="A7" s="34"/>
      <c r="B7" s="5">
        <v>0</v>
      </c>
      <c r="C7" s="6">
        <v>0</v>
      </c>
      <c r="D7" s="6">
        <v>4.66</v>
      </c>
      <c r="E7" s="6">
        <f>B7*48</f>
        <v>0</v>
      </c>
      <c r="F7" s="6">
        <f>((C7-D7-48)*0.7)*B7</f>
        <v>0</v>
      </c>
      <c r="G7" s="7">
        <f>((C7-D7-48)*B7)*0.3</f>
        <v>0</v>
      </c>
      <c r="J7" s="26">
        <v>12597.73</v>
      </c>
      <c r="K7" s="19" t="s">
        <v>12</v>
      </c>
      <c r="L7" s="21">
        <v>36948</v>
      </c>
      <c r="M7" s="20">
        <v>531549</v>
      </c>
    </row>
    <row r="8" spans="1:25" ht="13.8" thickBot="1" x14ac:dyDescent="0.3">
      <c r="A8" s="35"/>
      <c r="B8" s="22"/>
      <c r="C8" s="23"/>
      <c r="D8" s="23"/>
      <c r="E8" s="24"/>
      <c r="F8" s="24"/>
      <c r="G8" s="25"/>
      <c r="J8" s="9"/>
      <c r="K8" s="10"/>
      <c r="L8" s="11"/>
      <c r="M8" s="12"/>
    </row>
    <row r="9" spans="1:25" x14ac:dyDescent="0.25">
      <c r="A9" s="34">
        <v>36946</v>
      </c>
      <c r="B9" s="5">
        <v>27</v>
      </c>
      <c r="C9" s="6">
        <v>200</v>
      </c>
      <c r="D9" s="6">
        <v>4.66</v>
      </c>
      <c r="E9" s="6">
        <f>B9*48</f>
        <v>1296</v>
      </c>
      <c r="F9" s="6">
        <f>((C9-D9-48)*0.7)*B9</f>
        <v>2784.7259999999997</v>
      </c>
      <c r="G9" s="7">
        <f>((C9-D9-48)*B9)*0.3</f>
        <v>1193.454</v>
      </c>
      <c r="J9" s="29">
        <v>23468.76</v>
      </c>
      <c r="K9" s="31" t="s">
        <v>15</v>
      </c>
      <c r="L9" s="32">
        <v>36948</v>
      </c>
      <c r="M9" s="30">
        <v>531524</v>
      </c>
    </row>
    <row r="10" spans="1:25" x14ac:dyDescent="0.25">
      <c r="A10" s="36">
        <v>36946</v>
      </c>
      <c r="B10" s="3">
        <v>45</v>
      </c>
      <c r="C10" s="2">
        <v>180</v>
      </c>
      <c r="D10" s="2">
        <v>4.66</v>
      </c>
      <c r="E10" s="2">
        <f>B10*48</f>
        <v>2160</v>
      </c>
      <c r="F10" s="2">
        <f>((C10-D10-48)*0.7)*B10</f>
        <v>4011.2099999999996</v>
      </c>
      <c r="G10" s="8">
        <f>((C10-D10-48)*B10)*0.3</f>
        <v>1719.09</v>
      </c>
      <c r="H10" t="s">
        <v>21</v>
      </c>
    </row>
    <row r="11" spans="1:25" x14ac:dyDescent="0.25">
      <c r="A11" s="37"/>
      <c r="B11" s="1">
        <f>SUM(B6:B10)</f>
        <v>114</v>
      </c>
      <c r="E11" s="27">
        <f>SUM(E6:E10)</f>
        <v>5472</v>
      </c>
      <c r="F11" s="27">
        <f>SUM(F6:F10)</f>
        <v>12597.732</v>
      </c>
      <c r="G11" s="27">
        <f>SUM(G6:G10)</f>
        <v>5399.0280000000002</v>
      </c>
      <c r="H11" s="28">
        <f>SUM(E11:G11)</f>
        <v>23468.760000000002</v>
      </c>
    </row>
    <row r="12" spans="1:25" x14ac:dyDescent="0.25">
      <c r="A12" s="37"/>
      <c r="B12" s="1"/>
      <c r="E12" s="4"/>
      <c r="F12" s="4"/>
      <c r="G12" s="4"/>
      <c r="Y12" t="s">
        <v>22</v>
      </c>
    </row>
    <row r="13" spans="1:25" s="33" customFormat="1" ht="10.199999999999999" x14ac:dyDescent="0.2">
      <c r="A13" s="38">
        <v>36945</v>
      </c>
      <c r="B13" s="38"/>
      <c r="C13" s="38" t="s">
        <v>0</v>
      </c>
      <c r="D13" s="40">
        <v>11</v>
      </c>
      <c r="E13" s="40">
        <v>24</v>
      </c>
      <c r="F13" s="41">
        <f>(E13-D13)+1</f>
        <v>14</v>
      </c>
      <c r="G13" s="42" t="s">
        <v>16</v>
      </c>
      <c r="H13" s="43" t="s">
        <v>1</v>
      </c>
      <c r="I13" s="40">
        <v>3</v>
      </c>
      <c r="J13" s="40">
        <f>I13*F13</f>
        <v>42</v>
      </c>
      <c r="K13" s="44"/>
      <c r="L13" s="45">
        <f>((N13-(S13+O13))*0.7)+S13</f>
        <v>186.13800000000001</v>
      </c>
      <c r="M13" s="40" t="s">
        <v>2</v>
      </c>
      <c r="N13" s="46">
        <v>250</v>
      </c>
      <c r="O13" s="47">
        <v>4.66</v>
      </c>
      <c r="P13" s="48"/>
      <c r="Q13" s="48"/>
      <c r="R13" s="49"/>
      <c r="S13" s="49">
        <v>48</v>
      </c>
      <c r="T13" s="40"/>
      <c r="U13" s="50" t="s">
        <v>20</v>
      </c>
      <c r="V13" s="51">
        <v>1</v>
      </c>
      <c r="W13" s="52">
        <f>N13-(N13*V13)</f>
        <v>0</v>
      </c>
      <c r="X13" s="53">
        <f>(J13*N13)-(J13*L13)-(J13*O13)-(J13*P13)-(J13*Q13)-(J13*R13)-(J13*W13)</f>
        <v>2486.4839999999999</v>
      </c>
      <c r="Y13" s="54">
        <f>(((L13-48))*J13)</f>
        <v>5801.7960000000003</v>
      </c>
    </row>
    <row r="14" spans="1:25" s="33" customFormat="1" ht="10.199999999999999" x14ac:dyDescent="0.2">
      <c r="A14" s="39"/>
      <c r="L14" s="55"/>
      <c r="Y14" s="54">
        <f>(((L14-48))*J14)</f>
        <v>0</v>
      </c>
    </row>
    <row r="15" spans="1:25" s="33" customFormat="1" ht="10.199999999999999" x14ac:dyDescent="0.2">
      <c r="A15" s="38">
        <v>36946</v>
      </c>
      <c r="B15" s="38"/>
      <c r="C15" s="38" t="s">
        <v>0</v>
      </c>
      <c r="D15" s="40">
        <v>1</v>
      </c>
      <c r="E15" s="40">
        <v>9</v>
      </c>
      <c r="F15" s="41">
        <f>(E15-D15)+1</f>
        <v>9</v>
      </c>
      <c r="G15" s="42" t="s">
        <v>16</v>
      </c>
      <c r="H15" s="43" t="s">
        <v>1</v>
      </c>
      <c r="I15" s="40">
        <v>3</v>
      </c>
      <c r="J15" s="40">
        <f>I15*F15</f>
        <v>27</v>
      </c>
      <c r="K15" s="44"/>
      <c r="L15" s="45">
        <f>((N15-(S15+O15))*0.7)+S15</f>
        <v>151.13799999999998</v>
      </c>
      <c r="M15" s="40" t="s">
        <v>17</v>
      </c>
      <c r="N15" s="46">
        <v>200</v>
      </c>
      <c r="O15" s="47">
        <v>4.66</v>
      </c>
      <c r="P15" s="48"/>
      <c r="Q15" s="48"/>
      <c r="R15" s="49"/>
      <c r="S15" s="49">
        <v>48</v>
      </c>
      <c r="T15" s="40"/>
      <c r="U15" s="50" t="s">
        <v>18</v>
      </c>
      <c r="V15" s="51">
        <v>1</v>
      </c>
      <c r="W15" s="52">
        <f>N15-(N15*V15)</f>
        <v>0</v>
      </c>
      <c r="X15" s="53">
        <f>(J15*N15)-(J15*L15)-(J15*O15)-(J15*P15)-(J15*Q15)-(J15*R15)-(J15*W15)</f>
        <v>1193.4540000000009</v>
      </c>
      <c r="Y15" s="54">
        <f>(((L15-48))*J15)</f>
        <v>2784.7259999999992</v>
      </c>
    </row>
    <row r="16" spans="1:25" s="33" customFormat="1" ht="10.199999999999999" x14ac:dyDescent="0.2">
      <c r="A16" s="38">
        <v>36946</v>
      </c>
      <c r="B16" s="38"/>
      <c r="C16" s="38" t="s">
        <v>0</v>
      </c>
      <c r="D16" s="40">
        <v>10</v>
      </c>
      <c r="E16" s="40">
        <v>24</v>
      </c>
      <c r="F16" s="41">
        <f>(E16-D16)+1</f>
        <v>15</v>
      </c>
      <c r="G16" s="42" t="s">
        <v>16</v>
      </c>
      <c r="H16" s="43" t="s">
        <v>1</v>
      </c>
      <c r="I16" s="40">
        <v>3</v>
      </c>
      <c r="J16" s="40">
        <f>I16*F16</f>
        <v>45</v>
      </c>
      <c r="K16" s="44"/>
      <c r="L16" s="45">
        <f>((N16-(S16+O16))*0.7)+S16</f>
        <v>137.13799999999998</v>
      </c>
      <c r="M16" s="40" t="s">
        <v>2</v>
      </c>
      <c r="N16" s="46">
        <v>180</v>
      </c>
      <c r="O16" s="47">
        <v>4.66</v>
      </c>
      <c r="P16" s="48"/>
      <c r="Q16" s="48"/>
      <c r="R16" s="49"/>
      <c r="S16" s="49">
        <v>48</v>
      </c>
      <c r="T16" s="40"/>
      <c r="U16" s="50" t="s">
        <v>19</v>
      </c>
      <c r="V16" s="51">
        <v>1</v>
      </c>
      <c r="W16" s="52">
        <f>N16-(N16*V16)</f>
        <v>0</v>
      </c>
      <c r="X16" s="53">
        <f>(J16*N16)-(J16*L16)-(J16*O16)-(J16*P16)-(J16*Q16)-(J16*R16)-(J16*W16)</f>
        <v>1719.0900000000008</v>
      </c>
      <c r="Y16" s="54">
        <f>(((L16-48))*J16)</f>
        <v>4011.2099999999991</v>
      </c>
    </row>
    <row r="17" spans="10:26" s="33" customFormat="1" ht="10.199999999999999" x14ac:dyDescent="0.2"/>
    <row r="18" spans="10:26" s="33" customFormat="1" ht="10.199999999999999" x14ac:dyDescent="0.2">
      <c r="J18" s="56">
        <f>SUM(J13:J16)</f>
        <v>114</v>
      </c>
      <c r="X18" s="57">
        <f>SUM(X13:X16)</f>
        <v>5399.0280000000021</v>
      </c>
      <c r="Y18" s="58">
        <f>SUM(Y13:Y16)/J18</f>
        <v>110.50642105263157</v>
      </c>
      <c r="Z18" s="56" t="s">
        <v>23</v>
      </c>
    </row>
  </sheetData>
  <phoneticPr fontId="0" type="noConversion"/>
  <pageMargins left="0.75" right="0.75" top="1" bottom="1" header="0.5" footer="0.5"/>
  <pageSetup paperSize="5" scale="6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Feb23,FEB24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</dc:creator>
  <cp:lastModifiedBy>Havlíček Jan</cp:lastModifiedBy>
  <cp:lastPrinted>2001-08-29T23:14:59Z</cp:lastPrinted>
  <dcterms:created xsi:type="dcterms:W3CDTF">2001-01-25T15:44:26Z</dcterms:created>
  <dcterms:modified xsi:type="dcterms:W3CDTF">2023-09-10T11:00:10Z</dcterms:modified>
</cp:coreProperties>
</file>