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AE13" i="1"/>
  <c r="AF13" i="1"/>
  <c r="AD15" i="1"/>
  <c r="AD16" i="1"/>
  <c r="AE16" i="1"/>
  <c r="AF16" i="1"/>
  <c r="AD17" i="1"/>
  <c r="AE17" i="1"/>
  <c r="AF17" i="1"/>
  <c r="AD18" i="1"/>
  <c r="AE18" i="1"/>
  <c r="AF18" i="1"/>
  <c r="AD19" i="1"/>
  <c r="AE19" i="1"/>
  <c r="AF19" i="1"/>
  <c r="AD20" i="1"/>
  <c r="AE20" i="1"/>
  <c r="AF20" i="1"/>
  <c r="AD21"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AD49" i="1"/>
  <c r="AE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D71" i="1"/>
  <c r="AD71" i="1"/>
  <c r="AE71" i="1"/>
  <c r="AF71" i="1"/>
  <c r="D72" i="1"/>
  <c r="AD72" i="1"/>
  <c r="AE72" i="1"/>
  <c r="AF72" i="1"/>
  <c r="AD73" i="1"/>
  <c r="AE73" i="1"/>
  <c r="AF73" i="1"/>
  <c r="AD74" i="1"/>
  <c r="AE74" i="1"/>
  <c r="AF74" i="1"/>
  <c r="AD75" i="1"/>
  <c r="AE75" i="1"/>
  <c r="AF75" i="1"/>
  <c r="AD76" i="1"/>
  <c r="AE76" i="1"/>
  <c r="AF76" i="1"/>
  <c r="AD78" i="1"/>
  <c r="AE78" i="1"/>
  <c r="AF78" i="1"/>
  <c r="AD79" i="1"/>
  <c r="AE79" i="1"/>
  <c r="AF79" i="1"/>
  <c r="AD81" i="1"/>
  <c r="AE81" i="1"/>
  <c r="AF81" i="1"/>
  <c r="AD82" i="1"/>
  <c r="AE82" i="1"/>
  <c r="AF82" i="1"/>
  <c r="AD83" i="1"/>
  <c r="AE83" i="1"/>
  <c r="AF83" i="1"/>
  <c r="AD84" i="1"/>
  <c r="AE84" i="1"/>
  <c r="AF84" i="1"/>
  <c r="AD86" i="1"/>
  <c r="AE86" i="1"/>
  <c r="AF86" i="1"/>
  <c r="AD87" i="1"/>
  <c r="AE87" i="1"/>
  <c r="AF87" i="1"/>
  <c r="AD89" i="1"/>
  <c r="AE89" i="1"/>
  <c r="AF89" i="1"/>
  <c r="AD90" i="1"/>
  <c r="AE90" i="1"/>
  <c r="AF90" i="1"/>
  <c r="AD92" i="1"/>
  <c r="AE92" i="1"/>
  <c r="AF92" i="1"/>
  <c r="AD93" i="1"/>
  <c r="AE93" i="1"/>
  <c r="AF93" i="1"/>
  <c r="AD94" i="1"/>
  <c r="AE94" i="1"/>
  <c r="AD95" i="1"/>
  <c r="AE95" i="1"/>
  <c r="AD96" i="1"/>
  <c r="AE96" i="1"/>
  <c r="AF96" i="1"/>
  <c r="AD97" i="1"/>
  <c r="AE97" i="1"/>
  <c r="AD99" i="1"/>
  <c r="AE99" i="1"/>
  <c r="AF99" i="1"/>
  <c r="AD100" i="1"/>
  <c r="AE100" i="1"/>
  <c r="AF100" i="1"/>
  <c r="AD101" i="1"/>
  <c r="AE101" i="1"/>
  <c r="AF101" i="1"/>
  <c r="AD109" i="1"/>
  <c r="AE109" i="1"/>
  <c r="AD110" i="1"/>
  <c r="AE110" i="1"/>
  <c r="AD114" i="1"/>
  <c r="AE11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2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<sst xmlns="http://schemas.openxmlformats.org/spreadsheetml/2006/main" count="741" uniqueCount="389">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</sst>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104</xdr:row>
      <xdr:rowOff>76200</xdr:rowOff>
    </xdr:from>
    <xdr:to>
      <xdr:col>22</xdr:col>
      <xdr:colOff>129540</xdr:colOff>
      <xdr:row>115</xdr:row>
      <xdr:rowOff>0</xdr:rowOff>
    </xdr:to>
    <xdr:sp macro="" textlink="">
      <xdr:nvSpPr>
        <xdr:cNvPr id="2303" name="Text Box 255"/>
        <xdr:cNvSpPr txBox="1">
          <a:spLocks noChangeArrowheads="1"/>
        </xdr:cNvSpPr>
      </xdr:nvSpPr>
      <xdr:spPr bwMode="auto">
        <a:xfrm>
          <a:off x="175260" y="96469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10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10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120</xdr:row>
      <xdr:rowOff>0</xdr:rowOff>
    </xdr:from>
    <xdr:to>
      <xdr:col>22</xdr:col>
      <xdr:colOff>68580</xdr:colOff>
      <xdr:row>126</xdr:row>
      <xdr:rowOff>45720</xdr:rowOff>
    </xdr:to>
    <xdr:sp macro="" textlink="">
      <xdr:nvSpPr>
        <xdr:cNvPr id="10463" name="Text Box 1247"/>
        <xdr:cNvSpPr txBox="1">
          <a:spLocks noChangeArrowheads="1"/>
        </xdr:cNvSpPr>
      </xdr:nvSpPr>
      <xdr:spPr bwMode="auto">
        <a:xfrm>
          <a:off x="213360" y="124129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zoomScale="60" zoomScaleNormal="65" workbookViewId="0">
      <selection activeCell="L95" sqref="L2:L95"/>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256"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7" thickBot="1" x14ac:dyDescent="0.3">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5">
      <c r="A3" s="637" t="s">
        <v>62</v>
      </c>
      <c r="B3" s="643" t="s">
        <v>61</v>
      </c>
      <c r="C3" s="644" t="s">
        <v>151</v>
      </c>
      <c r="D3" s="644"/>
      <c r="E3" s="640"/>
      <c r="F3" s="693">
        <v>90</v>
      </c>
      <c r="G3" s="693">
        <v>70</v>
      </c>
      <c r="H3" s="693">
        <v>60</v>
      </c>
      <c r="I3" s="693">
        <v>60</v>
      </c>
      <c r="J3" s="693">
        <v>60</v>
      </c>
      <c r="K3" s="693">
        <v>60</v>
      </c>
      <c r="L3" s="693">
        <v>80</v>
      </c>
      <c r="M3" s="737">
        <v>100</v>
      </c>
      <c r="N3" s="737">
        <v>100</v>
      </c>
      <c r="O3" s="737">
        <v>100</v>
      </c>
      <c r="P3" s="737">
        <v>125</v>
      </c>
      <c r="Q3" s="737">
        <v>125</v>
      </c>
      <c r="R3" s="737">
        <v>125</v>
      </c>
      <c r="S3" s="737">
        <v>125</v>
      </c>
      <c r="T3" s="737">
        <v>125</v>
      </c>
      <c r="U3" s="737">
        <v>125</v>
      </c>
      <c r="V3" s="737">
        <v>125</v>
      </c>
      <c r="W3" s="737">
        <v>125</v>
      </c>
      <c r="X3" s="737">
        <v>150</v>
      </c>
      <c r="Y3" s="737">
        <v>150</v>
      </c>
      <c r="Z3" s="737">
        <v>140</v>
      </c>
      <c r="AA3" s="737">
        <v>115</v>
      </c>
      <c r="AB3" s="737">
        <v>115</v>
      </c>
      <c r="AC3" s="737">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5">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5">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5">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5">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5">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5">
      <c r="A9" s="639"/>
      <c r="B9" s="647"/>
      <c r="C9" s="690"/>
      <c r="D9" s="647"/>
      <c r="E9" s="669"/>
      <c r="F9" s="736"/>
      <c r="G9" s="736"/>
      <c r="H9" s="736"/>
      <c r="I9" s="736"/>
      <c r="J9" s="736"/>
      <c r="K9" s="736"/>
      <c r="L9" s="736"/>
      <c r="M9" s="736"/>
      <c r="N9" s="736"/>
      <c r="O9" s="736"/>
      <c r="P9" s="736"/>
      <c r="Q9" s="736"/>
      <c r="R9" s="736"/>
      <c r="S9" s="736"/>
      <c r="T9" s="736"/>
      <c r="U9" s="736"/>
      <c r="V9" s="736"/>
      <c r="W9" s="736"/>
      <c r="X9" s="736"/>
      <c r="Y9" s="736"/>
      <c r="Z9" s="736"/>
      <c r="AA9" s="736"/>
      <c r="AB9" s="736"/>
      <c r="AC9" s="736"/>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5">
      <c r="A10" s="639" t="s">
        <v>369</v>
      </c>
      <c r="B10" s="647"/>
      <c r="C10" s="690" t="s">
        <v>151</v>
      </c>
      <c r="D10" s="647"/>
      <c r="E10" s="669"/>
      <c r="F10" s="710">
        <v>100</v>
      </c>
      <c r="G10" s="710">
        <v>178</v>
      </c>
      <c r="H10" s="710">
        <v>178</v>
      </c>
      <c r="I10" s="710">
        <v>178</v>
      </c>
      <c r="J10" s="710">
        <v>178</v>
      </c>
      <c r="K10" s="710">
        <v>178</v>
      </c>
      <c r="L10" s="710">
        <v>178</v>
      </c>
      <c r="M10" s="710"/>
      <c r="N10" s="710"/>
      <c r="O10" s="710"/>
      <c r="P10" s="710"/>
      <c r="Q10" s="710"/>
      <c r="R10" s="710"/>
      <c r="S10" s="710"/>
      <c r="T10" s="710"/>
      <c r="U10" s="710"/>
      <c r="V10" s="710"/>
      <c r="W10" s="710"/>
      <c r="X10" s="710"/>
      <c r="Y10" s="710"/>
      <c r="Z10" s="710"/>
      <c r="AA10" s="710"/>
      <c r="AB10" s="710"/>
      <c r="AC10" s="710">
        <v>178</v>
      </c>
      <c r="AD10" s="583">
        <f>SUM(E10:AC10)</f>
        <v>1346</v>
      </c>
      <c r="AE10" s="675">
        <f>AD10*D10</f>
        <v>0</v>
      </c>
      <c r="AF10" s="676" t="str">
        <f>IF(AD10&lt;0,"buy","sell")</f>
        <v>sell</v>
      </c>
    </row>
    <row r="11" spans="1:256" s="404" customFormat="1" x14ac:dyDescent="0.25">
      <c r="A11" s="639" t="s">
        <v>224</v>
      </c>
      <c r="B11" s="647"/>
      <c r="C11" s="690" t="s">
        <v>151</v>
      </c>
      <c r="D11" s="647"/>
      <c r="E11" s="669"/>
      <c r="F11" s="710"/>
      <c r="G11" s="710"/>
      <c r="H11" s="710"/>
      <c r="I11" s="710"/>
      <c r="J11" s="710"/>
      <c r="K11" s="710"/>
      <c r="L11" s="710"/>
      <c r="M11" s="710">
        <v>-25</v>
      </c>
      <c r="N11" s="710">
        <v>-25</v>
      </c>
      <c r="O11" s="710">
        <v>-25</v>
      </c>
      <c r="P11" s="710">
        <v>-25</v>
      </c>
      <c r="Q11" s="710">
        <v>-25</v>
      </c>
      <c r="R11" s="710">
        <v>-25</v>
      </c>
      <c r="S11" s="710">
        <v>-25</v>
      </c>
      <c r="T11" s="710">
        <v>-25</v>
      </c>
      <c r="U11" s="710">
        <v>-25</v>
      </c>
      <c r="V11" s="710">
        <v>-25</v>
      </c>
      <c r="W11" s="710">
        <v>-25</v>
      </c>
      <c r="X11" s="710">
        <v>-25</v>
      </c>
      <c r="Y11" s="710">
        <v>-25</v>
      </c>
      <c r="Z11" s="710">
        <v>-25</v>
      </c>
      <c r="AA11" s="710">
        <v>-25</v>
      </c>
      <c r="AB11" s="710">
        <v>-25</v>
      </c>
      <c r="AC11" s="710"/>
      <c r="AD11" s="583">
        <f>SUM(E11:AC11)</f>
        <v>-400</v>
      </c>
      <c r="AE11" s="675">
        <f>AD11*D11</f>
        <v>0</v>
      </c>
      <c r="AF11" s="676" t="str">
        <f>IF(AD11&lt;0,"buy","sell")</f>
        <v>buy</v>
      </c>
    </row>
    <row r="12" spans="1:256" s="404" customFormat="1" x14ac:dyDescent="0.25">
      <c r="A12" s="639" t="s">
        <v>65</v>
      </c>
      <c r="B12" s="647"/>
      <c r="C12" s="690" t="s">
        <v>151</v>
      </c>
      <c r="D12" s="647"/>
      <c r="E12" s="669"/>
      <c r="F12" s="710"/>
      <c r="G12" s="710"/>
      <c r="H12" s="710"/>
      <c r="I12" s="710"/>
      <c r="J12" s="710"/>
      <c r="K12" s="710"/>
      <c r="L12" s="710"/>
      <c r="M12" s="710">
        <v>-25</v>
      </c>
      <c r="N12" s="710">
        <v>-25</v>
      </c>
      <c r="O12" s="710">
        <v>-25</v>
      </c>
      <c r="P12" s="710">
        <v>-25</v>
      </c>
      <c r="Q12" s="710">
        <v>-25</v>
      </c>
      <c r="R12" s="710">
        <v>-25</v>
      </c>
      <c r="S12" s="710">
        <v>-25</v>
      </c>
      <c r="T12" s="710">
        <v>-25</v>
      </c>
      <c r="U12" s="710">
        <v>-25</v>
      </c>
      <c r="V12" s="710">
        <v>-25</v>
      </c>
      <c r="W12" s="710">
        <v>-25</v>
      </c>
      <c r="X12" s="710">
        <v>-25</v>
      </c>
      <c r="Y12" s="710">
        <v>-25</v>
      </c>
      <c r="Z12" s="710">
        <v>-25</v>
      </c>
      <c r="AA12" s="710">
        <v>-25</v>
      </c>
      <c r="AB12" s="710">
        <v>-25</v>
      </c>
      <c r="AC12" s="710"/>
      <c r="AD12" s="583">
        <f>SUM(E12:AC12)</f>
        <v>-400</v>
      </c>
      <c r="AE12" s="675">
        <f>AD12*D12</f>
        <v>0</v>
      </c>
      <c r="AF12" s="676" t="str">
        <f>IF(AD12&lt;0,"buy","sell")</f>
        <v>buy</v>
      </c>
    </row>
    <row r="13" spans="1:256" s="404" customFormat="1" x14ac:dyDescent="0.25">
      <c r="A13" s="639" t="s">
        <v>369</v>
      </c>
      <c r="B13" s="647"/>
      <c r="C13" s="690" t="s">
        <v>151</v>
      </c>
      <c r="D13" s="647"/>
      <c r="E13" s="669"/>
      <c r="F13" s="710"/>
      <c r="G13" s="710"/>
      <c r="H13" s="710"/>
      <c r="I13" s="710"/>
      <c r="J13" s="710"/>
      <c r="K13" s="710"/>
      <c r="L13" s="710"/>
      <c r="M13" s="710">
        <v>25</v>
      </c>
      <c r="N13" s="710">
        <v>25</v>
      </c>
      <c r="O13" s="710">
        <v>25</v>
      </c>
      <c r="P13" s="710">
        <v>25</v>
      </c>
      <c r="Q13" s="710">
        <v>25</v>
      </c>
      <c r="R13" s="710">
        <v>25</v>
      </c>
      <c r="S13" s="710">
        <v>25</v>
      </c>
      <c r="T13" s="710">
        <v>25</v>
      </c>
      <c r="U13" s="710">
        <v>25</v>
      </c>
      <c r="V13" s="710">
        <v>25</v>
      </c>
      <c r="W13" s="710">
        <v>25</v>
      </c>
      <c r="X13" s="710">
        <v>25</v>
      </c>
      <c r="Y13" s="710">
        <v>25</v>
      </c>
      <c r="Z13" s="710">
        <v>25</v>
      </c>
      <c r="AA13" s="710">
        <v>25</v>
      </c>
      <c r="AB13" s="710">
        <v>25</v>
      </c>
      <c r="AC13" s="710"/>
      <c r="AD13" s="583">
        <f>SUM(E13:AC13)</f>
        <v>400</v>
      </c>
      <c r="AE13" s="675">
        <f>AD13*D13</f>
        <v>0</v>
      </c>
      <c r="AF13" s="676" t="str">
        <f>IF(AD13&lt;0,"buy","sell")</f>
        <v>sell</v>
      </c>
    </row>
    <row r="14" spans="1:256" s="356" customFormat="1" x14ac:dyDescent="0.25">
      <c r="A14" s="639" t="s">
        <v>370</v>
      </c>
      <c r="B14" s="647"/>
      <c r="C14" s="690" t="s">
        <v>151</v>
      </c>
      <c r="D14" s="647"/>
      <c r="E14" s="669"/>
      <c r="F14" s="736"/>
      <c r="G14" s="736"/>
      <c r="H14" s="736"/>
      <c r="I14" s="736"/>
      <c r="J14" s="736"/>
      <c r="K14" s="736"/>
      <c r="L14" s="736"/>
      <c r="M14" s="736">
        <v>25</v>
      </c>
      <c r="N14" s="736">
        <v>25</v>
      </c>
      <c r="O14" s="736">
        <v>25</v>
      </c>
      <c r="P14" s="736">
        <v>25</v>
      </c>
      <c r="Q14" s="736">
        <v>25</v>
      </c>
      <c r="R14" s="736">
        <v>25</v>
      </c>
      <c r="S14" s="736">
        <v>25</v>
      </c>
      <c r="T14" s="736">
        <v>25</v>
      </c>
      <c r="U14" s="736">
        <v>25</v>
      </c>
      <c r="V14" s="736">
        <v>25</v>
      </c>
      <c r="W14" s="736">
        <v>25</v>
      </c>
      <c r="X14" s="736">
        <v>25</v>
      </c>
      <c r="Y14" s="736">
        <v>25</v>
      </c>
      <c r="Z14" s="736">
        <v>25</v>
      </c>
      <c r="AA14" s="736">
        <v>25</v>
      </c>
      <c r="AB14" s="736">
        <v>25</v>
      </c>
      <c r="AC14" s="736"/>
      <c r="AD14" s="639"/>
      <c r="AE14" s="639"/>
      <c r="AF14" s="639"/>
      <c r="AG14" s="639"/>
      <c r="AH14" s="639"/>
      <c r="AI14" s="639"/>
      <c r="AJ14" s="639"/>
      <c r="AK14" s="639"/>
      <c r="AL14" s="639"/>
      <c r="AM14" s="639"/>
      <c r="AN14" s="639"/>
      <c r="AO14" s="639"/>
      <c r="AP14" s="639"/>
      <c r="AQ14" s="639"/>
      <c r="AR14" s="639"/>
      <c r="AS14" s="639"/>
      <c r="AT14" s="639"/>
      <c r="AU14" s="639"/>
      <c r="AV14" s="639"/>
      <c r="AW14" s="639"/>
      <c r="AX14" s="639"/>
      <c r="AY14" s="639"/>
      <c r="AZ14" s="639"/>
      <c r="BA14" s="639"/>
      <c r="BB14" s="639"/>
      <c r="BC14" s="639"/>
      <c r="BD14" s="639"/>
      <c r="BE14" s="639"/>
      <c r="BF14" s="639"/>
      <c r="BG14" s="639"/>
      <c r="BH14" s="639"/>
      <c r="BI14" s="639"/>
      <c r="BJ14" s="639"/>
      <c r="BK14" s="639"/>
      <c r="BL14" s="639"/>
      <c r="BM14" s="639"/>
      <c r="BN14" s="639"/>
      <c r="BO14" s="639"/>
      <c r="BP14" s="639"/>
      <c r="BQ14" s="639"/>
      <c r="BR14" s="639"/>
      <c r="BS14" s="639"/>
      <c r="BT14" s="639"/>
      <c r="BU14" s="639"/>
      <c r="BV14" s="639"/>
      <c r="BW14" s="639"/>
      <c r="BX14" s="639"/>
      <c r="BY14" s="639"/>
      <c r="BZ14" s="639"/>
      <c r="CA14" s="639"/>
      <c r="CB14" s="639"/>
      <c r="CC14" s="639"/>
      <c r="CD14" s="639"/>
      <c r="CE14" s="639"/>
      <c r="CF14" s="639"/>
      <c r="CG14" s="639"/>
      <c r="CH14" s="639"/>
      <c r="CI14" s="639"/>
      <c r="CJ14" s="639"/>
      <c r="CK14" s="639"/>
      <c r="CL14" s="639"/>
      <c r="CM14" s="639"/>
      <c r="CN14" s="639"/>
      <c r="CO14" s="639"/>
      <c r="CP14" s="639"/>
      <c r="CQ14" s="639"/>
      <c r="CR14" s="639"/>
      <c r="CS14" s="639"/>
      <c r="CT14" s="639"/>
      <c r="CU14" s="639"/>
      <c r="CV14" s="639"/>
      <c r="CW14" s="639"/>
      <c r="CX14" s="639"/>
      <c r="CY14" s="639"/>
      <c r="CZ14" s="639"/>
      <c r="DA14" s="639"/>
      <c r="DB14" s="639"/>
      <c r="DC14" s="639"/>
      <c r="DD14" s="639"/>
      <c r="DE14" s="639"/>
      <c r="DF14" s="639"/>
      <c r="DG14" s="639"/>
      <c r="DH14" s="639"/>
      <c r="DI14" s="639"/>
      <c r="DJ14" s="639"/>
      <c r="DK14" s="639"/>
      <c r="DL14" s="639"/>
      <c r="DM14" s="639"/>
      <c r="DN14" s="639"/>
      <c r="DO14" s="639"/>
      <c r="DP14" s="639"/>
      <c r="DQ14" s="639"/>
      <c r="DR14" s="639"/>
      <c r="DS14" s="639"/>
      <c r="DT14" s="639"/>
      <c r="DU14" s="639"/>
      <c r="DV14" s="639"/>
      <c r="DW14" s="639"/>
      <c r="DX14" s="639"/>
      <c r="DY14" s="639"/>
      <c r="DZ14" s="639"/>
      <c r="EA14" s="639"/>
      <c r="EB14" s="639"/>
      <c r="EC14" s="639"/>
      <c r="ED14" s="639"/>
      <c r="EE14" s="639"/>
      <c r="EF14" s="639"/>
      <c r="EG14" s="639"/>
      <c r="EH14" s="639"/>
      <c r="EI14" s="639"/>
      <c r="EJ14" s="639"/>
      <c r="EK14" s="639"/>
      <c r="EL14" s="639"/>
      <c r="EM14" s="639"/>
      <c r="EN14" s="639"/>
      <c r="EO14" s="639"/>
      <c r="EP14" s="639"/>
      <c r="EQ14" s="639"/>
      <c r="ER14" s="639"/>
      <c r="ES14" s="639"/>
      <c r="ET14" s="639"/>
      <c r="EU14" s="639"/>
      <c r="EV14" s="639"/>
      <c r="EW14" s="639"/>
      <c r="EX14" s="639"/>
      <c r="EY14" s="639"/>
      <c r="EZ14" s="639"/>
      <c r="FA14" s="639"/>
      <c r="FB14" s="639"/>
      <c r="FC14" s="639"/>
      <c r="FD14" s="639"/>
      <c r="FE14" s="639"/>
      <c r="FF14" s="639"/>
      <c r="FG14" s="639"/>
      <c r="FH14" s="639"/>
      <c r="FI14" s="639"/>
      <c r="FJ14" s="639"/>
      <c r="FK14" s="639"/>
      <c r="FL14" s="639"/>
      <c r="FM14" s="639"/>
      <c r="FN14" s="639"/>
      <c r="FO14" s="639"/>
      <c r="FP14" s="639"/>
      <c r="FQ14" s="639"/>
      <c r="FR14" s="639"/>
      <c r="FS14" s="639"/>
      <c r="FT14" s="639"/>
      <c r="FU14" s="639"/>
      <c r="FV14" s="639"/>
      <c r="FW14" s="639"/>
      <c r="FX14" s="639"/>
      <c r="FY14" s="639"/>
      <c r="FZ14" s="639"/>
      <c r="GA14" s="639"/>
      <c r="GB14" s="639"/>
      <c r="GC14" s="639"/>
      <c r="GD14" s="639"/>
      <c r="GE14" s="639"/>
      <c r="GF14" s="639"/>
      <c r="GG14" s="639"/>
      <c r="GH14" s="639"/>
      <c r="GI14" s="639"/>
      <c r="GJ14" s="639"/>
      <c r="GK14" s="639"/>
      <c r="GL14" s="639"/>
      <c r="GM14" s="639"/>
      <c r="GN14" s="639"/>
      <c r="GO14" s="639"/>
      <c r="GP14" s="639"/>
      <c r="GQ14" s="639"/>
      <c r="GR14" s="639"/>
      <c r="GS14" s="639"/>
      <c r="GT14" s="639"/>
      <c r="GU14" s="639"/>
      <c r="GV14" s="639"/>
      <c r="GW14" s="639"/>
      <c r="GX14" s="639"/>
      <c r="GY14" s="639"/>
      <c r="GZ14" s="639"/>
      <c r="HA14" s="639"/>
      <c r="HB14" s="639"/>
      <c r="HC14" s="639"/>
      <c r="HD14" s="639"/>
      <c r="HE14" s="639"/>
      <c r="HF14" s="639"/>
      <c r="HG14" s="639"/>
      <c r="HH14" s="639"/>
      <c r="HI14" s="639"/>
      <c r="HJ14" s="639"/>
      <c r="HK14" s="639"/>
      <c r="HL14" s="639"/>
      <c r="HM14" s="639"/>
      <c r="HN14" s="639"/>
      <c r="HO14" s="639"/>
      <c r="HP14" s="639"/>
      <c r="HQ14" s="639"/>
      <c r="HR14" s="639"/>
      <c r="HS14" s="639"/>
      <c r="HT14" s="639"/>
      <c r="HU14" s="639"/>
      <c r="HV14" s="639"/>
      <c r="HW14" s="639"/>
      <c r="HX14" s="639"/>
      <c r="HY14" s="639"/>
      <c r="HZ14" s="639"/>
      <c r="IA14" s="639"/>
      <c r="IB14" s="639"/>
      <c r="IC14" s="639"/>
      <c r="ID14" s="639"/>
      <c r="IE14" s="639"/>
      <c r="IF14" s="639"/>
      <c r="IG14" s="639"/>
      <c r="IH14" s="639"/>
      <c r="II14" s="639"/>
      <c r="IJ14" s="639"/>
      <c r="IK14" s="639"/>
      <c r="IL14" s="639"/>
      <c r="IM14" s="639"/>
      <c r="IN14" s="639"/>
      <c r="IO14" s="639"/>
      <c r="IP14" s="639"/>
      <c r="IQ14" s="639"/>
      <c r="IR14" s="639"/>
      <c r="IS14" s="639"/>
      <c r="IT14" s="639"/>
      <c r="IU14" s="639"/>
      <c r="IV14" s="639"/>
    </row>
    <row r="15" spans="1:256" s="404" customFormat="1" x14ac:dyDescent="0.25">
      <c r="A15" s="639" t="s">
        <v>370</v>
      </c>
      <c r="B15" s="647"/>
      <c r="C15" s="690" t="s">
        <v>151</v>
      </c>
      <c r="D15" s="647"/>
      <c r="E15" s="669"/>
      <c r="F15" s="710"/>
      <c r="G15" s="710"/>
      <c r="H15" s="710"/>
      <c r="I15" s="710"/>
      <c r="J15" s="710"/>
      <c r="K15" s="710"/>
      <c r="L15" s="710"/>
      <c r="M15" s="710">
        <v>-25</v>
      </c>
      <c r="N15" s="710">
        <v>-25</v>
      </c>
      <c r="O15" s="710">
        <v>-25</v>
      </c>
      <c r="P15" s="710">
        <v>-25</v>
      </c>
      <c r="Q15" s="710">
        <v>-25</v>
      </c>
      <c r="R15" s="710">
        <v>-25</v>
      </c>
      <c r="S15" s="710">
        <v>-25</v>
      </c>
      <c r="T15" s="710">
        <v>-25</v>
      </c>
      <c r="U15" s="710">
        <v>-25</v>
      </c>
      <c r="V15" s="710">
        <v>-25</v>
      </c>
      <c r="W15" s="710">
        <v>-25</v>
      </c>
      <c r="X15" s="710">
        <v>-25</v>
      </c>
      <c r="Y15" s="710">
        <v>-25</v>
      </c>
      <c r="Z15" s="710">
        <v>-25</v>
      </c>
      <c r="AA15" s="710">
        <v>-25</v>
      </c>
      <c r="AB15" s="710">
        <v>-25</v>
      </c>
      <c r="AC15" s="710"/>
      <c r="AD15" s="583">
        <f>SUM(F15:AC15)</f>
        <v>-400</v>
      </c>
      <c r="AE15" s="675"/>
      <c r="AF15" s="676"/>
    </row>
    <row r="16" spans="1:256" s="404" customFormat="1" x14ac:dyDescent="0.25">
      <c r="A16" s="639" t="s">
        <v>374</v>
      </c>
      <c r="B16" s="647"/>
      <c r="C16" s="690" t="s">
        <v>268</v>
      </c>
      <c r="D16" s="647"/>
      <c r="E16" s="669"/>
      <c r="F16" s="710"/>
      <c r="G16" s="710">
        <v>30</v>
      </c>
      <c r="H16" s="710">
        <v>30</v>
      </c>
      <c r="I16" s="710">
        <v>30</v>
      </c>
      <c r="J16" s="710">
        <v>30</v>
      </c>
      <c r="K16" s="710">
        <v>30</v>
      </c>
      <c r="L16" s="710">
        <v>30</v>
      </c>
      <c r="M16" s="710"/>
      <c r="N16" s="710"/>
      <c r="O16" s="710"/>
      <c r="P16" s="710"/>
      <c r="Q16" s="710"/>
      <c r="R16" s="710"/>
      <c r="S16" s="710"/>
      <c r="T16" s="710"/>
      <c r="U16" s="710"/>
      <c r="V16" s="710"/>
      <c r="W16" s="710"/>
      <c r="X16" s="710"/>
      <c r="Y16" s="710"/>
      <c r="Z16" s="710"/>
      <c r="AA16" s="710"/>
      <c r="AB16" s="710"/>
      <c r="AC16" s="710">
        <v>30</v>
      </c>
      <c r="AD16" s="583">
        <f t="shared" ref="AD16:AD21" si="0">SUM(E16:AC16)</f>
        <v>210</v>
      </c>
      <c r="AE16" s="675">
        <f>AD16*D16</f>
        <v>0</v>
      </c>
      <c r="AF16" s="676" t="str">
        <f>IF(AD16&lt;0,"buy","sell")</f>
        <v>sell</v>
      </c>
    </row>
    <row r="17" spans="1:32" s="404" customFormat="1" x14ac:dyDescent="0.25">
      <c r="A17" s="639" t="s">
        <v>369</v>
      </c>
      <c r="B17" s="647"/>
      <c r="C17" s="690" t="s">
        <v>268</v>
      </c>
      <c r="D17" s="647"/>
      <c r="E17" s="669"/>
      <c r="F17" s="710">
        <v>25</v>
      </c>
      <c r="G17" s="710">
        <v>25</v>
      </c>
      <c r="H17" s="710">
        <v>25</v>
      </c>
      <c r="I17" s="710">
        <v>25</v>
      </c>
      <c r="J17" s="710">
        <v>25</v>
      </c>
      <c r="K17" s="710">
        <v>25</v>
      </c>
      <c r="L17" s="710">
        <v>25</v>
      </c>
      <c r="M17" s="710"/>
      <c r="N17" s="710"/>
      <c r="O17" s="710"/>
      <c r="P17" s="710"/>
      <c r="Q17" s="710"/>
      <c r="R17" s="710"/>
      <c r="S17" s="710"/>
      <c r="T17" s="710"/>
      <c r="U17" s="710"/>
      <c r="V17" s="710"/>
      <c r="W17" s="710"/>
      <c r="X17" s="710"/>
      <c r="Y17" s="710"/>
      <c r="Z17" s="710"/>
      <c r="AA17" s="710"/>
      <c r="AB17" s="710"/>
      <c r="AC17" s="710">
        <v>25</v>
      </c>
      <c r="AD17" s="583">
        <f t="shared" si="0"/>
        <v>200</v>
      </c>
      <c r="AE17" s="675">
        <f>AD17*D17</f>
        <v>0</v>
      </c>
      <c r="AF17" s="676" t="str">
        <f>IF(AD17&lt;0,"buy","sell")</f>
        <v>sell</v>
      </c>
    </row>
    <row r="18" spans="1:32" s="404" customFormat="1" x14ac:dyDescent="0.25">
      <c r="A18" s="639" t="s">
        <v>225</v>
      </c>
      <c r="B18" s="647"/>
      <c r="C18" s="690" t="s">
        <v>268</v>
      </c>
      <c r="D18" s="647"/>
      <c r="E18" s="669"/>
      <c r="F18" s="710"/>
      <c r="G18" s="710"/>
      <c r="H18" s="710"/>
      <c r="I18" s="710"/>
      <c r="J18" s="710"/>
      <c r="K18" s="710"/>
      <c r="L18" s="710"/>
      <c r="M18" s="710">
        <v>30</v>
      </c>
      <c r="N18" s="710">
        <v>30</v>
      </c>
      <c r="O18" s="710">
        <v>30</v>
      </c>
      <c r="P18" s="710">
        <v>30</v>
      </c>
      <c r="Q18" s="710">
        <v>30</v>
      </c>
      <c r="R18" s="710">
        <v>30</v>
      </c>
      <c r="S18" s="710">
        <v>30</v>
      </c>
      <c r="T18" s="710">
        <v>30</v>
      </c>
      <c r="U18" s="710">
        <v>30</v>
      </c>
      <c r="V18" s="710">
        <v>30</v>
      </c>
      <c r="W18" s="710">
        <v>30</v>
      </c>
      <c r="X18" s="710">
        <v>30</v>
      </c>
      <c r="Y18" s="710">
        <v>30</v>
      </c>
      <c r="Z18" s="710">
        <v>30</v>
      </c>
      <c r="AA18" s="710">
        <v>30</v>
      </c>
      <c r="AB18" s="710">
        <v>30</v>
      </c>
      <c r="AC18" s="710"/>
      <c r="AD18" s="583">
        <f t="shared" si="0"/>
        <v>480</v>
      </c>
      <c r="AE18" s="675">
        <f>AD18*D18</f>
        <v>0</v>
      </c>
      <c r="AF18" s="676" t="str">
        <f>IF(AD18&lt;0,"buy","sell")</f>
        <v>sell</v>
      </c>
    </row>
    <row r="19" spans="1:32" s="404" customFormat="1" x14ac:dyDescent="0.25">
      <c r="A19" s="639" t="s">
        <v>65</v>
      </c>
      <c r="B19" s="647"/>
      <c r="C19" s="690" t="s">
        <v>151</v>
      </c>
      <c r="D19" s="647"/>
      <c r="E19" s="669"/>
      <c r="F19" s="710">
        <v>103</v>
      </c>
      <c r="G19" s="710"/>
      <c r="H19" s="710"/>
      <c r="I19" s="710"/>
      <c r="J19" s="710"/>
      <c r="K19" s="710"/>
      <c r="L19" s="710"/>
      <c r="M19" s="710"/>
      <c r="N19" s="625"/>
      <c r="O19" s="625"/>
      <c r="P19" s="625"/>
      <c r="Q19" s="625"/>
      <c r="R19" s="625"/>
      <c r="S19" s="710"/>
      <c r="T19" s="625"/>
      <c r="U19" s="625"/>
      <c r="V19" s="625"/>
      <c r="W19" s="625"/>
      <c r="X19" s="625"/>
      <c r="Y19" s="625"/>
      <c r="Z19" s="625"/>
      <c r="AA19" s="625"/>
      <c r="AB19" s="625"/>
      <c r="AC19" s="625"/>
      <c r="AD19" s="583">
        <f t="shared" si="0"/>
        <v>103</v>
      </c>
      <c r="AE19" s="675">
        <f>AD19*D19</f>
        <v>0</v>
      </c>
      <c r="AF19" s="676" t="str">
        <f>IF(AD19&lt;0,"buy","sell")</f>
        <v>sell</v>
      </c>
    </row>
    <row r="20" spans="1:32" s="404" customFormat="1" x14ac:dyDescent="0.25">
      <c r="A20" s="639" t="s">
        <v>225</v>
      </c>
      <c r="B20" s="647"/>
      <c r="C20" s="690"/>
      <c r="D20" s="647"/>
      <c r="E20" s="669"/>
      <c r="F20" s="625"/>
      <c r="G20" s="625"/>
      <c r="H20" s="625"/>
      <c r="I20" s="625"/>
      <c r="J20" s="625"/>
      <c r="K20" s="625"/>
      <c r="L20" s="625"/>
      <c r="M20" s="710"/>
      <c r="N20" s="625"/>
      <c r="O20" s="625"/>
      <c r="P20" s="625"/>
      <c r="Q20" s="625"/>
      <c r="R20" s="625"/>
      <c r="S20" s="710"/>
      <c r="T20" s="625"/>
      <c r="U20" s="625"/>
      <c r="V20" s="625"/>
      <c r="W20" s="625"/>
      <c r="X20" s="625"/>
      <c r="Y20" s="625"/>
      <c r="Z20" s="625"/>
      <c r="AA20" s="625"/>
      <c r="AB20" s="625"/>
      <c r="AC20" s="625"/>
      <c r="AD20" s="583">
        <f t="shared" si="0"/>
        <v>0</v>
      </c>
      <c r="AE20" s="675">
        <f>AD20*D20</f>
        <v>0</v>
      </c>
      <c r="AF20" s="676" t="str">
        <f>IF(AD20&lt;0,"buy","sell")</f>
        <v>sell</v>
      </c>
    </row>
    <row r="21" spans="1:32" s="356" customFormat="1" ht="11.25" customHeight="1" x14ac:dyDescent="0.25">
      <c r="A21" s="639"/>
      <c r="B21" s="647"/>
      <c r="C21" s="647"/>
      <c r="D21" s="647"/>
      <c r="E21" s="642"/>
      <c r="F21" s="625"/>
      <c r="G21" s="625"/>
      <c r="H21" s="625"/>
      <c r="I21" s="625"/>
      <c r="J21" s="625"/>
      <c r="K21" s="625"/>
      <c r="L21" s="625"/>
      <c r="M21" s="710"/>
      <c r="N21" s="625"/>
      <c r="O21" s="625"/>
      <c r="P21" s="625"/>
      <c r="Q21" s="625"/>
      <c r="R21" s="625"/>
      <c r="S21" s="710"/>
      <c r="T21" s="625"/>
      <c r="U21" s="625"/>
      <c r="V21" s="625"/>
      <c r="W21" s="625"/>
      <c r="X21" s="625"/>
      <c r="Y21" s="625"/>
      <c r="Z21" s="625"/>
      <c r="AA21" s="625"/>
      <c r="AB21" s="625"/>
      <c r="AC21" s="625"/>
      <c r="AD21" s="583">
        <f t="shared" si="0"/>
        <v>0</v>
      </c>
      <c r="AE21" s="675"/>
      <c r="AF21" s="676"/>
    </row>
    <row r="22" spans="1:32" s="356" customFormat="1" x14ac:dyDescent="0.25">
      <c r="A22" s="648" t="s">
        <v>205</v>
      </c>
      <c r="B22" s="672"/>
      <c r="C22" s="672"/>
      <c r="D22" s="673"/>
      <c r="E22" s="649"/>
      <c r="F22" s="651"/>
      <c r="G22" s="651"/>
      <c r="H22" s="651"/>
      <c r="I22" s="651"/>
      <c r="J22" s="651"/>
      <c r="K22" s="651"/>
      <c r="L22" s="651"/>
      <c r="M22" s="651"/>
      <c r="N22" s="651"/>
      <c r="O22" s="651"/>
      <c r="P22" s="651"/>
      <c r="Q22" s="651"/>
      <c r="R22" s="651"/>
      <c r="S22" s="739"/>
      <c r="T22" s="651"/>
      <c r="U22" s="651"/>
      <c r="V22" s="651"/>
      <c r="W22" s="651"/>
      <c r="X22" s="651"/>
      <c r="Y22" s="651"/>
      <c r="Z22" s="651"/>
      <c r="AA22" s="651"/>
      <c r="AB22" s="651"/>
      <c r="AC22" s="651"/>
      <c r="AD22" s="627"/>
      <c r="AE22" s="677"/>
      <c r="AF22" s="678"/>
    </row>
    <row r="23" spans="1:32" s="356" customFormat="1" x14ac:dyDescent="0.25">
      <c r="A23" s="601" t="s">
        <v>206</v>
      </c>
      <c r="B23" s="674"/>
      <c r="C23" s="598"/>
      <c r="D23" s="674"/>
      <c r="E23" s="363"/>
      <c r="F23" s="652"/>
      <c r="G23" s="652"/>
      <c r="H23" s="652"/>
      <c r="I23" s="652"/>
      <c r="J23" s="652"/>
      <c r="K23" s="652"/>
      <c r="L23" s="652"/>
      <c r="M23" s="652"/>
      <c r="N23" s="652"/>
      <c r="O23" s="652"/>
      <c r="P23" s="652"/>
      <c r="Q23" s="652"/>
      <c r="R23" s="652"/>
      <c r="S23" s="740"/>
      <c r="T23" s="652"/>
      <c r="U23" s="652"/>
      <c r="V23" s="652"/>
      <c r="W23" s="652"/>
      <c r="X23" s="652"/>
      <c r="Y23" s="652"/>
      <c r="Z23" s="652"/>
      <c r="AA23" s="652"/>
      <c r="AB23" s="652"/>
      <c r="AC23" s="652"/>
      <c r="AD23" s="674"/>
      <c r="AE23" s="679"/>
      <c r="AF23" s="679"/>
    </row>
    <row r="24" spans="1:32" s="356" customFormat="1" ht="15.6" x14ac:dyDescent="0.3">
      <c r="A24" s="716" t="s">
        <v>361</v>
      </c>
      <c r="B24" s="674"/>
      <c r="C24" s="598"/>
      <c r="D24" s="674"/>
      <c r="E24" s="363"/>
      <c r="F24" s="652"/>
      <c r="G24" s="652"/>
      <c r="H24" s="652"/>
      <c r="I24" s="652"/>
      <c r="J24" s="652"/>
      <c r="K24" s="652"/>
      <c r="L24" s="652"/>
      <c r="M24" s="652"/>
      <c r="N24" s="652"/>
      <c r="O24" s="652"/>
      <c r="P24" s="652"/>
      <c r="Q24" s="652"/>
      <c r="R24" s="652"/>
      <c r="S24" s="740"/>
      <c r="T24" s="652"/>
      <c r="U24" s="652"/>
      <c r="V24" s="652"/>
      <c r="W24" s="652"/>
      <c r="X24" s="652"/>
      <c r="Y24" s="652"/>
      <c r="Z24" s="652"/>
      <c r="AA24" s="652"/>
      <c r="AB24" s="652"/>
      <c r="AC24" s="652"/>
      <c r="AD24" s="674"/>
      <c r="AE24" s="679"/>
      <c r="AF24" s="679"/>
    </row>
    <row r="25" spans="1:32" s="356" customFormat="1" hidden="1" x14ac:dyDescent="0.25">
      <c r="A25" s="602" t="s">
        <v>267</v>
      </c>
      <c r="B25" s="471" t="s">
        <v>240</v>
      </c>
      <c r="C25" s="471" t="s">
        <v>151</v>
      </c>
      <c r="D25" s="472">
        <f>F108</f>
        <v>0</v>
      </c>
      <c r="E25" s="472"/>
      <c r="F25" s="475">
        <v>0</v>
      </c>
      <c r="G25" s="653"/>
      <c r="H25" s="475"/>
      <c r="I25" s="475"/>
      <c r="J25" s="475"/>
      <c r="K25" s="475"/>
      <c r="L25" s="475"/>
      <c r="M25" s="475"/>
      <c r="N25" s="475"/>
      <c r="O25" s="475"/>
      <c r="P25" s="475"/>
      <c r="Q25" s="475"/>
      <c r="R25" s="475"/>
      <c r="S25" s="741"/>
      <c r="T25" s="475"/>
      <c r="U25" s="475"/>
      <c r="V25" s="475"/>
      <c r="W25" s="475"/>
      <c r="X25" s="475"/>
      <c r="Y25" s="475"/>
      <c r="Z25" s="475"/>
      <c r="AA25" s="475"/>
      <c r="AB25" s="475"/>
      <c r="AC25" s="654"/>
      <c r="AD25" s="578">
        <f t="shared" ref="AD25:AD73" si="1">SUM(F25:AC25)</f>
        <v>0</v>
      </c>
      <c r="AE25" s="680">
        <f t="shared" ref="AE25:AE75" si="2">AD25*D25</f>
        <v>0</v>
      </c>
      <c r="AF25" s="681" t="str">
        <f>IF(AD25&lt;0,"buy","sell")</f>
        <v>sell</v>
      </c>
    </row>
    <row r="26" spans="1:32" s="356" customFormat="1" hidden="1" x14ac:dyDescent="0.25">
      <c r="A26" s="602" t="s">
        <v>267</v>
      </c>
      <c r="B26" s="471" t="s">
        <v>240</v>
      </c>
      <c r="C26" s="471" t="s">
        <v>151</v>
      </c>
      <c r="D26" s="472">
        <f>F109</f>
        <v>0</v>
      </c>
      <c r="E26" s="472"/>
      <c r="F26" s="475"/>
      <c r="G26" s="475"/>
      <c r="H26" s="475"/>
      <c r="I26" s="475"/>
      <c r="J26" s="475"/>
      <c r="K26" s="475"/>
      <c r="L26" s="475"/>
      <c r="M26" s="475"/>
      <c r="N26" s="475"/>
      <c r="O26" s="475"/>
      <c r="P26" s="475"/>
      <c r="Q26" s="475"/>
      <c r="R26" s="475"/>
      <c r="S26" s="741"/>
      <c r="T26" s="475"/>
      <c r="U26" s="475"/>
      <c r="V26" s="475"/>
      <c r="W26" s="475"/>
      <c r="X26" s="475"/>
      <c r="Y26" s="475"/>
      <c r="Z26" s="475"/>
      <c r="AA26" s="475"/>
      <c r="AB26" s="654"/>
      <c r="AC26" s="654"/>
      <c r="AD26" s="578">
        <f t="shared" si="1"/>
        <v>0</v>
      </c>
      <c r="AE26" s="680">
        <f t="shared" si="2"/>
        <v>0</v>
      </c>
      <c r="AF26" s="681" t="str">
        <f t="shared" ref="AF26:AF48" si="3">IF(AD26&lt;0,"buy","sell")</f>
        <v>sell</v>
      </c>
    </row>
    <row r="27" spans="1:32" s="356" customFormat="1" hidden="1" x14ac:dyDescent="0.25">
      <c r="A27" s="602" t="s">
        <v>267</v>
      </c>
      <c r="B27" s="471" t="s">
        <v>240</v>
      </c>
      <c r="C27" s="471" t="s">
        <v>151</v>
      </c>
      <c r="D27" s="472">
        <f>F110</f>
        <v>0</v>
      </c>
      <c r="E27" s="472"/>
      <c r="F27" s="475"/>
      <c r="G27" s="653"/>
      <c r="H27" s="475"/>
      <c r="I27" s="475"/>
      <c r="J27" s="475"/>
      <c r="K27" s="475"/>
      <c r="L27" s="475"/>
      <c r="M27" s="475"/>
      <c r="N27" s="475"/>
      <c r="O27" s="475"/>
      <c r="P27" s="475"/>
      <c r="Q27" s="475"/>
      <c r="R27" s="475"/>
      <c r="S27" s="741"/>
      <c r="T27" s="475"/>
      <c r="U27" s="475"/>
      <c r="V27" s="475"/>
      <c r="W27" s="475"/>
      <c r="X27" s="475"/>
      <c r="Y27" s="475"/>
      <c r="Z27" s="475"/>
      <c r="AA27" s="475"/>
      <c r="AB27" s="475"/>
      <c r="AC27" s="654"/>
      <c r="AD27" s="578">
        <f t="shared" si="1"/>
        <v>0</v>
      </c>
      <c r="AE27" s="680">
        <f t="shared" si="2"/>
        <v>0</v>
      </c>
      <c r="AF27" s="681" t="str">
        <f t="shared" si="3"/>
        <v>sell</v>
      </c>
    </row>
    <row r="28" spans="1:32" s="356" customFormat="1" hidden="1" x14ac:dyDescent="0.25">
      <c r="A28" s="602" t="s">
        <v>267</v>
      </c>
      <c r="B28" s="471" t="s">
        <v>240</v>
      </c>
      <c r="C28" s="471" t="s">
        <v>151</v>
      </c>
      <c r="D28" s="472">
        <f>F111</f>
        <v>0</v>
      </c>
      <c r="E28" s="472"/>
      <c r="F28" s="475"/>
      <c r="G28" s="653"/>
      <c r="H28" s="475"/>
      <c r="I28" s="475"/>
      <c r="J28" s="475"/>
      <c r="K28" s="475"/>
      <c r="L28" s="475"/>
      <c r="M28" s="475"/>
      <c r="N28" s="475"/>
      <c r="O28" s="475"/>
      <c r="P28" s="475"/>
      <c r="Q28" s="475"/>
      <c r="R28" s="475"/>
      <c r="S28" s="741"/>
      <c r="T28" s="475"/>
      <c r="U28" s="475"/>
      <c r="V28" s="475"/>
      <c r="W28" s="475"/>
      <c r="X28" s="475"/>
      <c r="Y28" s="475"/>
      <c r="Z28" s="475"/>
      <c r="AA28" s="475"/>
      <c r="AB28" s="475"/>
      <c r="AC28" s="654"/>
      <c r="AD28" s="578">
        <f t="shared" si="1"/>
        <v>0</v>
      </c>
      <c r="AE28" s="680">
        <f t="shared" si="2"/>
        <v>0</v>
      </c>
      <c r="AF28" s="681" t="str">
        <f t="shared" si="3"/>
        <v>sell</v>
      </c>
    </row>
    <row r="29" spans="1:32" s="356" customFormat="1" hidden="1" x14ac:dyDescent="0.25">
      <c r="A29" s="602" t="s">
        <v>267</v>
      </c>
      <c r="B29" s="471" t="s">
        <v>240</v>
      </c>
      <c r="C29" s="471" t="s">
        <v>151</v>
      </c>
      <c r="D29" s="472">
        <f t="shared" ref="D29:D48" si="4">F112</f>
        <v>0</v>
      </c>
      <c r="E29" s="472"/>
      <c r="F29" s="475"/>
      <c r="G29" s="653"/>
      <c r="H29" s="475"/>
      <c r="I29" s="475"/>
      <c r="J29" s="475"/>
      <c r="K29" s="475"/>
      <c r="L29" s="475"/>
      <c r="M29" s="475"/>
      <c r="N29" s="475"/>
      <c r="O29" s="475"/>
      <c r="P29" s="475"/>
      <c r="Q29" s="475"/>
      <c r="R29" s="475"/>
      <c r="S29" s="741"/>
      <c r="T29" s="475"/>
      <c r="U29" s="475"/>
      <c r="V29" s="475"/>
      <c r="W29" s="475"/>
      <c r="X29" s="475"/>
      <c r="Y29" s="475"/>
      <c r="Z29" s="475"/>
      <c r="AA29" s="475"/>
      <c r="AB29" s="475"/>
      <c r="AC29" s="654"/>
      <c r="AD29" s="578">
        <f t="shared" si="1"/>
        <v>0</v>
      </c>
      <c r="AE29" s="680">
        <f t="shared" si="2"/>
        <v>0</v>
      </c>
      <c r="AF29" s="681" t="str">
        <f>IF(AD29&lt;0,"buy","sell")</f>
        <v>sell</v>
      </c>
    </row>
    <row r="30" spans="1:32" s="356" customFormat="1" hidden="1" x14ac:dyDescent="0.25">
      <c r="A30" s="602" t="s">
        <v>267</v>
      </c>
      <c r="B30" s="471" t="s">
        <v>240</v>
      </c>
      <c r="C30" s="471" t="s">
        <v>151</v>
      </c>
      <c r="D30" s="472">
        <f t="shared" si="4"/>
        <v>0</v>
      </c>
      <c r="E30" s="472"/>
      <c r="F30" s="475"/>
      <c r="G30" s="653"/>
      <c r="H30" s="475"/>
      <c r="I30" s="475"/>
      <c r="J30" s="475"/>
      <c r="K30" s="475"/>
      <c r="L30" s="475"/>
      <c r="M30" s="475"/>
      <c r="N30" s="475"/>
      <c r="O30" s="475"/>
      <c r="P30" s="475"/>
      <c r="Q30" s="475"/>
      <c r="R30" s="475"/>
      <c r="S30" s="741"/>
      <c r="T30" s="475"/>
      <c r="U30" s="475"/>
      <c r="V30" s="475"/>
      <c r="W30" s="475"/>
      <c r="X30" s="475"/>
      <c r="Y30" s="475"/>
      <c r="Z30" s="475"/>
      <c r="AA30" s="475"/>
      <c r="AB30" s="475"/>
      <c r="AC30" s="475"/>
      <c r="AD30" s="578">
        <f t="shared" si="1"/>
        <v>0</v>
      </c>
      <c r="AE30" s="680">
        <f t="shared" si="2"/>
        <v>0</v>
      </c>
      <c r="AF30" s="681" t="str">
        <f t="shared" si="3"/>
        <v>sell</v>
      </c>
    </row>
    <row r="31" spans="1:32" s="356" customFormat="1" hidden="1" x14ac:dyDescent="0.25">
      <c r="A31" s="602" t="s">
        <v>267</v>
      </c>
      <c r="B31" s="471" t="s">
        <v>240</v>
      </c>
      <c r="C31" s="471" t="s">
        <v>151</v>
      </c>
      <c r="D31" s="472">
        <f t="shared" si="4"/>
        <v>0</v>
      </c>
      <c r="E31" s="472"/>
      <c r="F31" s="475"/>
      <c r="G31" s="653"/>
      <c r="H31" s="475"/>
      <c r="I31" s="475"/>
      <c r="J31" s="475"/>
      <c r="K31" s="475"/>
      <c r="L31" s="475"/>
      <c r="M31" s="475"/>
      <c r="N31" s="475"/>
      <c r="O31" s="475"/>
      <c r="P31" s="475"/>
      <c r="Q31" s="475"/>
      <c r="R31" s="475"/>
      <c r="S31" s="741"/>
      <c r="T31" s="475"/>
      <c r="U31" s="475"/>
      <c r="V31" s="475"/>
      <c r="W31" s="475"/>
      <c r="X31" s="475"/>
      <c r="Y31" s="475"/>
      <c r="Z31" s="475"/>
      <c r="AA31" s="475"/>
      <c r="AB31" s="475"/>
      <c r="AC31" s="475"/>
      <c r="AD31" s="578">
        <f t="shared" si="1"/>
        <v>0</v>
      </c>
      <c r="AE31" s="680">
        <f t="shared" si="2"/>
        <v>0</v>
      </c>
      <c r="AF31" s="681" t="str">
        <f t="shared" si="3"/>
        <v>sell</v>
      </c>
    </row>
    <row r="32" spans="1:32" s="356" customFormat="1" hidden="1" x14ac:dyDescent="0.25">
      <c r="A32" s="602" t="s">
        <v>267</v>
      </c>
      <c r="B32" s="471" t="s">
        <v>240</v>
      </c>
      <c r="C32" s="471" t="s">
        <v>151</v>
      </c>
      <c r="D32" s="472">
        <f t="shared" si="4"/>
        <v>0</v>
      </c>
      <c r="E32" s="472"/>
      <c r="F32" s="475"/>
      <c r="G32" s="653"/>
      <c r="H32" s="475"/>
      <c r="I32" s="475"/>
      <c r="J32" s="475"/>
      <c r="K32" s="475"/>
      <c r="L32" s="475"/>
      <c r="M32" s="475"/>
      <c r="N32" s="475"/>
      <c r="O32" s="475"/>
      <c r="P32" s="475"/>
      <c r="Q32" s="475"/>
      <c r="R32" s="475"/>
      <c r="S32" s="741"/>
      <c r="T32" s="475"/>
      <c r="U32" s="475"/>
      <c r="V32" s="475"/>
      <c r="W32" s="475"/>
      <c r="X32" s="475"/>
      <c r="Y32" s="475"/>
      <c r="Z32" s="475"/>
      <c r="AA32" s="475"/>
      <c r="AB32" s="475"/>
      <c r="AC32" s="475"/>
      <c r="AD32" s="578">
        <f t="shared" si="1"/>
        <v>0</v>
      </c>
      <c r="AE32" s="680">
        <f t="shared" si="2"/>
        <v>0</v>
      </c>
      <c r="AF32" s="681" t="str">
        <f t="shared" si="3"/>
        <v>sell</v>
      </c>
    </row>
    <row r="33" spans="1:32" s="356" customFormat="1" hidden="1" x14ac:dyDescent="0.25">
      <c r="A33" s="602" t="s">
        <v>267</v>
      </c>
      <c r="B33" s="471" t="s">
        <v>240</v>
      </c>
      <c r="C33" s="471" t="s">
        <v>151</v>
      </c>
      <c r="D33" s="472">
        <f t="shared" si="4"/>
        <v>0</v>
      </c>
      <c r="E33" s="472"/>
      <c r="F33" s="475"/>
      <c r="G33" s="653"/>
      <c r="H33" s="475"/>
      <c r="I33" s="475"/>
      <c r="J33" s="475"/>
      <c r="K33" s="475"/>
      <c r="L33" s="475"/>
      <c r="M33" s="475"/>
      <c r="N33" s="475"/>
      <c r="O33" s="475"/>
      <c r="P33" s="475"/>
      <c r="Q33" s="475"/>
      <c r="R33" s="475"/>
      <c r="S33" s="741"/>
      <c r="T33" s="475"/>
      <c r="U33" s="475"/>
      <c r="V33" s="475"/>
      <c r="W33" s="475"/>
      <c r="X33" s="475"/>
      <c r="Y33" s="475"/>
      <c r="Z33" s="475"/>
      <c r="AA33" s="475"/>
      <c r="AB33" s="475"/>
      <c r="AC33" s="475"/>
      <c r="AD33" s="578">
        <f t="shared" si="1"/>
        <v>0</v>
      </c>
      <c r="AE33" s="680">
        <f t="shared" si="2"/>
        <v>0</v>
      </c>
      <c r="AF33" s="681" t="str">
        <f t="shared" si="3"/>
        <v>sell</v>
      </c>
    </row>
    <row r="34" spans="1:32" s="356" customFormat="1" hidden="1" x14ac:dyDescent="0.25">
      <c r="A34" s="602" t="s">
        <v>267</v>
      </c>
      <c r="B34" s="471" t="s">
        <v>240</v>
      </c>
      <c r="C34" s="471" t="s">
        <v>151</v>
      </c>
      <c r="D34" s="472">
        <f t="shared" si="4"/>
        <v>0</v>
      </c>
      <c r="E34" s="472"/>
      <c r="F34" s="475"/>
      <c r="G34" s="653"/>
      <c r="H34" s="475"/>
      <c r="I34" s="475"/>
      <c r="J34" s="475"/>
      <c r="K34" s="475"/>
      <c r="L34" s="475"/>
      <c r="M34" s="475"/>
      <c r="N34" s="475"/>
      <c r="O34" s="475"/>
      <c r="P34" s="475"/>
      <c r="Q34" s="475"/>
      <c r="R34" s="475"/>
      <c r="S34" s="741"/>
      <c r="T34" s="475"/>
      <c r="U34" s="475"/>
      <c r="V34" s="475"/>
      <c r="W34" s="475"/>
      <c r="X34" s="475"/>
      <c r="Y34" s="475"/>
      <c r="Z34" s="475"/>
      <c r="AA34" s="475"/>
      <c r="AB34" s="475"/>
      <c r="AC34" s="475"/>
      <c r="AD34" s="578">
        <f t="shared" si="1"/>
        <v>0</v>
      </c>
      <c r="AE34" s="680">
        <f t="shared" si="2"/>
        <v>0</v>
      </c>
      <c r="AF34" s="681" t="str">
        <f t="shared" si="3"/>
        <v>sell</v>
      </c>
    </row>
    <row r="35" spans="1:32" s="356" customFormat="1" hidden="1" x14ac:dyDescent="0.25">
      <c r="A35" s="602" t="s">
        <v>267</v>
      </c>
      <c r="B35" s="471" t="s">
        <v>240</v>
      </c>
      <c r="C35" s="471" t="s">
        <v>151</v>
      </c>
      <c r="D35" s="472">
        <f t="shared" si="4"/>
        <v>0</v>
      </c>
      <c r="E35" s="472"/>
      <c r="F35" s="475"/>
      <c r="G35" s="653"/>
      <c r="H35" s="475"/>
      <c r="I35" s="475"/>
      <c r="J35" s="475"/>
      <c r="K35" s="475"/>
      <c r="L35" s="475"/>
      <c r="M35" s="475"/>
      <c r="N35" s="475"/>
      <c r="O35" s="475"/>
      <c r="P35" s="475"/>
      <c r="Q35" s="475"/>
      <c r="R35" s="475"/>
      <c r="S35" s="741"/>
      <c r="T35" s="475"/>
      <c r="U35" s="475"/>
      <c r="V35" s="475"/>
      <c r="W35" s="475"/>
      <c r="X35" s="475"/>
      <c r="Y35" s="475"/>
      <c r="Z35" s="475"/>
      <c r="AA35" s="475"/>
      <c r="AB35" s="475"/>
      <c r="AC35" s="475"/>
      <c r="AD35" s="578">
        <f t="shared" si="1"/>
        <v>0</v>
      </c>
      <c r="AE35" s="680">
        <f t="shared" si="2"/>
        <v>0</v>
      </c>
      <c r="AF35" s="681" t="str">
        <f t="shared" si="3"/>
        <v>sell</v>
      </c>
    </row>
    <row r="36" spans="1:32" s="356" customFormat="1" hidden="1" x14ac:dyDescent="0.25">
      <c r="A36" s="602" t="s">
        <v>267</v>
      </c>
      <c r="B36" s="471" t="s">
        <v>240</v>
      </c>
      <c r="C36" s="471" t="s">
        <v>151</v>
      </c>
      <c r="D36" s="472">
        <f t="shared" si="4"/>
        <v>0</v>
      </c>
      <c r="E36" s="472"/>
      <c r="F36" s="475"/>
      <c r="G36" s="653"/>
      <c r="H36" s="475"/>
      <c r="I36" s="475"/>
      <c r="J36" s="475"/>
      <c r="K36" s="475"/>
      <c r="L36" s="475"/>
      <c r="M36" s="475"/>
      <c r="N36" s="475"/>
      <c r="O36" s="475"/>
      <c r="P36" s="475"/>
      <c r="Q36" s="475"/>
      <c r="R36" s="475"/>
      <c r="S36" s="741"/>
      <c r="T36" s="475"/>
      <c r="U36" s="475"/>
      <c r="V36" s="475"/>
      <c r="W36" s="475"/>
      <c r="X36" s="475"/>
      <c r="Y36" s="475"/>
      <c r="Z36" s="475"/>
      <c r="AA36" s="475"/>
      <c r="AB36" s="475"/>
      <c r="AC36" s="475"/>
      <c r="AD36" s="578">
        <f t="shared" si="1"/>
        <v>0</v>
      </c>
      <c r="AE36" s="680">
        <f t="shared" si="2"/>
        <v>0</v>
      </c>
      <c r="AF36" s="681" t="str">
        <f t="shared" si="3"/>
        <v>sell</v>
      </c>
    </row>
    <row r="37" spans="1:32" s="356" customFormat="1" hidden="1" x14ac:dyDescent="0.25">
      <c r="A37" s="602" t="s">
        <v>267</v>
      </c>
      <c r="B37" s="471" t="s">
        <v>240</v>
      </c>
      <c r="C37" s="471" t="s">
        <v>151</v>
      </c>
      <c r="D37" s="472">
        <f t="shared" si="4"/>
        <v>0</v>
      </c>
      <c r="E37" s="472"/>
      <c r="F37" s="475"/>
      <c r="G37" s="653"/>
      <c r="H37" s="475"/>
      <c r="I37" s="475"/>
      <c r="J37" s="475"/>
      <c r="K37" s="475"/>
      <c r="L37" s="475"/>
      <c r="M37" s="475"/>
      <c r="N37" s="475"/>
      <c r="O37" s="475"/>
      <c r="P37" s="475"/>
      <c r="Q37" s="475"/>
      <c r="R37" s="475"/>
      <c r="S37" s="741"/>
      <c r="T37" s="475"/>
      <c r="U37" s="475"/>
      <c r="V37" s="475"/>
      <c r="W37" s="475"/>
      <c r="X37" s="475"/>
      <c r="Y37" s="475"/>
      <c r="Z37" s="475"/>
      <c r="AA37" s="475"/>
      <c r="AB37" s="475"/>
      <c r="AC37" s="475"/>
      <c r="AD37" s="578">
        <f t="shared" si="1"/>
        <v>0</v>
      </c>
      <c r="AE37" s="680">
        <f t="shared" si="2"/>
        <v>0</v>
      </c>
      <c r="AF37" s="681" t="str">
        <f t="shared" si="3"/>
        <v>sell</v>
      </c>
    </row>
    <row r="38" spans="1:32" s="356" customFormat="1" hidden="1" x14ac:dyDescent="0.25">
      <c r="A38" s="602" t="s">
        <v>267</v>
      </c>
      <c r="B38" s="471" t="s">
        <v>240</v>
      </c>
      <c r="C38" s="471" t="s">
        <v>151</v>
      </c>
      <c r="D38" s="472">
        <f t="shared" si="4"/>
        <v>0</v>
      </c>
      <c r="E38" s="472"/>
      <c r="F38" s="475"/>
      <c r="G38" s="653"/>
      <c r="H38" s="475"/>
      <c r="I38" s="475"/>
      <c r="J38" s="475"/>
      <c r="K38" s="475"/>
      <c r="L38" s="475"/>
      <c r="M38" s="475"/>
      <c r="N38" s="475"/>
      <c r="O38" s="475"/>
      <c r="P38" s="475"/>
      <c r="Q38" s="475"/>
      <c r="R38" s="475"/>
      <c r="S38" s="741"/>
      <c r="T38" s="475"/>
      <c r="U38" s="475"/>
      <c r="V38" s="475"/>
      <c r="W38" s="475"/>
      <c r="X38" s="475"/>
      <c r="Y38" s="475"/>
      <c r="Z38" s="475"/>
      <c r="AA38" s="475"/>
      <c r="AB38" s="475"/>
      <c r="AC38" s="475"/>
      <c r="AD38" s="578">
        <f t="shared" si="1"/>
        <v>0</v>
      </c>
      <c r="AE38" s="680">
        <f t="shared" si="2"/>
        <v>0</v>
      </c>
      <c r="AF38" s="681" t="str">
        <f t="shared" si="3"/>
        <v>sell</v>
      </c>
    </row>
    <row r="39" spans="1:32" s="356" customFormat="1" hidden="1" x14ac:dyDescent="0.25">
      <c r="A39" s="602" t="s">
        <v>267</v>
      </c>
      <c r="B39" s="471" t="s">
        <v>240</v>
      </c>
      <c r="C39" s="471" t="s">
        <v>151</v>
      </c>
      <c r="D39" s="472">
        <f t="shared" si="4"/>
        <v>0</v>
      </c>
      <c r="E39" s="472"/>
      <c r="F39" s="475"/>
      <c r="G39" s="653"/>
      <c r="H39" s="475"/>
      <c r="I39" s="475"/>
      <c r="J39" s="475"/>
      <c r="K39" s="475"/>
      <c r="L39" s="475"/>
      <c r="M39" s="475"/>
      <c r="N39" s="475"/>
      <c r="O39" s="475"/>
      <c r="P39" s="475"/>
      <c r="Q39" s="475"/>
      <c r="R39" s="475"/>
      <c r="S39" s="741"/>
      <c r="T39" s="475"/>
      <c r="U39" s="475"/>
      <c r="V39" s="475"/>
      <c r="W39" s="475"/>
      <c r="X39" s="475"/>
      <c r="Y39" s="475"/>
      <c r="Z39" s="475"/>
      <c r="AA39" s="475"/>
      <c r="AB39" s="475"/>
      <c r="AC39" s="475"/>
      <c r="AD39" s="578">
        <f t="shared" si="1"/>
        <v>0</v>
      </c>
      <c r="AE39" s="680">
        <f t="shared" si="2"/>
        <v>0</v>
      </c>
      <c r="AF39" s="681" t="str">
        <f t="shared" si="3"/>
        <v>sell</v>
      </c>
    </row>
    <row r="40" spans="1:32" s="356" customFormat="1" hidden="1" x14ac:dyDescent="0.25">
      <c r="A40" s="602" t="s">
        <v>267</v>
      </c>
      <c r="B40" s="471" t="s">
        <v>240</v>
      </c>
      <c r="C40" s="471" t="s">
        <v>151</v>
      </c>
      <c r="D40" s="472">
        <f t="shared" si="4"/>
        <v>0</v>
      </c>
      <c r="E40" s="472"/>
      <c r="F40" s="475"/>
      <c r="G40" s="653"/>
      <c r="H40" s="475"/>
      <c r="I40" s="475"/>
      <c r="J40" s="475"/>
      <c r="K40" s="475"/>
      <c r="L40" s="475"/>
      <c r="M40" s="475"/>
      <c r="N40" s="475"/>
      <c r="O40" s="475"/>
      <c r="P40" s="475"/>
      <c r="Q40" s="475"/>
      <c r="R40" s="475"/>
      <c r="S40" s="741"/>
      <c r="T40" s="475"/>
      <c r="U40" s="475"/>
      <c r="V40" s="475"/>
      <c r="W40" s="475"/>
      <c r="X40" s="475"/>
      <c r="Y40" s="475"/>
      <c r="Z40" s="475"/>
      <c r="AA40" s="475"/>
      <c r="AB40" s="475"/>
      <c r="AC40" s="475"/>
      <c r="AD40" s="578">
        <f t="shared" si="1"/>
        <v>0</v>
      </c>
      <c r="AE40" s="680">
        <f t="shared" si="2"/>
        <v>0</v>
      </c>
      <c r="AF40" s="681" t="str">
        <f t="shared" si="3"/>
        <v>sell</v>
      </c>
    </row>
    <row r="41" spans="1:32" s="356" customFormat="1" hidden="1" x14ac:dyDescent="0.25">
      <c r="A41" s="602" t="s">
        <v>267</v>
      </c>
      <c r="B41" s="471" t="s">
        <v>240</v>
      </c>
      <c r="C41" s="471" t="s">
        <v>151</v>
      </c>
      <c r="D41" s="472">
        <f t="shared" si="4"/>
        <v>0</v>
      </c>
      <c r="E41" s="472"/>
      <c r="F41" s="475"/>
      <c r="G41" s="653"/>
      <c r="H41" s="475"/>
      <c r="I41" s="475"/>
      <c r="J41" s="475"/>
      <c r="K41" s="475"/>
      <c r="L41" s="475"/>
      <c r="M41" s="475"/>
      <c r="N41" s="475"/>
      <c r="O41" s="475"/>
      <c r="P41" s="475"/>
      <c r="Q41" s="475"/>
      <c r="R41" s="475"/>
      <c r="S41" s="741"/>
      <c r="T41" s="475"/>
      <c r="U41" s="475"/>
      <c r="V41" s="475"/>
      <c r="W41" s="475"/>
      <c r="X41" s="475"/>
      <c r="Y41" s="475"/>
      <c r="Z41" s="475"/>
      <c r="AA41" s="655"/>
      <c r="AB41" s="475"/>
      <c r="AC41" s="475"/>
      <c r="AD41" s="578">
        <f t="shared" si="1"/>
        <v>0</v>
      </c>
      <c r="AE41" s="680">
        <f t="shared" si="2"/>
        <v>0</v>
      </c>
      <c r="AF41" s="681" t="str">
        <f t="shared" si="3"/>
        <v>sell</v>
      </c>
    </row>
    <row r="42" spans="1:32" s="356" customFormat="1" hidden="1" x14ac:dyDescent="0.25">
      <c r="A42" s="602" t="s">
        <v>267</v>
      </c>
      <c r="B42" s="471" t="s">
        <v>240</v>
      </c>
      <c r="C42" s="471" t="s">
        <v>151</v>
      </c>
      <c r="D42" s="472">
        <f t="shared" si="4"/>
        <v>0</v>
      </c>
      <c r="E42" s="472"/>
      <c r="F42" s="475"/>
      <c r="G42" s="653"/>
      <c r="H42" s="475"/>
      <c r="I42" s="475"/>
      <c r="J42" s="475"/>
      <c r="K42" s="475"/>
      <c r="L42" s="475"/>
      <c r="M42" s="475"/>
      <c r="N42" s="475"/>
      <c r="O42" s="475"/>
      <c r="P42" s="475"/>
      <c r="Q42" s="475"/>
      <c r="R42" s="475"/>
      <c r="S42" s="741"/>
      <c r="T42" s="475"/>
      <c r="U42" s="475"/>
      <c r="V42" s="475"/>
      <c r="W42" s="475"/>
      <c r="X42" s="475"/>
      <c r="Y42" s="475"/>
      <c r="Z42" s="475"/>
      <c r="AA42" s="475"/>
      <c r="AB42" s="475"/>
      <c r="AC42" s="475"/>
      <c r="AD42" s="578">
        <f t="shared" si="1"/>
        <v>0</v>
      </c>
      <c r="AE42" s="680">
        <f t="shared" si="2"/>
        <v>0</v>
      </c>
      <c r="AF42" s="681" t="str">
        <f t="shared" si="3"/>
        <v>sell</v>
      </c>
    </row>
    <row r="43" spans="1:32" s="356" customFormat="1" hidden="1" x14ac:dyDescent="0.25">
      <c r="A43" s="602" t="s">
        <v>267</v>
      </c>
      <c r="B43" s="471" t="s">
        <v>240</v>
      </c>
      <c r="C43" s="471" t="s">
        <v>151</v>
      </c>
      <c r="D43" s="472">
        <f t="shared" si="4"/>
        <v>0</v>
      </c>
      <c r="E43" s="472"/>
      <c r="F43" s="475"/>
      <c r="G43" s="653"/>
      <c r="H43" s="475"/>
      <c r="I43" s="475"/>
      <c r="J43" s="475"/>
      <c r="K43" s="475"/>
      <c r="L43" s="475"/>
      <c r="M43" s="475"/>
      <c r="N43" s="475"/>
      <c r="O43" s="475"/>
      <c r="P43" s="475"/>
      <c r="Q43" s="475"/>
      <c r="R43" s="475"/>
      <c r="S43" s="741"/>
      <c r="T43" s="475"/>
      <c r="U43" s="475"/>
      <c r="V43" s="475"/>
      <c r="W43" s="475"/>
      <c r="X43" s="475"/>
      <c r="Y43" s="475"/>
      <c r="Z43" s="475"/>
      <c r="AA43" s="475"/>
      <c r="AB43" s="475"/>
      <c r="AC43" s="475"/>
      <c r="AD43" s="578">
        <f t="shared" si="1"/>
        <v>0</v>
      </c>
      <c r="AE43" s="680">
        <f t="shared" si="2"/>
        <v>0</v>
      </c>
      <c r="AF43" s="681" t="str">
        <f t="shared" si="3"/>
        <v>sell</v>
      </c>
    </row>
    <row r="44" spans="1:32" s="356" customFormat="1" hidden="1" x14ac:dyDescent="0.25">
      <c r="A44" s="602" t="s">
        <v>267</v>
      </c>
      <c r="B44" s="471" t="s">
        <v>240</v>
      </c>
      <c r="C44" s="471" t="s">
        <v>151</v>
      </c>
      <c r="D44" s="472">
        <f t="shared" si="4"/>
        <v>0</v>
      </c>
      <c r="E44" s="472"/>
      <c r="F44" s="475"/>
      <c r="G44" s="653"/>
      <c r="H44" s="475"/>
      <c r="I44" s="475"/>
      <c r="J44" s="475"/>
      <c r="K44" s="475"/>
      <c r="L44" s="475"/>
      <c r="M44" s="475"/>
      <c r="N44" s="475"/>
      <c r="O44" s="475"/>
      <c r="P44" s="475"/>
      <c r="Q44" s="475"/>
      <c r="R44" s="475"/>
      <c r="S44" s="741"/>
      <c r="T44" s="475"/>
      <c r="U44" s="475"/>
      <c r="V44" s="475"/>
      <c r="W44" s="475"/>
      <c r="X44" s="475"/>
      <c r="Y44" s="475"/>
      <c r="Z44" s="475"/>
      <c r="AA44" s="475"/>
      <c r="AB44" s="475"/>
      <c r="AC44" s="475"/>
      <c r="AD44" s="578">
        <f t="shared" si="1"/>
        <v>0</v>
      </c>
      <c r="AE44" s="680">
        <f t="shared" si="2"/>
        <v>0</v>
      </c>
      <c r="AF44" s="681" t="str">
        <f t="shared" si="3"/>
        <v>sell</v>
      </c>
    </row>
    <row r="45" spans="1:32" s="356" customFormat="1" hidden="1" x14ac:dyDescent="0.25">
      <c r="A45" s="602" t="s">
        <v>267</v>
      </c>
      <c r="B45" s="471" t="s">
        <v>240</v>
      </c>
      <c r="C45" s="471" t="s">
        <v>151</v>
      </c>
      <c r="D45" s="472">
        <f t="shared" si="4"/>
        <v>0</v>
      </c>
      <c r="E45" s="472"/>
      <c r="F45" s="475"/>
      <c r="G45" s="653"/>
      <c r="H45" s="475"/>
      <c r="I45" s="475"/>
      <c r="J45" s="475"/>
      <c r="K45" s="475"/>
      <c r="L45" s="475"/>
      <c r="M45" s="475"/>
      <c r="N45" s="475"/>
      <c r="O45" s="475"/>
      <c r="P45" s="475"/>
      <c r="Q45" s="475"/>
      <c r="R45" s="475"/>
      <c r="S45" s="741"/>
      <c r="T45" s="475"/>
      <c r="U45" s="475"/>
      <c r="V45" s="475"/>
      <c r="W45" s="475"/>
      <c r="X45" s="475"/>
      <c r="Y45" s="475"/>
      <c r="Z45" s="475"/>
      <c r="AA45" s="475"/>
      <c r="AB45" s="475"/>
      <c r="AC45" s="475"/>
      <c r="AD45" s="578">
        <f t="shared" si="1"/>
        <v>0</v>
      </c>
      <c r="AE45" s="680">
        <f t="shared" si="2"/>
        <v>0</v>
      </c>
      <c r="AF45" s="681" t="str">
        <f t="shared" si="3"/>
        <v>sell</v>
      </c>
    </row>
    <row r="46" spans="1:32" s="356" customFormat="1" hidden="1" x14ac:dyDescent="0.25">
      <c r="A46" s="602" t="s">
        <v>267</v>
      </c>
      <c r="B46" s="471" t="s">
        <v>240</v>
      </c>
      <c r="C46" s="471" t="s">
        <v>151</v>
      </c>
      <c r="D46" s="472">
        <f t="shared" si="4"/>
        <v>0</v>
      </c>
      <c r="E46" s="472"/>
      <c r="F46" s="475"/>
      <c r="G46" s="653"/>
      <c r="H46" s="475"/>
      <c r="I46" s="475"/>
      <c r="J46" s="475"/>
      <c r="K46" s="475"/>
      <c r="L46" s="475"/>
      <c r="M46" s="475"/>
      <c r="N46" s="475"/>
      <c r="O46" s="475"/>
      <c r="P46" s="475"/>
      <c r="Q46" s="475"/>
      <c r="R46" s="475"/>
      <c r="S46" s="741"/>
      <c r="T46" s="475"/>
      <c r="U46" s="475"/>
      <c r="V46" s="475"/>
      <c r="W46" s="475"/>
      <c r="X46" s="475"/>
      <c r="Y46" s="475"/>
      <c r="Z46" s="475"/>
      <c r="AA46" s="475"/>
      <c r="AB46" s="475"/>
      <c r="AC46" s="475"/>
      <c r="AD46" s="578">
        <f t="shared" si="1"/>
        <v>0</v>
      </c>
      <c r="AE46" s="680">
        <f t="shared" si="2"/>
        <v>0</v>
      </c>
      <c r="AF46" s="681" t="str">
        <f t="shared" si="3"/>
        <v>sell</v>
      </c>
    </row>
    <row r="47" spans="1:32" s="356" customFormat="1" hidden="1" x14ac:dyDescent="0.25">
      <c r="A47" s="602" t="s">
        <v>267</v>
      </c>
      <c r="B47" s="471" t="s">
        <v>240</v>
      </c>
      <c r="C47" s="471" t="s">
        <v>151</v>
      </c>
      <c r="D47" s="472">
        <f t="shared" si="4"/>
        <v>0</v>
      </c>
      <c r="E47" s="472"/>
      <c r="F47" s="475"/>
      <c r="G47" s="653"/>
      <c r="H47" s="475"/>
      <c r="I47" s="475"/>
      <c r="J47" s="475"/>
      <c r="K47" s="475"/>
      <c r="L47" s="475"/>
      <c r="M47" s="475"/>
      <c r="N47" s="475"/>
      <c r="O47" s="475"/>
      <c r="P47" s="475"/>
      <c r="Q47" s="475"/>
      <c r="R47" s="475"/>
      <c r="S47" s="741"/>
      <c r="T47" s="475"/>
      <c r="U47" s="475"/>
      <c r="V47" s="475"/>
      <c r="W47" s="475"/>
      <c r="X47" s="475"/>
      <c r="Y47" s="475"/>
      <c r="Z47" s="475"/>
      <c r="AA47" s="475"/>
      <c r="AB47" s="475"/>
      <c r="AC47" s="475"/>
      <c r="AD47" s="578">
        <f t="shared" si="1"/>
        <v>0</v>
      </c>
      <c r="AE47" s="680">
        <f t="shared" si="2"/>
        <v>0</v>
      </c>
      <c r="AF47" s="681" t="str">
        <f t="shared" si="3"/>
        <v>sell</v>
      </c>
    </row>
    <row r="48" spans="1:32" s="356" customFormat="1" hidden="1" x14ac:dyDescent="0.25">
      <c r="A48" s="602" t="s">
        <v>267</v>
      </c>
      <c r="B48" s="471" t="s">
        <v>240</v>
      </c>
      <c r="C48" s="471" t="s">
        <v>151</v>
      </c>
      <c r="D48" s="472">
        <f t="shared" si="4"/>
        <v>0</v>
      </c>
      <c r="E48" s="472"/>
      <c r="F48" s="475"/>
      <c r="G48" s="653"/>
      <c r="H48" s="475"/>
      <c r="I48" s="475"/>
      <c r="J48" s="475"/>
      <c r="K48" s="475"/>
      <c r="L48" s="475"/>
      <c r="M48" s="475"/>
      <c r="N48" s="475"/>
      <c r="O48" s="475"/>
      <c r="P48" s="475"/>
      <c r="Q48" s="475"/>
      <c r="R48" s="475"/>
      <c r="S48" s="741"/>
      <c r="T48" s="475"/>
      <c r="U48" s="475"/>
      <c r="V48" s="475"/>
      <c r="W48" s="475"/>
      <c r="X48" s="475"/>
      <c r="Y48" s="475"/>
      <c r="Z48" s="475"/>
      <c r="AA48" s="475"/>
      <c r="AB48" s="475"/>
      <c r="AC48" s="475"/>
      <c r="AD48" s="578">
        <f t="shared" si="1"/>
        <v>0</v>
      </c>
      <c r="AE48" s="680">
        <f t="shared" si="2"/>
        <v>0</v>
      </c>
      <c r="AF48" s="681" t="str">
        <f t="shared" si="3"/>
        <v>sell</v>
      </c>
    </row>
    <row r="49" spans="1:32" s="356" customFormat="1" hidden="1" x14ac:dyDescent="0.25">
      <c r="A49" s="602"/>
      <c r="B49" s="471"/>
      <c r="C49" s="471"/>
      <c r="D49" s="472"/>
      <c r="E49" s="472"/>
      <c r="F49" s="475"/>
      <c r="G49" s="653"/>
      <c r="H49" s="475"/>
      <c r="I49" s="475"/>
      <c r="J49" s="475"/>
      <c r="K49" s="475"/>
      <c r="L49" s="475"/>
      <c r="M49" s="475"/>
      <c r="N49" s="475"/>
      <c r="O49" s="475"/>
      <c r="P49" s="475"/>
      <c r="Q49" s="475"/>
      <c r="R49" s="475"/>
      <c r="S49" s="741"/>
      <c r="T49" s="475"/>
      <c r="U49" s="475"/>
      <c r="V49" s="475"/>
      <c r="W49" s="475"/>
      <c r="X49" s="475"/>
      <c r="Y49" s="475"/>
      <c r="Z49" s="475"/>
      <c r="AA49" s="475"/>
      <c r="AB49" s="475"/>
      <c r="AC49" s="475"/>
      <c r="AD49" s="578">
        <f t="shared" si="1"/>
        <v>0</v>
      </c>
      <c r="AE49" s="680">
        <f t="shared" si="2"/>
        <v>0</v>
      </c>
      <c r="AF49" s="681"/>
    </row>
    <row r="50" spans="1:32" s="356" customFormat="1" hidden="1" x14ac:dyDescent="0.25">
      <c r="A50" s="602" t="s">
        <v>267</v>
      </c>
      <c r="B50" s="471" t="s">
        <v>240</v>
      </c>
      <c r="C50" s="471" t="s">
        <v>268</v>
      </c>
      <c r="D50" s="472">
        <f t="shared" ref="D50:D72" si="5">F138</f>
        <v>0</v>
      </c>
      <c r="E50" s="472"/>
      <c r="F50" s="475">
        <v>0</v>
      </c>
      <c r="G50" s="475"/>
      <c r="H50" s="475"/>
      <c r="I50" s="475"/>
      <c r="J50" s="475"/>
      <c r="K50" s="475"/>
      <c r="L50" s="475"/>
      <c r="M50" s="475"/>
      <c r="N50" s="475"/>
      <c r="O50" s="475"/>
      <c r="P50" s="475"/>
      <c r="Q50" s="475"/>
      <c r="R50" s="475"/>
      <c r="S50" s="741"/>
      <c r="T50" s="475"/>
      <c r="U50" s="475"/>
      <c r="V50" s="475"/>
      <c r="W50" s="475"/>
      <c r="X50" s="475"/>
      <c r="Y50" s="475"/>
      <c r="Z50" s="475"/>
      <c r="AA50" s="475"/>
      <c r="AB50" s="475"/>
      <c r="AC50" s="475"/>
      <c r="AD50" s="578">
        <f t="shared" si="1"/>
        <v>0</v>
      </c>
      <c r="AE50" s="680">
        <f t="shared" si="2"/>
        <v>0</v>
      </c>
      <c r="AF50" s="681" t="str">
        <f>IF(AD50&lt;0,"buy","sell")</f>
        <v>sell</v>
      </c>
    </row>
    <row r="51" spans="1:32" s="356" customFormat="1" hidden="1" x14ac:dyDescent="0.25">
      <c r="A51" s="602" t="s">
        <v>267</v>
      </c>
      <c r="B51" s="471" t="s">
        <v>240</v>
      </c>
      <c r="C51" s="471" t="s">
        <v>268</v>
      </c>
      <c r="D51" s="472">
        <f t="shared" si="5"/>
        <v>0</v>
      </c>
      <c r="E51" s="472"/>
      <c r="F51" s="475"/>
      <c r="G51" s="475"/>
      <c r="H51" s="475"/>
      <c r="I51" s="475"/>
      <c r="J51" s="475"/>
      <c r="K51" s="475"/>
      <c r="L51" s="475"/>
      <c r="M51" s="475"/>
      <c r="N51" s="475"/>
      <c r="O51" s="475"/>
      <c r="P51" s="475"/>
      <c r="Q51" s="475"/>
      <c r="R51" s="475"/>
      <c r="S51" s="741"/>
      <c r="T51" s="475"/>
      <c r="U51" s="475"/>
      <c r="V51" s="475"/>
      <c r="W51" s="475"/>
      <c r="X51" s="475"/>
      <c r="Y51" s="475"/>
      <c r="Z51" s="475"/>
      <c r="AA51" s="475"/>
      <c r="AB51" s="475"/>
      <c r="AC51" s="475"/>
      <c r="AD51" s="578">
        <f t="shared" si="1"/>
        <v>0</v>
      </c>
      <c r="AE51" s="680">
        <f t="shared" si="2"/>
        <v>0</v>
      </c>
      <c r="AF51" s="681" t="str">
        <f t="shared" ref="AF51:AF75" si="6">IF(AD51&lt;0,"buy","sell")</f>
        <v>sell</v>
      </c>
    </row>
    <row r="52" spans="1:32" s="356" customFormat="1" hidden="1" x14ac:dyDescent="0.25">
      <c r="A52" s="602" t="s">
        <v>267</v>
      </c>
      <c r="B52" s="471" t="s">
        <v>240</v>
      </c>
      <c r="C52" s="471" t="s">
        <v>268</v>
      </c>
      <c r="D52" s="472">
        <f t="shared" si="5"/>
        <v>0</v>
      </c>
      <c r="E52" s="472"/>
      <c r="F52" s="475"/>
      <c r="G52" s="475"/>
      <c r="H52" s="475"/>
      <c r="I52" s="475"/>
      <c r="J52" s="475"/>
      <c r="K52" s="475"/>
      <c r="L52" s="475"/>
      <c r="M52" s="475"/>
      <c r="N52" s="475"/>
      <c r="O52" s="475"/>
      <c r="P52" s="475"/>
      <c r="Q52" s="475"/>
      <c r="R52" s="475"/>
      <c r="S52" s="741"/>
      <c r="T52" s="475"/>
      <c r="U52" s="475"/>
      <c r="V52" s="475"/>
      <c r="W52" s="475"/>
      <c r="X52" s="475"/>
      <c r="Y52" s="475"/>
      <c r="Z52" s="475"/>
      <c r="AA52" s="475"/>
      <c r="AB52" s="475"/>
      <c r="AC52" s="475"/>
      <c r="AD52" s="578">
        <f t="shared" si="1"/>
        <v>0</v>
      </c>
      <c r="AE52" s="680">
        <f t="shared" si="2"/>
        <v>0</v>
      </c>
      <c r="AF52" s="681" t="str">
        <f t="shared" si="6"/>
        <v>sell</v>
      </c>
    </row>
    <row r="53" spans="1:32" s="356" customFormat="1" hidden="1" x14ac:dyDescent="0.25">
      <c r="A53" s="602" t="s">
        <v>267</v>
      </c>
      <c r="B53" s="471" t="s">
        <v>240</v>
      </c>
      <c r="C53" s="471" t="s">
        <v>268</v>
      </c>
      <c r="D53" s="472">
        <f t="shared" si="5"/>
        <v>0</v>
      </c>
      <c r="E53" s="472"/>
      <c r="F53" s="475"/>
      <c r="G53" s="475"/>
      <c r="H53" s="475"/>
      <c r="I53" s="475"/>
      <c r="J53" s="475"/>
      <c r="K53" s="475"/>
      <c r="L53" s="475"/>
      <c r="M53" s="475"/>
      <c r="N53" s="475"/>
      <c r="O53" s="475"/>
      <c r="P53" s="475"/>
      <c r="Q53" s="475"/>
      <c r="R53" s="475"/>
      <c r="S53" s="741"/>
      <c r="T53" s="475"/>
      <c r="U53" s="475"/>
      <c r="V53" s="475"/>
      <c r="W53" s="475"/>
      <c r="X53" s="475"/>
      <c r="Y53" s="475"/>
      <c r="Z53" s="475"/>
      <c r="AA53" s="475"/>
      <c r="AB53" s="475"/>
      <c r="AC53" s="475"/>
      <c r="AD53" s="578">
        <f t="shared" si="1"/>
        <v>0</v>
      </c>
      <c r="AE53" s="680">
        <f t="shared" si="2"/>
        <v>0</v>
      </c>
      <c r="AF53" s="681" t="str">
        <f t="shared" si="6"/>
        <v>sell</v>
      </c>
    </row>
    <row r="54" spans="1:32" s="356" customFormat="1" hidden="1" x14ac:dyDescent="0.25">
      <c r="A54" s="602" t="s">
        <v>267</v>
      </c>
      <c r="B54" s="471" t="s">
        <v>240</v>
      </c>
      <c r="C54" s="471" t="s">
        <v>268</v>
      </c>
      <c r="D54" s="472">
        <f t="shared" si="5"/>
        <v>0</v>
      </c>
      <c r="E54" s="472"/>
      <c r="F54" s="475"/>
      <c r="G54" s="475"/>
      <c r="H54" s="475"/>
      <c r="I54" s="475"/>
      <c r="J54" s="475"/>
      <c r="K54" s="475"/>
      <c r="L54" s="475"/>
      <c r="M54" s="475"/>
      <c r="N54" s="475"/>
      <c r="O54" s="475"/>
      <c r="P54" s="475"/>
      <c r="Q54" s="475"/>
      <c r="R54" s="475"/>
      <c r="S54" s="741"/>
      <c r="T54" s="475"/>
      <c r="U54" s="475"/>
      <c r="V54" s="475"/>
      <c r="W54" s="475"/>
      <c r="X54" s="475"/>
      <c r="Y54" s="475"/>
      <c r="Z54" s="475"/>
      <c r="AA54" s="475"/>
      <c r="AB54" s="475"/>
      <c r="AC54" s="475"/>
      <c r="AD54" s="578">
        <f t="shared" si="1"/>
        <v>0</v>
      </c>
      <c r="AE54" s="680">
        <f t="shared" si="2"/>
        <v>0</v>
      </c>
      <c r="AF54" s="681" t="str">
        <f t="shared" si="6"/>
        <v>sell</v>
      </c>
    </row>
    <row r="55" spans="1:32" s="356" customFormat="1" hidden="1" x14ac:dyDescent="0.25">
      <c r="A55" s="602" t="s">
        <v>267</v>
      </c>
      <c r="B55" s="471" t="s">
        <v>240</v>
      </c>
      <c r="C55" s="471" t="s">
        <v>268</v>
      </c>
      <c r="D55" s="472">
        <f t="shared" si="5"/>
        <v>0</v>
      </c>
      <c r="E55" s="472"/>
      <c r="F55" s="475"/>
      <c r="G55" s="475"/>
      <c r="H55" s="475"/>
      <c r="I55" s="475"/>
      <c r="J55" s="475"/>
      <c r="K55" s="475"/>
      <c r="L55" s="475"/>
      <c r="M55" s="475"/>
      <c r="N55" s="475"/>
      <c r="O55" s="475"/>
      <c r="P55" s="475"/>
      <c r="Q55" s="475"/>
      <c r="R55" s="475"/>
      <c r="S55" s="741"/>
      <c r="T55" s="475"/>
      <c r="U55" s="475"/>
      <c r="V55" s="475"/>
      <c r="W55" s="475"/>
      <c r="X55" s="475"/>
      <c r="Y55" s="475"/>
      <c r="Z55" s="475"/>
      <c r="AA55" s="475"/>
      <c r="AB55" s="475"/>
      <c r="AC55" s="475"/>
      <c r="AD55" s="578">
        <f t="shared" si="1"/>
        <v>0</v>
      </c>
      <c r="AE55" s="680">
        <f t="shared" si="2"/>
        <v>0</v>
      </c>
      <c r="AF55" s="681" t="str">
        <f t="shared" si="6"/>
        <v>sell</v>
      </c>
    </row>
    <row r="56" spans="1:32" s="356" customFormat="1" hidden="1" x14ac:dyDescent="0.25">
      <c r="A56" s="602" t="s">
        <v>267</v>
      </c>
      <c r="B56" s="471" t="s">
        <v>240</v>
      </c>
      <c r="C56" s="471" t="s">
        <v>268</v>
      </c>
      <c r="D56" s="472">
        <f t="shared" si="5"/>
        <v>0</v>
      </c>
      <c r="E56" s="472"/>
      <c r="F56" s="475"/>
      <c r="G56" s="475"/>
      <c r="H56" s="475"/>
      <c r="I56" s="475"/>
      <c r="J56" s="475"/>
      <c r="K56" s="475"/>
      <c r="L56" s="475"/>
      <c r="M56" s="475"/>
      <c r="N56" s="475"/>
      <c r="O56" s="475"/>
      <c r="P56" s="475"/>
      <c r="Q56" s="475"/>
      <c r="R56" s="475"/>
      <c r="S56" s="741"/>
      <c r="T56" s="475"/>
      <c r="U56" s="475"/>
      <c r="V56" s="475"/>
      <c r="W56" s="475"/>
      <c r="X56" s="475"/>
      <c r="Y56" s="475"/>
      <c r="Z56" s="475"/>
      <c r="AA56" s="475"/>
      <c r="AB56" s="475"/>
      <c r="AC56" s="475"/>
      <c r="AD56" s="578">
        <f t="shared" si="1"/>
        <v>0</v>
      </c>
      <c r="AE56" s="680">
        <f t="shared" si="2"/>
        <v>0</v>
      </c>
      <c r="AF56" s="681" t="str">
        <f t="shared" si="6"/>
        <v>sell</v>
      </c>
    </row>
    <row r="57" spans="1:32" s="356" customFormat="1" hidden="1" x14ac:dyDescent="0.25">
      <c r="A57" s="602" t="s">
        <v>267</v>
      </c>
      <c r="B57" s="471" t="s">
        <v>240</v>
      </c>
      <c r="C57" s="471" t="s">
        <v>268</v>
      </c>
      <c r="D57" s="472">
        <f t="shared" si="5"/>
        <v>0</v>
      </c>
      <c r="E57" s="472"/>
      <c r="F57" s="475"/>
      <c r="G57" s="475"/>
      <c r="H57" s="475"/>
      <c r="I57" s="475"/>
      <c r="J57" s="475"/>
      <c r="K57" s="475"/>
      <c r="L57" s="475"/>
      <c r="M57" s="475"/>
      <c r="N57" s="475"/>
      <c r="O57" s="475"/>
      <c r="P57" s="475"/>
      <c r="Q57" s="475"/>
      <c r="R57" s="475"/>
      <c r="S57" s="741"/>
      <c r="T57" s="475"/>
      <c r="U57" s="475"/>
      <c r="V57" s="475"/>
      <c r="W57" s="475"/>
      <c r="X57" s="475"/>
      <c r="Y57" s="475"/>
      <c r="Z57" s="475"/>
      <c r="AA57" s="475"/>
      <c r="AB57" s="475"/>
      <c r="AC57" s="475"/>
      <c r="AD57" s="578">
        <f t="shared" si="1"/>
        <v>0</v>
      </c>
      <c r="AE57" s="680">
        <f t="shared" si="2"/>
        <v>0</v>
      </c>
      <c r="AF57" s="681" t="str">
        <f t="shared" si="6"/>
        <v>sell</v>
      </c>
    </row>
    <row r="58" spans="1:32" s="356" customFormat="1" hidden="1" x14ac:dyDescent="0.25">
      <c r="A58" s="602" t="s">
        <v>267</v>
      </c>
      <c r="B58" s="471" t="s">
        <v>240</v>
      </c>
      <c r="C58" s="471" t="s">
        <v>268</v>
      </c>
      <c r="D58" s="472">
        <f t="shared" si="5"/>
        <v>0</v>
      </c>
      <c r="E58" s="472"/>
      <c r="F58" s="475"/>
      <c r="G58" s="475"/>
      <c r="H58" s="475"/>
      <c r="I58" s="475"/>
      <c r="J58" s="475"/>
      <c r="K58" s="475"/>
      <c r="L58" s="475"/>
      <c r="M58" s="475"/>
      <c r="N58" s="475"/>
      <c r="O58" s="475"/>
      <c r="P58" s="475"/>
      <c r="Q58" s="475"/>
      <c r="R58" s="475"/>
      <c r="S58" s="741"/>
      <c r="T58" s="475"/>
      <c r="U58" s="475"/>
      <c r="V58" s="475"/>
      <c r="W58" s="475"/>
      <c r="X58" s="475"/>
      <c r="Y58" s="475"/>
      <c r="Z58" s="475"/>
      <c r="AA58" s="475"/>
      <c r="AB58" s="475"/>
      <c r="AC58" s="475"/>
      <c r="AD58" s="578">
        <f t="shared" si="1"/>
        <v>0</v>
      </c>
      <c r="AE58" s="680">
        <f t="shared" si="2"/>
        <v>0</v>
      </c>
      <c r="AF58" s="681" t="str">
        <f t="shared" si="6"/>
        <v>sell</v>
      </c>
    </row>
    <row r="59" spans="1:32" s="356" customFormat="1" hidden="1" x14ac:dyDescent="0.25">
      <c r="A59" s="602" t="s">
        <v>267</v>
      </c>
      <c r="B59" s="471" t="s">
        <v>240</v>
      </c>
      <c r="C59" s="471" t="s">
        <v>268</v>
      </c>
      <c r="D59" s="472">
        <f t="shared" si="5"/>
        <v>0</v>
      </c>
      <c r="E59" s="472"/>
      <c r="F59" s="475"/>
      <c r="G59" s="475"/>
      <c r="H59" s="475"/>
      <c r="I59" s="475"/>
      <c r="J59" s="475"/>
      <c r="K59" s="475"/>
      <c r="L59" s="475"/>
      <c r="M59" s="475"/>
      <c r="N59" s="475"/>
      <c r="O59" s="475"/>
      <c r="P59" s="475"/>
      <c r="Q59" s="475"/>
      <c r="R59" s="475"/>
      <c r="S59" s="741"/>
      <c r="T59" s="475"/>
      <c r="U59" s="475"/>
      <c r="V59" s="475"/>
      <c r="W59" s="475"/>
      <c r="X59" s="475"/>
      <c r="Y59" s="475"/>
      <c r="Z59" s="475"/>
      <c r="AA59" s="475"/>
      <c r="AB59" s="475"/>
      <c r="AC59" s="475"/>
      <c r="AD59" s="578">
        <f t="shared" si="1"/>
        <v>0</v>
      </c>
      <c r="AE59" s="680">
        <f t="shared" si="2"/>
        <v>0</v>
      </c>
      <c r="AF59" s="681" t="str">
        <f t="shared" si="6"/>
        <v>sell</v>
      </c>
    </row>
    <row r="60" spans="1:32" s="356" customFormat="1" hidden="1" x14ac:dyDescent="0.25">
      <c r="A60" s="602" t="s">
        <v>267</v>
      </c>
      <c r="B60" s="471" t="s">
        <v>240</v>
      </c>
      <c r="C60" s="471" t="s">
        <v>268</v>
      </c>
      <c r="D60" s="472">
        <f t="shared" si="5"/>
        <v>0</v>
      </c>
      <c r="E60" s="472"/>
      <c r="F60" s="475"/>
      <c r="G60" s="475"/>
      <c r="H60" s="475"/>
      <c r="I60" s="475"/>
      <c r="J60" s="475"/>
      <c r="K60" s="475"/>
      <c r="L60" s="475"/>
      <c r="M60" s="475"/>
      <c r="N60" s="475"/>
      <c r="O60" s="475"/>
      <c r="P60" s="475"/>
      <c r="Q60" s="475"/>
      <c r="R60" s="475"/>
      <c r="S60" s="741"/>
      <c r="T60" s="475"/>
      <c r="U60" s="475"/>
      <c r="V60" s="475"/>
      <c r="W60" s="475"/>
      <c r="X60" s="475"/>
      <c r="Y60" s="475"/>
      <c r="Z60" s="475"/>
      <c r="AA60" s="475"/>
      <c r="AB60" s="475"/>
      <c r="AC60" s="475"/>
      <c r="AD60" s="578">
        <f t="shared" si="1"/>
        <v>0</v>
      </c>
      <c r="AE60" s="680">
        <f t="shared" si="2"/>
        <v>0</v>
      </c>
      <c r="AF60" s="681" t="str">
        <f t="shared" si="6"/>
        <v>sell</v>
      </c>
    </row>
    <row r="61" spans="1:32" s="356" customFormat="1" hidden="1" x14ac:dyDescent="0.25">
      <c r="A61" s="602" t="s">
        <v>267</v>
      </c>
      <c r="B61" s="471" t="s">
        <v>240</v>
      </c>
      <c r="C61" s="471" t="s">
        <v>268</v>
      </c>
      <c r="D61" s="472">
        <f t="shared" si="5"/>
        <v>0</v>
      </c>
      <c r="E61" s="472"/>
      <c r="F61" s="475"/>
      <c r="G61" s="475"/>
      <c r="H61" s="475"/>
      <c r="I61" s="475"/>
      <c r="J61" s="475"/>
      <c r="K61" s="475"/>
      <c r="L61" s="475"/>
      <c r="M61" s="475"/>
      <c r="N61" s="475"/>
      <c r="O61" s="475"/>
      <c r="P61" s="475"/>
      <c r="Q61" s="475"/>
      <c r="R61" s="475"/>
      <c r="S61" s="741"/>
      <c r="T61" s="475"/>
      <c r="U61" s="475"/>
      <c r="V61" s="475"/>
      <c r="W61" s="475"/>
      <c r="X61" s="475"/>
      <c r="Y61" s="475"/>
      <c r="Z61" s="475"/>
      <c r="AA61" s="475"/>
      <c r="AB61" s="475"/>
      <c r="AC61" s="475"/>
      <c r="AD61" s="578">
        <f t="shared" si="1"/>
        <v>0</v>
      </c>
      <c r="AE61" s="680">
        <f t="shared" si="2"/>
        <v>0</v>
      </c>
      <c r="AF61" s="681" t="str">
        <f t="shared" si="6"/>
        <v>sell</v>
      </c>
    </row>
    <row r="62" spans="1:32" s="356" customFormat="1" hidden="1" x14ac:dyDescent="0.25">
      <c r="A62" s="602" t="s">
        <v>267</v>
      </c>
      <c r="B62" s="471" t="s">
        <v>240</v>
      </c>
      <c r="C62" s="471" t="s">
        <v>268</v>
      </c>
      <c r="D62" s="472">
        <f t="shared" si="5"/>
        <v>0</v>
      </c>
      <c r="E62" s="472"/>
      <c r="F62" s="475"/>
      <c r="G62" s="475"/>
      <c r="H62" s="475"/>
      <c r="I62" s="475"/>
      <c r="J62" s="475"/>
      <c r="K62" s="475"/>
      <c r="L62" s="475"/>
      <c r="M62" s="475"/>
      <c r="N62" s="475"/>
      <c r="O62" s="475"/>
      <c r="P62" s="475"/>
      <c r="Q62" s="475"/>
      <c r="R62" s="475"/>
      <c r="S62" s="741"/>
      <c r="T62" s="475"/>
      <c r="U62" s="475"/>
      <c r="V62" s="475"/>
      <c r="W62" s="475"/>
      <c r="X62" s="475"/>
      <c r="Y62" s="475"/>
      <c r="Z62" s="475"/>
      <c r="AA62" s="475"/>
      <c r="AB62" s="475"/>
      <c r="AC62" s="475"/>
      <c r="AD62" s="578">
        <f t="shared" si="1"/>
        <v>0</v>
      </c>
      <c r="AE62" s="680">
        <f t="shared" si="2"/>
        <v>0</v>
      </c>
      <c r="AF62" s="681" t="str">
        <f t="shared" si="6"/>
        <v>sell</v>
      </c>
    </row>
    <row r="63" spans="1:32" s="356" customFormat="1" hidden="1" x14ac:dyDescent="0.25">
      <c r="A63" s="602" t="s">
        <v>267</v>
      </c>
      <c r="B63" s="471" t="s">
        <v>240</v>
      </c>
      <c r="C63" s="471" t="s">
        <v>268</v>
      </c>
      <c r="D63" s="472">
        <f t="shared" si="5"/>
        <v>0</v>
      </c>
      <c r="E63" s="472"/>
      <c r="F63" s="475"/>
      <c r="G63" s="475"/>
      <c r="H63" s="475"/>
      <c r="I63" s="475"/>
      <c r="J63" s="475"/>
      <c r="K63" s="475"/>
      <c r="L63" s="475"/>
      <c r="M63" s="475"/>
      <c r="N63" s="475"/>
      <c r="O63" s="475"/>
      <c r="P63" s="475"/>
      <c r="Q63" s="475"/>
      <c r="R63" s="475"/>
      <c r="S63" s="741"/>
      <c r="T63" s="475"/>
      <c r="U63" s="475"/>
      <c r="V63" s="475"/>
      <c r="W63" s="475"/>
      <c r="X63" s="475"/>
      <c r="Y63" s="475"/>
      <c r="Z63" s="475"/>
      <c r="AA63" s="475"/>
      <c r="AB63" s="475"/>
      <c r="AC63" s="475"/>
      <c r="AD63" s="578">
        <f t="shared" si="1"/>
        <v>0</v>
      </c>
      <c r="AE63" s="680">
        <f t="shared" si="2"/>
        <v>0</v>
      </c>
      <c r="AF63" s="681" t="str">
        <f t="shared" si="6"/>
        <v>sell</v>
      </c>
    </row>
    <row r="64" spans="1:32" s="356" customFormat="1" hidden="1" x14ac:dyDescent="0.25">
      <c r="A64" s="602" t="s">
        <v>267</v>
      </c>
      <c r="B64" s="471" t="s">
        <v>240</v>
      </c>
      <c r="C64" s="471" t="s">
        <v>268</v>
      </c>
      <c r="D64" s="472">
        <f t="shared" si="5"/>
        <v>0</v>
      </c>
      <c r="E64" s="472"/>
      <c r="F64" s="475"/>
      <c r="G64" s="475"/>
      <c r="H64" s="475"/>
      <c r="I64" s="475"/>
      <c r="J64" s="475"/>
      <c r="K64" s="475"/>
      <c r="L64" s="475"/>
      <c r="M64" s="475"/>
      <c r="N64" s="475"/>
      <c r="O64" s="475"/>
      <c r="P64" s="475"/>
      <c r="Q64" s="475"/>
      <c r="R64" s="475"/>
      <c r="S64" s="741"/>
      <c r="T64" s="475"/>
      <c r="U64" s="475"/>
      <c r="V64" s="475"/>
      <c r="W64" s="475"/>
      <c r="X64" s="475"/>
      <c r="Y64" s="475"/>
      <c r="Z64" s="475"/>
      <c r="AA64" s="475"/>
      <c r="AB64" s="475"/>
      <c r="AC64" s="475"/>
      <c r="AD64" s="578">
        <f t="shared" si="1"/>
        <v>0</v>
      </c>
      <c r="AE64" s="680">
        <f t="shared" si="2"/>
        <v>0</v>
      </c>
      <c r="AF64" s="681" t="str">
        <f t="shared" si="6"/>
        <v>sell</v>
      </c>
    </row>
    <row r="65" spans="1:32" s="356" customFormat="1" hidden="1" x14ac:dyDescent="0.25">
      <c r="A65" s="602" t="s">
        <v>267</v>
      </c>
      <c r="B65" s="471" t="s">
        <v>240</v>
      </c>
      <c r="C65" s="471" t="s">
        <v>268</v>
      </c>
      <c r="D65" s="472">
        <f t="shared" si="5"/>
        <v>0</v>
      </c>
      <c r="E65" s="472"/>
      <c r="F65" s="475"/>
      <c r="G65" s="475"/>
      <c r="H65" s="475"/>
      <c r="I65" s="475"/>
      <c r="J65" s="475"/>
      <c r="K65" s="475"/>
      <c r="L65" s="475"/>
      <c r="M65" s="475"/>
      <c r="N65" s="475"/>
      <c r="O65" s="475"/>
      <c r="P65" s="475"/>
      <c r="Q65" s="475"/>
      <c r="R65" s="475"/>
      <c r="S65" s="741"/>
      <c r="T65" s="475"/>
      <c r="U65" s="475"/>
      <c r="V65" s="475"/>
      <c r="W65" s="475"/>
      <c r="X65" s="475"/>
      <c r="Y65" s="475"/>
      <c r="Z65" s="475"/>
      <c r="AA65" s="475"/>
      <c r="AB65" s="475"/>
      <c r="AC65" s="475"/>
      <c r="AD65" s="578">
        <f t="shared" si="1"/>
        <v>0</v>
      </c>
      <c r="AE65" s="680">
        <f t="shared" si="2"/>
        <v>0</v>
      </c>
      <c r="AF65" s="681" t="str">
        <f t="shared" si="6"/>
        <v>sell</v>
      </c>
    </row>
    <row r="66" spans="1:32" s="356" customFormat="1" hidden="1" x14ac:dyDescent="0.25">
      <c r="A66" s="602" t="s">
        <v>267</v>
      </c>
      <c r="B66" s="471" t="s">
        <v>240</v>
      </c>
      <c r="C66" s="471" t="s">
        <v>268</v>
      </c>
      <c r="D66" s="472">
        <f t="shared" si="5"/>
        <v>0</v>
      </c>
      <c r="E66" s="472"/>
      <c r="F66" s="475"/>
      <c r="G66" s="475"/>
      <c r="H66" s="475"/>
      <c r="I66" s="475"/>
      <c r="J66" s="475"/>
      <c r="K66" s="475"/>
      <c r="L66" s="475"/>
      <c r="M66" s="475"/>
      <c r="N66" s="475"/>
      <c r="O66" s="475"/>
      <c r="P66" s="475"/>
      <c r="Q66" s="475"/>
      <c r="R66" s="475"/>
      <c r="S66" s="741"/>
      <c r="T66" s="475"/>
      <c r="U66" s="475"/>
      <c r="V66" s="475"/>
      <c r="W66" s="475"/>
      <c r="X66" s="475"/>
      <c r="Y66" s="475"/>
      <c r="Z66" s="475"/>
      <c r="AA66" s="475"/>
      <c r="AB66" s="475"/>
      <c r="AC66" s="475"/>
      <c r="AD66" s="578">
        <f t="shared" si="1"/>
        <v>0</v>
      </c>
      <c r="AE66" s="680">
        <f t="shared" si="2"/>
        <v>0</v>
      </c>
      <c r="AF66" s="681" t="str">
        <f t="shared" si="6"/>
        <v>sell</v>
      </c>
    </row>
    <row r="67" spans="1:32" s="356" customFormat="1" hidden="1" x14ac:dyDescent="0.25">
      <c r="A67" s="602" t="s">
        <v>267</v>
      </c>
      <c r="B67" s="471" t="s">
        <v>240</v>
      </c>
      <c r="C67" s="471" t="s">
        <v>268</v>
      </c>
      <c r="D67" s="472">
        <f t="shared" si="5"/>
        <v>0</v>
      </c>
      <c r="E67" s="472"/>
      <c r="F67" s="475"/>
      <c r="G67" s="475"/>
      <c r="H67" s="475"/>
      <c r="I67" s="475"/>
      <c r="J67" s="475"/>
      <c r="K67" s="475"/>
      <c r="L67" s="475"/>
      <c r="M67" s="475"/>
      <c r="N67" s="475"/>
      <c r="O67" s="475"/>
      <c r="P67" s="475"/>
      <c r="Q67" s="475"/>
      <c r="R67" s="475"/>
      <c r="S67" s="741"/>
      <c r="T67" s="475"/>
      <c r="U67" s="475"/>
      <c r="V67" s="475"/>
      <c r="W67" s="475"/>
      <c r="X67" s="475"/>
      <c r="Y67" s="475"/>
      <c r="Z67" s="475"/>
      <c r="AA67" s="475"/>
      <c r="AB67" s="475"/>
      <c r="AC67" s="475"/>
      <c r="AD67" s="578">
        <f t="shared" si="1"/>
        <v>0</v>
      </c>
      <c r="AE67" s="680">
        <f t="shared" si="2"/>
        <v>0</v>
      </c>
      <c r="AF67" s="681" t="str">
        <f t="shared" si="6"/>
        <v>sell</v>
      </c>
    </row>
    <row r="68" spans="1:32" s="356" customFormat="1" hidden="1" x14ac:dyDescent="0.25">
      <c r="A68" s="602" t="s">
        <v>267</v>
      </c>
      <c r="B68" s="471" t="s">
        <v>240</v>
      </c>
      <c r="C68" s="471" t="s">
        <v>268</v>
      </c>
      <c r="D68" s="472">
        <f t="shared" si="5"/>
        <v>0</v>
      </c>
      <c r="E68" s="472"/>
      <c r="F68" s="475"/>
      <c r="G68" s="475"/>
      <c r="H68" s="475"/>
      <c r="I68" s="475"/>
      <c r="J68" s="475"/>
      <c r="K68" s="475"/>
      <c r="L68" s="475"/>
      <c r="M68" s="475"/>
      <c r="N68" s="475"/>
      <c r="O68" s="475"/>
      <c r="P68" s="475"/>
      <c r="Q68" s="475"/>
      <c r="R68" s="475"/>
      <c r="S68" s="741"/>
      <c r="T68" s="475"/>
      <c r="U68" s="475"/>
      <c r="V68" s="475"/>
      <c r="W68" s="475"/>
      <c r="X68" s="475"/>
      <c r="Y68" s="475"/>
      <c r="Z68" s="475"/>
      <c r="AA68" s="475"/>
      <c r="AB68" s="475"/>
      <c r="AC68" s="475"/>
      <c r="AD68" s="578">
        <f t="shared" si="1"/>
        <v>0</v>
      </c>
      <c r="AE68" s="680">
        <f t="shared" si="2"/>
        <v>0</v>
      </c>
      <c r="AF68" s="681" t="str">
        <f t="shared" si="6"/>
        <v>sell</v>
      </c>
    </row>
    <row r="69" spans="1:32" s="356" customFormat="1" hidden="1" x14ac:dyDescent="0.25">
      <c r="A69" s="602" t="s">
        <v>267</v>
      </c>
      <c r="B69" s="471" t="s">
        <v>240</v>
      </c>
      <c r="C69" s="471" t="s">
        <v>268</v>
      </c>
      <c r="D69" s="472">
        <f t="shared" si="5"/>
        <v>0</v>
      </c>
      <c r="E69" s="472"/>
      <c r="F69" s="475"/>
      <c r="G69" s="475"/>
      <c r="H69" s="475"/>
      <c r="I69" s="475"/>
      <c r="J69" s="475"/>
      <c r="K69" s="475"/>
      <c r="L69" s="475"/>
      <c r="M69" s="475"/>
      <c r="N69" s="475"/>
      <c r="O69" s="475"/>
      <c r="P69" s="475"/>
      <c r="Q69" s="475"/>
      <c r="R69" s="475"/>
      <c r="S69" s="741"/>
      <c r="T69" s="475"/>
      <c r="U69" s="475"/>
      <c r="V69" s="475"/>
      <c r="W69" s="475"/>
      <c r="X69" s="475"/>
      <c r="Y69" s="475"/>
      <c r="Z69" s="475"/>
      <c r="AA69" s="475"/>
      <c r="AB69" s="475"/>
      <c r="AC69" s="475"/>
      <c r="AD69" s="578">
        <f t="shared" si="1"/>
        <v>0</v>
      </c>
      <c r="AE69" s="680">
        <f t="shared" si="2"/>
        <v>0</v>
      </c>
      <c r="AF69" s="681" t="str">
        <f t="shared" si="6"/>
        <v>sell</v>
      </c>
    </row>
    <row r="70" spans="1:32" s="356" customFormat="1" hidden="1" x14ac:dyDescent="0.25">
      <c r="A70" s="602" t="s">
        <v>267</v>
      </c>
      <c r="B70" s="471" t="s">
        <v>240</v>
      </c>
      <c r="C70" s="471" t="s">
        <v>268</v>
      </c>
      <c r="D70" s="472">
        <f t="shared" si="5"/>
        <v>0</v>
      </c>
      <c r="E70" s="472"/>
      <c r="F70" s="475"/>
      <c r="G70" s="475"/>
      <c r="H70" s="475"/>
      <c r="I70" s="475"/>
      <c r="J70" s="475"/>
      <c r="K70" s="475"/>
      <c r="L70" s="475"/>
      <c r="M70" s="475"/>
      <c r="N70" s="475"/>
      <c r="O70" s="475"/>
      <c r="P70" s="475"/>
      <c r="Q70" s="475"/>
      <c r="R70" s="475"/>
      <c r="S70" s="741"/>
      <c r="T70" s="475"/>
      <c r="U70" s="475"/>
      <c r="V70" s="475"/>
      <c r="W70" s="475"/>
      <c r="X70" s="475"/>
      <c r="Y70" s="475"/>
      <c r="Z70" s="475"/>
      <c r="AA70" s="475"/>
      <c r="AB70" s="475"/>
      <c r="AC70" s="475"/>
      <c r="AD70" s="578">
        <f t="shared" si="1"/>
        <v>0</v>
      </c>
      <c r="AE70" s="680">
        <f t="shared" si="2"/>
        <v>0</v>
      </c>
      <c r="AF70" s="681" t="str">
        <f t="shared" si="6"/>
        <v>sell</v>
      </c>
    </row>
    <row r="71" spans="1:32" s="356" customFormat="1" hidden="1" x14ac:dyDescent="0.25">
      <c r="A71" s="602" t="s">
        <v>267</v>
      </c>
      <c r="B71" s="471" t="s">
        <v>240</v>
      </c>
      <c r="C71" s="471" t="s">
        <v>268</v>
      </c>
      <c r="D71" s="472">
        <f t="shared" si="5"/>
        <v>0</v>
      </c>
      <c r="E71" s="472"/>
      <c r="F71" s="475"/>
      <c r="G71" s="475"/>
      <c r="H71" s="475"/>
      <c r="I71" s="475"/>
      <c r="J71" s="475"/>
      <c r="K71" s="475"/>
      <c r="L71" s="475"/>
      <c r="M71" s="475"/>
      <c r="N71" s="475"/>
      <c r="O71" s="475"/>
      <c r="P71" s="475"/>
      <c r="Q71" s="475"/>
      <c r="R71" s="475"/>
      <c r="S71" s="741"/>
      <c r="T71" s="475"/>
      <c r="U71" s="475"/>
      <c r="V71" s="475"/>
      <c r="W71" s="475"/>
      <c r="X71" s="475"/>
      <c r="Y71" s="475"/>
      <c r="Z71" s="475"/>
      <c r="AA71" s="475"/>
      <c r="AB71" s="475"/>
      <c r="AC71" s="475"/>
      <c r="AD71" s="578">
        <f t="shared" si="1"/>
        <v>0</v>
      </c>
      <c r="AE71" s="680">
        <f t="shared" si="2"/>
        <v>0</v>
      </c>
      <c r="AF71" s="681" t="str">
        <f t="shared" si="6"/>
        <v>sell</v>
      </c>
    </row>
    <row r="72" spans="1:32" s="356" customFormat="1" hidden="1" x14ac:dyDescent="0.25">
      <c r="A72" s="602" t="s">
        <v>267</v>
      </c>
      <c r="B72" s="471" t="s">
        <v>240</v>
      </c>
      <c r="C72" s="471" t="s">
        <v>268</v>
      </c>
      <c r="D72" s="472">
        <f t="shared" si="5"/>
        <v>0</v>
      </c>
      <c r="E72" s="472"/>
      <c r="F72" s="475"/>
      <c r="G72" s="475"/>
      <c r="H72" s="475"/>
      <c r="I72" s="475"/>
      <c r="J72" s="475"/>
      <c r="K72" s="475"/>
      <c r="L72" s="475"/>
      <c r="M72" s="475"/>
      <c r="N72" s="475"/>
      <c r="O72" s="475"/>
      <c r="P72" s="475"/>
      <c r="Q72" s="475"/>
      <c r="R72" s="475"/>
      <c r="S72" s="741"/>
      <c r="T72" s="475"/>
      <c r="U72" s="475"/>
      <c r="V72" s="475"/>
      <c r="W72" s="475"/>
      <c r="X72" s="475"/>
      <c r="Y72" s="475"/>
      <c r="Z72" s="475"/>
      <c r="AA72" s="475"/>
      <c r="AB72" s="475"/>
      <c r="AC72" s="475"/>
      <c r="AD72" s="578">
        <f t="shared" si="1"/>
        <v>0</v>
      </c>
      <c r="AE72" s="680">
        <f t="shared" si="2"/>
        <v>0</v>
      </c>
      <c r="AF72" s="681" t="str">
        <f t="shared" si="6"/>
        <v>sell</v>
      </c>
    </row>
    <row r="73" spans="1:32" s="356" customFormat="1" hidden="1" x14ac:dyDescent="0.25">
      <c r="A73" s="602"/>
      <c r="B73" s="471"/>
      <c r="C73" s="471"/>
      <c r="D73" s="472"/>
      <c r="E73" s="472"/>
      <c r="F73" s="475"/>
      <c r="G73" s="653"/>
      <c r="H73" s="475"/>
      <c r="I73" s="475"/>
      <c r="J73" s="475"/>
      <c r="K73" s="475"/>
      <c r="L73" s="475"/>
      <c r="M73" s="475"/>
      <c r="N73" s="475"/>
      <c r="O73" s="475"/>
      <c r="P73" s="475"/>
      <c r="Q73" s="475"/>
      <c r="R73" s="475"/>
      <c r="S73" s="741"/>
      <c r="T73" s="475"/>
      <c r="U73" s="475"/>
      <c r="V73" s="475"/>
      <c r="W73" s="475"/>
      <c r="X73" s="475"/>
      <c r="Y73" s="475"/>
      <c r="Z73" s="475"/>
      <c r="AA73" s="475"/>
      <c r="AB73" s="475"/>
      <c r="AC73" s="475"/>
      <c r="AD73" s="579">
        <f t="shared" si="1"/>
        <v>0</v>
      </c>
      <c r="AE73" s="682">
        <f t="shared" si="2"/>
        <v>0</v>
      </c>
      <c r="AF73" s="683" t="str">
        <f t="shared" si="6"/>
        <v>sell</v>
      </c>
    </row>
    <row r="74" spans="1:32" s="599" customFormat="1" ht="12.75" customHeight="1" x14ac:dyDescent="0.25">
      <c r="A74" s="606"/>
      <c r="B74" s="605"/>
      <c r="C74" s="605"/>
      <c r="D74" s="610"/>
      <c r="E74" s="612"/>
      <c r="F74" s="475"/>
      <c r="G74" s="475"/>
      <c r="H74" s="475"/>
      <c r="I74" s="475"/>
      <c r="J74" s="475"/>
      <c r="K74" s="475"/>
      <c r="L74" s="475"/>
      <c r="M74" s="475"/>
      <c r="N74" s="475"/>
      <c r="O74" s="475"/>
      <c r="P74" s="475"/>
      <c r="Q74" s="475"/>
      <c r="R74" s="475"/>
      <c r="S74" s="741"/>
      <c r="T74" s="475"/>
      <c r="U74" s="475"/>
      <c r="V74" s="475"/>
      <c r="W74" s="475"/>
      <c r="X74" s="475"/>
      <c r="Y74" s="475"/>
      <c r="Z74" s="475"/>
      <c r="AA74" s="475"/>
      <c r="AB74" s="475"/>
      <c r="AC74" s="475"/>
      <c r="AD74" s="579">
        <f>SUM(E74:AC74)</f>
        <v>0</v>
      </c>
      <c r="AE74" s="682">
        <f>AD74*D74</f>
        <v>0</v>
      </c>
      <c r="AF74" s="683" t="str">
        <f>IF(AD74&lt;0,"buy","sell")</f>
        <v>sell</v>
      </c>
    </row>
    <row r="75" spans="1:32" s="599" customFormat="1" ht="12.75" customHeight="1" x14ac:dyDescent="0.25">
      <c r="A75" s="606"/>
      <c r="B75" s="605"/>
      <c r="C75" s="605"/>
      <c r="D75" s="610"/>
      <c r="E75" s="612"/>
      <c r="F75" s="475"/>
      <c r="G75" s="475"/>
      <c r="H75" s="475"/>
      <c r="I75" s="475"/>
      <c r="J75" s="475"/>
      <c r="K75" s="475"/>
      <c r="L75" s="475"/>
      <c r="M75" s="475"/>
      <c r="N75" s="475"/>
      <c r="O75" s="475"/>
      <c r="P75" s="475"/>
      <c r="Q75" s="475"/>
      <c r="R75" s="475"/>
      <c r="S75" s="741"/>
      <c r="T75" s="475"/>
      <c r="U75" s="475"/>
      <c r="V75" s="475"/>
      <c r="W75" s="475"/>
      <c r="X75" s="475"/>
      <c r="Y75" s="475"/>
      <c r="Z75" s="475"/>
      <c r="AA75" s="475"/>
      <c r="AB75" s="475"/>
      <c r="AC75" s="475"/>
      <c r="AD75" s="579">
        <f t="shared" ref="AD75:AD87" si="7">SUM(E75:AC75)</f>
        <v>0</v>
      </c>
      <c r="AE75" s="682">
        <f t="shared" si="2"/>
        <v>0</v>
      </c>
      <c r="AF75" s="683" t="str">
        <f t="shared" si="6"/>
        <v>sell</v>
      </c>
    </row>
    <row r="76" spans="1:32" s="599" customFormat="1" ht="12.75" customHeight="1" x14ac:dyDescent="0.25">
      <c r="A76" s="606"/>
      <c r="B76" s="605"/>
      <c r="C76" s="605"/>
      <c r="D76" s="609"/>
      <c r="E76" s="612"/>
      <c r="F76" s="475"/>
      <c r="G76" s="475"/>
      <c r="H76" s="475"/>
      <c r="I76" s="475"/>
      <c r="J76" s="475"/>
      <c r="K76" s="475"/>
      <c r="L76" s="475"/>
      <c r="M76" s="475"/>
      <c r="N76" s="475"/>
      <c r="O76" s="475"/>
      <c r="P76" s="475"/>
      <c r="Q76" s="475"/>
      <c r="R76" s="475"/>
      <c r="S76" s="741"/>
      <c r="T76" s="475"/>
      <c r="U76" s="475"/>
      <c r="V76" s="475"/>
      <c r="W76" s="475"/>
      <c r="X76" s="475"/>
      <c r="Y76" s="475"/>
      <c r="Z76" s="475"/>
      <c r="AA76" s="475"/>
      <c r="AB76" s="475"/>
      <c r="AC76" s="475"/>
      <c r="AD76" s="579">
        <f t="shared" si="7"/>
        <v>0</v>
      </c>
      <c r="AE76" s="682">
        <f>AD76*D76</f>
        <v>0</v>
      </c>
      <c r="AF76" s="683" t="str">
        <f>IF(AD76&lt;0,"buy","sell")</f>
        <v>sell</v>
      </c>
    </row>
    <row r="77" spans="1:32" s="356" customFormat="1" ht="15.6" x14ac:dyDescent="0.3">
      <c r="A77" s="716" t="s">
        <v>364</v>
      </c>
      <c r="B77" s="674"/>
      <c r="C77" s="598"/>
      <c r="D77" s="674"/>
      <c r="E77" s="363"/>
      <c r="F77" s="652"/>
      <c r="G77" s="652"/>
      <c r="H77" s="652"/>
      <c r="I77" s="652"/>
      <c r="J77" s="652"/>
      <c r="K77" s="652"/>
      <c r="L77" s="652"/>
      <c r="M77" s="652"/>
      <c r="N77" s="652"/>
      <c r="O77" s="652"/>
      <c r="P77" s="652"/>
      <c r="Q77" s="652"/>
      <c r="R77" s="652"/>
      <c r="S77" s="740"/>
      <c r="T77" s="652"/>
      <c r="U77" s="652"/>
      <c r="V77" s="652"/>
      <c r="W77" s="652"/>
      <c r="X77" s="652"/>
      <c r="Y77" s="652"/>
      <c r="Z77" s="652"/>
      <c r="AA77" s="652"/>
      <c r="AB77" s="652"/>
      <c r="AC77" s="652"/>
      <c r="AD77" s="674"/>
      <c r="AE77" s="679"/>
      <c r="AF77" s="679"/>
    </row>
    <row r="78" spans="1:32" s="356" customFormat="1" x14ac:dyDescent="0.25">
      <c r="A78" s="718" t="s">
        <v>365</v>
      </c>
      <c r="B78" s="719"/>
      <c r="C78" s="719"/>
      <c r="D78" s="720"/>
      <c r="E78" s="721"/>
      <c r="F78" s="722"/>
      <c r="G78" s="722"/>
      <c r="H78" s="722"/>
      <c r="I78" s="722"/>
      <c r="J78" s="722"/>
      <c r="K78" s="722"/>
      <c r="L78" s="722"/>
      <c r="M78" s="722"/>
      <c r="N78" s="722"/>
      <c r="O78" s="722"/>
      <c r="P78" s="722"/>
      <c r="Q78" s="722"/>
      <c r="R78" s="722"/>
      <c r="S78" s="742"/>
      <c r="T78" s="722"/>
      <c r="U78" s="722"/>
      <c r="V78" s="722"/>
      <c r="W78" s="722"/>
      <c r="X78" s="722"/>
      <c r="Y78" s="722"/>
      <c r="Z78" s="722"/>
      <c r="AA78" s="722"/>
      <c r="AB78" s="722"/>
      <c r="AC78" s="722"/>
      <c r="AD78" s="579">
        <f>SUM(E78:AC78)</f>
        <v>0</v>
      </c>
      <c r="AE78" s="682">
        <f>AD78*D78</f>
        <v>0</v>
      </c>
      <c r="AF78" s="683" t="str">
        <f>IF(AD78&lt;0,"buy","sell")</f>
        <v>sell</v>
      </c>
    </row>
    <row r="79" spans="1:32" s="356" customFormat="1" x14ac:dyDescent="0.25">
      <c r="A79" s="718" t="s">
        <v>366</v>
      </c>
      <c r="B79" s="719"/>
      <c r="C79" s="719"/>
      <c r="D79" s="720"/>
      <c r="E79" s="721"/>
      <c r="F79" s="722"/>
      <c r="G79" s="722"/>
      <c r="H79" s="722"/>
      <c r="I79" s="722"/>
      <c r="J79" s="722"/>
      <c r="K79" s="722"/>
      <c r="L79" s="722"/>
      <c r="M79" s="722"/>
      <c r="N79" s="722"/>
      <c r="O79" s="722"/>
      <c r="P79" s="722"/>
      <c r="Q79" s="722"/>
      <c r="R79" s="722"/>
      <c r="S79" s="742"/>
      <c r="T79" s="722"/>
      <c r="U79" s="722"/>
      <c r="V79" s="722"/>
      <c r="W79" s="722"/>
      <c r="X79" s="722"/>
      <c r="Y79" s="722"/>
      <c r="Z79" s="722"/>
      <c r="AA79" s="722"/>
      <c r="AB79" s="722"/>
      <c r="AC79" s="722"/>
      <c r="AD79" s="579">
        <f>SUM(E79:AC79)</f>
        <v>0</v>
      </c>
      <c r="AE79" s="682">
        <f>AD79*D79</f>
        <v>0</v>
      </c>
      <c r="AF79" s="683" t="str">
        <f>IF(AD79&lt;0,"buy","sell")</f>
        <v>sell</v>
      </c>
    </row>
    <row r="80" spans="1:32" s="356" customFormat="1" ht="15.6" x14ac:dyDescent="0.3">
      <c r="A80" s="716" t="s">
        <v>362</v>
      </c>
      <c r="B80" s="674"/>
      <c r="C80" s="598"/>
      <c r="D80" s="674"/>
      <c r="E80" s="363"/>
      <c r="F80" s="652"/>
      <c r="G80" s="652"/>
      <c r="H80" s="652"/>
      <c r="I80" s="652"/>
      <c r="J80" s="652"/>
      <c r="K80" s="652"/>
      <c r="L80" s="652"/>
      <c r="M80" s="652"/>
      <c r="N80" s="652"/>
      <c r="O80" s="652"/>
      <c r="P80" s="652"/>
      <c r="Q80" s="652"/>
      <c r="R80" s="652"/>
      <c r="S80" s="740"/>
      <c r="T80" s="652"/>
      <c r="U80" s="652"/>
      <c r="V80" s="652"/>
      <c r="W80" s="652"/>
      <c r="X80" s="652"/>
      <c r="Y80" s="652"/>
      <c r="Z80" s="652"/>
      <c r="AA80" s="652"/>
      <c r="AB80" s="652"/>
      <c r="AC80" s="652"/>
      <c r="AD80" s="674"/>
      <c r="AE80" s="679"/>
      <c r="AF80" s="679"/>
    </row>
    <row r="81" spans="1:33" s="356" customFormat="1" x14ac:dyDescent="0.25">
      <c r="A81" s="607"/>
      <c r="B81" s="613"/>
      <c r="C81" s="613"/>
      <c r="D81" s="611"/>
      <c r="E81" s="604"/>
      <c r="F81" s="689"/>
      <c r="G81" s="689"/>
      <c r="H81" s="689"/>
      <c r="I81" s="689"/>
      <c r="J81" s="689"/>
      <c r="K81" s="689"/>
      <c r="L81" s="689"/>
      <c r="M81" s="689"/>
      <c r="N81" s="689"/>
      <c r="O81" s="689"/>
      <c r="P81" s="689"/>
      <c r="Q81" s="689"/>
      <c r="R81" s="689"/>
      <c r="S81" s="743"/>
      <c r="T81" s="689"/>
      <c r="U81" s="689"/>
      <c r="V81" s="689"/>
      <c r="W81" s="689"/>
      <c r="X81" s="689"/>
      <c r="Y81" s="689"/>
      <c r="Z81" s="689"/>
      <c r="AA81" s="689"/>
      <c r="AB81" s="689"/>
      <c r="AC81" s="689"/>
      <c r="AD81" s="579">
        <f t="shared" si="7"/>
        <v>0</v>
      </c>
      <c r="AE81" s="682">
        <f>AD81*D81</f>
        <v>0</v>
      </c>
      <c r="AF81" s="683" t="str">
        <f>IF(AD81&lt;0,"buy","sell")</f>
        <v>sell</v>
      </c>
    </row>
    <row r="82" spans="1:33" s="356" customFormat="1" x14ac:dyDescent="0.25">
      <c r="A82" s="607" t="s">
        <v>65</v>
      </c>
      <c r="B82" s="613" t="s">
        <v>377</v>
      </c>
      <c r="C82" s="613" t="s">
        <v>151</v>
      </c>
      <c r="D82" s="611">
        <v>20</v>
      </c>
      <c r="E82" s="604"/>
      <c r="F82" s="689"/>
      <c r="G82" s="689"/>
      <c r="H82" s="689"/>
      <c r="I82" s="689"/>
      <c r="J82" s="689"/>
      <c r="K82" s="689"/>
      <c r="L82" s="689"/>
      <c r="M82" s="689"/>
      <c r="N82" s="689"/>
      <c r="O82" s="689">
        <v>25</v>
      </c>
      <c r="P82" s="689"/>
      <c r="Q82" s="689"/>
      <c r="R82" s="689"/>
      <c r="S82" s="743"/>
      <c r="T82" s="689"/>
      <c r="U82" s="689"/>
      <c r="V82" s="689"/>
      <c r="W82" s="689"/>
      <c r="X82" s="689"/>
      <c r="Y82" s="689"/>
      <c r="Z82" s="689"/>
      <c r="AA82" s="689"/>
      <c r="AB82" s="689"/>
      <c r="AC82" s="689"/>
      <c r="AD82" s="579">
        <f>SUM(E82:AC82)</f>
        <v>25</v>
      </c>
      <c r="AE82" s="682">
        <f>AD82*D82</f>
        <v>500</v>
      </c>
      <c r="AF82" s="683" t="str">
        <f>IF(AD82&lt;0,"buy","sell")</f>
        <v>sell</v>
      </c>
    </row>
    <row r="83" spans="1:33" s="356" customFormat="1" x14ac:dyDescent="0.25">
      <c r="A83" s="607" t="s">
        <v>65</v>
      </c>
      <c r="B83" s="613" t="s">
        <v>377</v>
      </c>
      <c r="C83" s="613" t="s">
        <v>151</v>
      </c>
      <c r="D83" s="611">
        <v>13</v>
      </c>
      <c r="E83" s="604"/>
      <c r="F83" s="689"/>
      <c r="G83" s="689"/>
      <c r="H83" s="689"/>
      <c r="I83" s="689"/>
      <c r="J83" s="689"/>
      <c r="K83" s="689"/>
      <c r="L83" s="689"/>
      <c r="M83" s="689"/>
      <c r="N83" s="689"/>
      <c r="O83" s="689"/>
      <c r="P83" s="689"/>
      <c r="Q83" s="689"/>
      <c r="R83" s="689"/>
      <c r="S83" s="743"/>
      <c r="T83" s="689"/>
      <c r="U83" s="689"/>
      <c r="V83" s="689"/>
      <c r="W83" s="689"/>
      <c r="X83" s="689"/>
      <c r="Y83" s="689"/>
      <c r="Z83" s="689"/>
      <c r="AA83" s="689"/>
      <c r="AB83" s="689">
        <v>50</v>
      </c>
      <c r="AC83" s="689"/>
      <c r="AD83" s="579">
        <f>SUM(E83:AC83)</f>
        <v>50</v>
      </c>
      <c r="AE83" s="682">
        <f>AD83*D83</f>
        <v>650</v>
      </c>
      <c r="AF83" s="683" t="str">
        <f>IF(AD83&lt;0,"buy","sell")</f>
        <v>sell</v>
      </c>
    </row>
    <row r="84" spans="1:33" s="356" customFormat="1" x14ac:dyDescent="0.25">
      <c r="A84" s="607"/>
      <c r="B84" s="613"/>
      <c r="C84" s="613"/>
      <c r="D84" s="611"/>
      <c r="E84" s="604"/>
      <c r="F84" s="689"/>
      <c r="G84" s="689"/>
      <c r="H84" s="689"/>
      <c r="I84" s="689"/>
      <c r="J84" s="689"/>
      <c r="K84" s="689"/>
      <c r="L84" s="689"/>
      <c r="M84" s="689"/>
      <c r="N84" s="689"/>
      <c r="O84" s="689"/>
      <c r="P84" s="689"/>
      <c r="Q84" s="689"/>
      <c r="R84" s="689"/>
      <c r="S84" s="743"/>
      <c r="T84" s="689"/>
      <c r="U84" s="689"/>
      <c r="V84" s="689"/>
      <c r="W84" s="689"/>
      <c r="X84" s="689"/>
      <c r="Y84" s="689"/>
      <c r="Z84" s="689"/>
      <c r="AA84" s="689"/>
      <c r="AB84" s="689"/>
      <c r="AC84" s="689"/>
      <c r="AD84" s="579">
        <f t="shared" si="7"/>
        <v>0</v>
      </c>
      <c r="AE84" s="682">
        <f>AD84*D84</f>
        <v>0</v>
      </c>
      <c r="AF84" s="683" t="str">
        <f>IF(AD84&lt;0,"buy","sell")</f>
        <v>sell</v>
      </c>
    </row>
    <row r="85" spans="1:33" s="356" customFormat="1" ht="15.6" x14ac:dyDescent="0.3">
      <c r="A85" s="716" t="s">
        <v>359</v>
      </c>
      <c r="B85" s="674"/>
      <c r="C85" s="598"/>
      <c r="D85" s="674"/>
      <c r="E85" s="363"/>
      <c r="F85" s="652"/>
      <c r="G85" s="652"/>
      <c r="H85" s="652"/>
      <c r="I85" s="652"/>
      <c r="J85" s="652"/>
      <c r="K85" s="652"/>
      <c r="L85" s="652"/>
      <c r="M85" s="652"/>
      <c r="N85" s="652"/>
      <c r="O85" s="652"/>
      <c r="P85" s="652"/>
      <c r="Q85" s="652"/>
      <c r="R85" s="652"/>
      <c r="S85" s="740"/>
      <c r="T85" s="652"/>
      <c r="U85" s="652"/>
      <c r="V85" s="652"/>
      <c r="W85" s="652"/>
      <c r="X85" s="652"/>
      <c r="Y85" s="652"/>
      <c r="Z85" s="652"/>
      <c r="AA85" s="652"/>
      <c r="AB85" s="652"/>
      <c r="AC85" s="652"/>
      <c r="AD85" s="674"/>
      <c r="AE85" s="679"/>
      <c r="AF85" s="679"/>
    </row>
    <row r="86" spans="1:33" s="356" customFormat="1" ht="12.75" customHeight="1" x14ac:dyDescent="0.25">
      <c r="A86" s="606"/>
      <c r="B86" s="608"/>
      <c r="C86" s="608"/>
      <c r="D86" s="688"/>
      <c r="E86" s="687"/>
      <c r="F86" s="475"/>
      <c r="G86" s="475"/>
      <c r="H86" s="475"/>
      <c r="I86" s="475"/>
      <c r="J86" s="475"/>
      <c r="K86" s="475"/>
      <c r="L86" s="475"/>
      <c r="M86" s="475"/>
      <c r="N86" s="475"/>
      <c r="O86" s="475"/>
      <c r="P86" s="475"/>
      <c r="Q86" s="475"/>
      <c r="R86" s="475"/>
      <c r="S86" s="741"/>
      <c r="T86" s="475"/>
      <c r="U86" s="475"/>
      <c r="V86" s="475"/>
      <c r="W86" s="475"/>
      <c r="X86" s="475"/>
      <c r="Y86" s="475"/>
      <c r="Z86" s="475"/>
      <c r="AA86" s="475"/>
      <c r="AB86" s="475"/>
      <c r="AC86" s="475"/>
      <c r="AD86" s="579">
        <f t="shared" si="7"/>
        <v>0</v>
      </c>
      <c r="AE86" s="682">
        <f>AD86*D86</f>
        <v>0</v>
      </c>
      <c r="AF86" s="683" t="str">
        <f>IF(AD86&lt;0,"buy","sell")</f>
        <v>sell</v>
      </c>
    </row>
    <row r="87" spans="1:33" s="356" customFormat="1" x14ac:dyDescent="0.25">
      <c r="A87" s="606"/>
      <c r="B87" s="608"/>
      <c r="C87" s="608"/>
      <c r="D87" s="688"/>
      <c r="E87" s="687"/>
      <c r="F87" s="475"/>
      <c r="G87" s="475"/>
      <c r="H87" s="475"/>
      <c r="I87" s="475"/>
      <c r="J87" s="475"/>
      <c r="K87" s="475"/>
      <c r="L87" s="475"/>
      <c r="M87" s="475"/>
      <c r="N87" s="475"/>
      <c r="O87" s="475"/>
      <c r="P87" s="475"/>
      <c r="Q87" s="475"/>
      <c r="R87" s="475"/>
      <c r="S87" s="741"/>
      <c r="T87" s="475"/>
      <c r="U87" s="475"/>
      <c r="V87" s="475"/>
      <c r="W87" s="475"/>
      <c r="X87" s="475"/>
      <c r="Y87" s="475"/>
      <c r="Z87" s="475"/>
      <c r="AA87" s="475"/>
      <c r="AB87" s="475"/>
      <c r="AC87" s="475"/>
      <c r="AD87" s="579">
        <f t="shared" si="7"/>
        <v>0</v>
      </c>
      <c r="AE87" s="682">
        <f>AD87*D87</f>
        <v>0</v>
      </c>
      <c r="AF87" s="683" t="str">
        <f>IF(AD87&lt;0,"buy","sell")</f>
        <v>sell</v>
      </c>
    </row>
    <row r="88" spans="1:33" s="356" customFormat="1" ht="15" customHeight="1" x14ac:dyDescent="0.3">
      <c r="A88" s="717" t="s">
        <v>367</v>
      </c>
      <c r="B88" s="538"/>
      <c r="C88" s="538"/>
      <c r="D88" s="538"/>
      <c r="E88" s="600"/>
      <c r="F88" s="538"/>
      <c r="G88" s="538"/>
      <c r="H88" s="538"/>
      <c r="I88" s="538"/>
      <c r="J88" s="538"/>
      <c r="K88" s="538"/>
      <c r="L88" s="538"/>
      <c r="M88" s="538"/>
      <c r="N88" s="538"/>
      <c r="O88" s="538"/>
      <c r="P88" s="538"/>
      <c r="Q88" s="538"/>
      <c r="R88" s="538"/>
      <c r="S88" s="744"/>
      <c r="T88" s="538"/>
      <c r="U88" s="538"/>
      <c r="V88" s="538"/>
      <c r="W88" s="538"/>
      <c r="X88" s="538"/>
      <c r="Y88" s="538"/>
      <c r="Z88" s="538"/>
      <c r="AA88" s="538"/>
      <c r="AB88" s="538"/>
      <c r="AC88" s="538"/>
      <c r="AD88" s="538"/>
      <c r="AE88" s="538"/>
      <c r="AF88" s="538"/>
      <c r="AG88" s="466"/>
    </row>
    <row r="89" spans="1:33" s="356" customFormat="1" ht="12.75" customHeight="1" x14ac:dyDescent="0.25">
      <c r="A89" s="723" t="s">
        <v>365</v>
      </c>
      <c r="B89" s="724"/>
      <c r="C89" s="724"/>
      <c r="D89" s="725"/>
      <c r="E89" s="726"/>
      <c r="F89" s="727"/>
      <c r="G89" s="728"/>
      <c r="H89" s="728"/>
      <c r="I89" s="728"/>
      <c r="J89" s="728"/>
      <c r="K89" s="728"/>
      <c r="L89" s="728">
        <v>-100</v>
      </c>
      <c r="M89" s="728"/>
      <c r="N89" s="728"/>
      <c r="O89" s="728"/>
      <c r="P89" s="728"/>
      <c r="Q89" s="728"/>
      <c r="R89" s="728"/>
      <c r="S89" s="745"/>
      <c r="T89" s="728"/>
      <c r="U89" s="728"/>
      <c r="V89" s="728"/>
      <c r="W89" s="728"/>
      <c r="X89" s="728"/>
      <c r="Y89" s="728"/>
      <c r="Z89" s="728"/>
      <c r="AA89" s="728"/>
      <c r="AB89" s="728"/>
      <c r="AC89" s="728"/>
      <c r="AD89" s="579">
        <f>SUM(E89:AC89)</f>
        <v>-100</v>
      </c>
      <c r="AE89" s="682">
        <f>AD89*D89</f>
        <v>0</v>
      </c>
      <c r="AF89" s="683" t="str">
        <f>IF(AD89&lt;0,"buy","sell")</f>
        <v>buy</v>
      </c>
    </row>
    <row r="90" spans="1:33" s="356" customFormat="1" ht="13.5" customHeight="1" x14ac:dyDescent="0.25">
      <c r="A90" s="729" t="s">
        <v>366</v>
      </c>
      <c r="B90" s="719"/>
      <c r="C90" s="719"/>
      <c r="D90" s="720"/>
      <c r="E90" s="730"/>
      <c r="F90" s="722"/>
      <c r="G90" s="731"/>
      <c r="H90" s="731"/>
      <c r="I90" s="731"/>
      <c r="J90" s="731"/>
      <c r="K90" s="731"/>
      <c r="L90" s="731"/>
      <c r="M90" s="731"/>
      <c r="N90" s="731"/>
      <c r="O90" s="731"/>
      <c r="P90" s="731"/>
      <c r="Q90" s="731"/>
      <c r="R90" s="731"/>
      <c r="S90" s="746"/>
      <c r="T90" s="731"/>
      <c r="U90" s="731"/>
      <c r="V90" s="731"/>
      <c r="W90" s="731"/>
      <c r="X90" s="731"/>
      <c r="Y90" s="731"/>
      <c r="Z90" s="731"/>
      <c r="AA90" s="731"/>
      <c r="AB90" s="731"/>
      <c r="AC90" s="731"/>
      <c r="AD90" s="579">
        <f>SUM(AA90:AC90)</f>
        <v>0</v>
      </c>
      <c r="AE90" s="682">
        <f>AD90*D90</f>
        <v>0</v>
      </c>
      <c r="AF90" s="683" t="str">
        <f>IF(AD90&lt;0,"buy","sell")</f>
        <v>sell</v>
      </c>
    </row>
    <row r="91" spans="1:33" s="356" customFormat="1" ht="15" customHeight="1" x14ac:dyDescent="0.3">
      <c r="A91" s="717" t="s">
        <v>360</v>
      </c>
      <c r="B91" s="538"/>
      <c r="C91" s="538"/>
      <c r="D91" s="538"/>
      <c r="E91" s="600"/>
      <c r="F91" s="538"/>
      <c r="G91" s="538"/>
      <c r="H91" s="538"/>
      <c r="I91" s="538"/>
      <c r="J91" s="538"/>
      <c r="K91" s="538"/>
      <c r="L91" s="538"/>
      <c r="M91" s="538"/>
      <c r="N91" s="538"/>
      <c r="O91" s="538"/>
      <c r="P91" s="538"/>
      <c r="Q91" s="538"/>
      <c r="R91" s="538"/>
      <c r="S91" s="744"/>
      <c r="T91" s="538"/>
      <c r="U91" s="538"/>
      <c r="V91" s="538"/>
      <c r="W91" s="538"/>
      <c r="X91" s="538"/>
      <c r="Y91" s="538"/>
      <c r="Z91" s="538"/>
      <c r="AA91" s="538"/>
      <c r="AB91" s="538"/>
      <c r="AC91" s="538"/>
      <c r="AD91" s="538"/>
      <c r="AE91" s="538"/>
      <c r="AF91" s="538"/>
      <c r="AG91" s="466"/>
    </row>
    <row r="92" spans="1:33" s="356" customFormat="1" ht="12.75" customHeight="1" x14ac:dyDescent="0.25">
      <c r="A92" s="617"/>
      <c r="B92" s="562"/>
      <c r="C92" s="562"/>
      <c r="D92" s="618"/>
      <c r="E92" s="563"/>
      <c r="F92" s="564"/>
      <c r="G92" s="565"/>
      <c r="H92" s="565"/>
      <c r="I92" s="565"/>
      <c r="J92" s="565"/>
      <c r="K92" s="565"/>
      <c r="L92" s="565"/>
      <c r="M92" s="565"/>
      <c r="N92" s="565"/>
      <c r="O92" s="565"/>
      <c r="P92" s="565"/>
      <c r="Q92" s="565"/>
      <c r="R92" s="565"/>
      <c r="S92" s="747"/>
      <c r="T92" s="565"/>
      <c r="U92" s="565"/>
      <c r="V92" s="565"/>
      <c r="W92" s="565"/>
      <c r="X92" s="565"/>
      <c r="Y92" s="565"/>
      <c r="Z92" s="565"/>
      <c r="AA92" s="565"/>
      <c r="AB92" s="565"/>
      <c r="AC92" s="565"/>
      <c r="AD92" s="579">
        <f>SUM(AA92:AC92)</f>
        <v>0</v>
      </c>
      <c r="AE92" s="682">
        <f t="shared" ref="AE92:AE97" si="8">AD92*D92</f>
        <v>0</v>
      </c>
      <c r="AF92" s="683" t="str">
        <f>IF(AD92&lt;0,"buy","sell")</f>
        <v>sell</v>
      </c>
    </row>
    <row r="93" spans="1:33" s="356" customFormat="1" ht="12.75" customHeight="1" x14ac:dyDescent="0.25">
      <c r="A93" s="617" t="s">
        <v>63</v>
      </c>
      <c r="B93" s="562" t="s">
        <v>377</v>
      </c>
      <c r="C93" s="562" t="s">
        <v>151</v>
      </c>
      <c r="D93" s="618">
        <v>10</v>
      </c>
      <c r="E93" s="563"/>
      <c r="F93" s="564"/>
      <c r="G93" s="565"/>
      <c r="H93" s="565"/>
      <c r="I93" s="565">
        <v>-25</v>
      </c>
      <c r="J93" s="565">
        <v>-25</v>
      </c>
      <c r="K93" s="565">
        <v>-25</v>
      </c>
      <c r="L93" s="565">
        <v>-25</v>
      </c>
      <c r="M93" s="565"/>
      <c r="N93" s="565"/>
      <c r="O93" s="565"/>
      <c r="P93" s="565"/>
      <c r="Q93" s="565"/>
      <c r="R93" s="565"/>
      <c r="S93" s="747"/>
      <c r="T93" s="565"/>
      <c r="U93" s="565"/>
      <c r="V93" s="565"/>
      <c r="W93" s="565"/>
      <c r="X93" s="565"/>
      <c r="Y93" s="565"/>
      <c r="Z93" s="565"/>
      <c r="AA93" s="565"/>
      <c r="AB93" s="565"/>
      <c r="AC93" s="565"/>
      <c r="AD93" s="579">
        <f>SUM(AA93:AC93)</f>
        <v>0</v>
      </c>
      <c r="AE93" s="682">
        <f t="shared" si="8"/>
        <v>0</v>
      </c>
      <c r="AF93" s="683" t="str">
        <f>IF(AD93&lt;0,"buy","sell")</f>
        <v>sell</v>
      </c>
    </row>
    <row r="94" spans="1:33" s="356" customFormat="1" x14ac:dyDescent="0.25">
      <c r="A94" s="617" t="s">
        <v>373</v>
      </c>
      <c r="B94" s="562" t="s">
        <v>377</v>
      </c>
      <c r="C94" s="695" t="s">
        <v>268</v>
      </c>
      <c r="D94" s="618">
        <v>20</v>
      </c>
      <c r="E94" s="563"/>
      <c r="F94" s="564"/>
      <c r="G94" s="565"/>
      <c r="H94" s="565"/>
      <c r="I94" s="565"/>
      <c r="J94" s="565"/>
      <c r="K94" s="565">
        <v>-25</v>
      </c>
      <c r="L94" s="565"/>
      <c r="M94" s="565"/>
      <c r="N94" s="565"/>
      <c r="O94" s="565"/>
      <c r="P94" s="565"/>
      <c r="Q94" s="565"/>
      <c r="R94" s="565"/>
      <c r="S94" s="747"/>
      <c r="T94" s="565"/>
      <c r="U94" s="565"/>
      <c r="V94" s="565"/>
      <c r="W94" s="565"/>
      <c r="X94" s="565"/>
      <c r="Y94" s="565"/>
      <c r="Z94" s="565"/>
      <c r="AA94" s="565"/>
      <c r="AB94" s="565"/>
      <c r="AC94" s="565">
        <v>-75</v>
      </c>
      <c r="AD94" s="579">
        <f>SUM(AA94:AC94)</f>
        <v>-75</v>
      </c>
      <c r="AE94" s="682">
        <f t="shared" si="8"/>
        <v>-1500</v>
      </c>
      <c r="AF94" s="683"/>
    </row>
    <row r="95" spans="1:33" s="356" customFormat="1" x14ac:dyDescent="0.25">
      <c r="A95" s="617" t="s">
        <v>373</v>
      </c>
      <c r="B95" s="562" t="s">
        <v>377</v>
      </c>
      <c r="C95" s="695" t="s">
        <v>268</v>
      </c>
      <c r="D95" s="618">
        <v>29</v>
      </c>
      <c r="E95" s="563"/>
      <c r="F95" s="564"/>
      <c r="G95" s="565"/>
      <c r="H95" s="565"/>
      <c r="I95" s="565"/>
      <c r="J95" s="565"/>
      <c r="K95" s="565"/>
      <c r="L95" s="565">
        <v>-95</v>
      </c>
      <c r="M95" s="565"/>
      <c r="N95" s="565"/>
      <c r="O95" s="565"/>
      <c r="P95" s="565"/>
      <c r="Q95" s="565"/>
      <c r="R95" s="565"/>
      <c r="S95" s="747"/>
      <c r="T95" s="565"/>
      <c r="U95" s="565"/>
      <c r="V95" s="565"/>
      <c r="W95" s="565"/>
      <c r="X95" s="565"/>
      <c r="Y95" s="565"/>
      <c r="Z95" s="565"/>
      <c r="AA95" s="565"/>
      <c r="AB95" s="565"/>
      <c r="AC95" s="565"/>
      <c r="AD95" s="579">
        <f>SUM(AA95:AC95)</f>
        <v>0</v>
      </c>
      <c r="AE95" s="682">
        <f t="shared" si="8"/>
        <v>0</v>
      </c>
      <c r="AF95" s="683"/>
    </row>
    <row r="96" spans="1:33" s="356" customFormat="1" x14ac:dyDescent="0.25">
      <c r="A96" s="617" t="s">
        <v>381</v>
      </c>
      <c r="B96" s="562" t="s">
        <v>382</v>
      </c>
      <c r="C96" s="695" t="s">
        <v>268</v>
      </c>
      <c r="D96" s="618">
        <v>21</v>
      </c>
      <c r="E96" s="563"/>
      <c r="F96" s="564"/>
      <c r="G96" s="565"/>
      <c r="H96" s="565"/>
      <c r="I96" s="565"/>
      <c r="J96" s="565"/>
      <c r="K96" s="565"/>
      <c r="L96" s="565"/>
      <c r="M96" s="565"/>
      <c r="N96" s="565"/>
      <c r="O96" s="565"/>
      <c r="P96" s="565"/>
      <c r="Q96" s="565"/>
      <c r="R96" s="565"/>
      <c r="S96" s="747">
        <v>-20</v>
      </c>
      <c r="T96" s="747">
        <v>-20</v>
      </c>
      <c r="U96" s="747">
        <v>-20</v>
      </c>
      <c r="V96" s="565"/>
      <c r="W96" s="565"/>
      <c r="X96" s="565"/>
      <c r="Y96" s="565"/>
      <c r="Z96" s="565"/>
      <c r="AA96" s="565"/>
      <c r="AB96" s="565"/>
      <c r="AC96" s="565"/>
      <c r="AD96" s="579">
        <f>SUM(E96:AC96)</f>
        <v>-60</v>
      </c>
      <c r="AE96" s="682">
        <f t="shared" si="8"/>
        <v>-1260</v>
      </c>
      <c r="AF96" s="683" t="str">
        <f>IF(AD96&lt;0,"buy","sell")</f>
        <v>buy</v>
      </c>
    </row>
    <row r="97" spans="1:33" s="356" customFormat="1" x14ac:dyDescent="0.25">
      <c r="A97" s="732"/>
      <c r="B97" s="613"/>
      <c r="C97" s="733"/>
      <c r="D97" s="611"/>
      <c r="E97" s="734"/>
      <c r="F97" s="689"/>
      <c r="G97" s="735"/>
      <c r="H97" s="735"/>
      <c r="I97" s="735"/>
      <c r="J97" s="735"/>
      <c r="K97" s="735"/>
      <c r="L97" s="735"/>
      <c r="M97" s="735"/>
      <c r="N97" s="735"/>
      <c r="O97" s="735"/>
      <c r="P97" s="735"/>
      <c r="Q97" s="735"/>
      <c r="R97" s="735"/>
      <c r="S97" s="748"/>
      <c r="T97" s="735"/>
      <c r="U97" s="735"/>
      <c r="V97" s="735"/>
      <c r="W97" s="735"/>
      <c r="X97" s="735"/>
      <c r="Y97" s="735"/>
      <c r="Z97" s="735"/>
      <c r="AA97" s="735"/>
      <c r="AB97" s="735"/>
      <c r="AC97" s="735"/>
      <c r="AD97" s="579">
        <f>SUM(AA97:AC97)</f>
        <v>0</v>
      </c>
      <c r="AE97" s="682">
        <f t="shared" si="8"/>
        <v>0</v>
      </c>
      <c r="AF97" s="683"/>
    </row>
    <row r="98" spans="1:33" s="356" customFormat="1" ht="15" customHeight="1" x14ac:dyDescent="0.3">
      <c r="A98" s="717" t="s">
        <v>363</v>
      </c>
      <c r="B98" s="538"/>
      <c r="C98" s="538"/>
      <c r="D98" s="538"/>
      <c r="E98" s="600"/>
      <c r="F98" s="538"/>
      <c r="G98" s="538"/>
      <c r="H98" s="538"/>
      <c r="I98" s="538"/>
      <c r="J98" s="538"/>
      <c r="K98" s="538"/>
      <c r="L98" s="538"/>
      <c r="M98" s="538"/>
      <c r="N98" s="538"/>
      <c r="O98" s="538"/>
      <c r="P98" s="538"/>
      <c r="Q98" s="538"/>
      <c r="R98" s="538"/>
      <c r="S98" s="538"/>
      <c r="T98" s="538"/>
      <c r="U98" s="538"/>
      <c r="V98" s="538"/>
      <c r="W98" s="538"/>
      <c r="X98" s="538"/>
      <c r="Y98" s="538"/>
      <c r="Z98" s="538"/>
      <c r="AA98" s="538"/>
      <c r="AB98" s="538"/>
      <c r="AC98" s="538"/>
      <c r="AD98" s="538"/>
      <c r="AE98" s="538"/>
      <c r="AF98" s="538"/>
      <c r="AG98" s="466"/>
    </row>
    <row r="99" spans="1:33" s="356" customFormat="1" x14ac:dyDescent="0.25">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5">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5">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5">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5">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7.399999999999999" x14ac:dyDescent="0.3">
      <c r="A104" s="714" t="s">
        <v>368</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5">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7.399999999999999" x14ac:dyDescent="0.3">
      <c r="A106" s="438"/>
      <c r="B106" s="439"/>
      <c r="C106" s="439"/>
      <c r="D106" s="439"/>
      <c r="E106" s="439"/>
      <c r="F106" s="712"/>
      <c r="G106" s="713"/>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7.399999999999999" x14ac:dyDescent="0.3">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5">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5">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SUM(AD24:AD77)+SUM(AD80:AD85)</f>
        <v>75</v>
      </c>
      <c r="AE109" s="473">
        <f>SUM(AE24:AE77)+SUM(AE80:AE85)</f>
        <v>1150</v>
      </c>
      <c r="AF109" s="532"/>
    </row>
    <row r="110" spans="1:33" s="356" customFormat="1" x14ac:dyDescent="0.25">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SUM(AD85:AD88)+SUM(AD91:AD98)</f>
        <v>-135</v>
      </c>
      <c r="AE110" s="473">
        <f>SUM(AE85:AE88)+SUM(AE91:AE98)</f>
        <v>-2760</v>
      </c>
      <c r="AF110" s="532"/>
    </row>
    <row r="111" spans="1:33" s="356" customFormat="1" x14ac:dyDescent="0.25">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5">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5">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5">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5">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5">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5">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7.399999999999999" x14ac:dyDescent="0.3">
      <c r="A118" s="714"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5">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5">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5">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6" x14ac:dyDescent="0.3">
      <c r="A122" s="715"/>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5">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5">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5">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5">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5">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8" thickBot="1" x14ac:dyDescent="0.3">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5">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5">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5">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5">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5">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7.399999999999999" x14ac:dyDescent="0.3">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5">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7.399999999999999" x14ac:dyDescent="0.3">
      <c r="A136" s="438"/>
      <c r="B136" s="439"/>
      <c r="C136" s="439"/>
      <c r="D136" s="711"/>
      <c r="E136" s="439"/>
      <c r="F136" s="712"/>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7.399999999999999" x14ac:dyDescent="0.3">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8" thickBot="1" x14ac:dyDescent="0.3">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5">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5">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5">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5">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5">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5">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5">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5">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5">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5">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5">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5">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5">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5">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5">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5">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5">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5">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5">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5">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5">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5">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5">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5">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5">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5">
      <c r="AG285" s="386"/>
    </row>
    <row r="286" spans="1:34" s="382"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5">
      <c r="AG288" s="388"/>
    </row>
    <row r="289" spans="1:33" x14ac:dyDescent="0.25">
      <c r="AG289" s="388"/>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5">
      <c r="AG325" s="388"/>
    </row>
    <row r="326" spans="1:33" x14ac:dyDescent="0.25">
      <c r="AG326" s="388"/>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row r="334" spans="1:33" x14ac:dyDescent="0.25">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H4" sqref="G4:H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ht="12.6" thickBot="1" x14ac:dyDescent="0.3">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1.4"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1.4"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1.4"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1.4"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1.4"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1.4"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02">
        <f>Deals!AC21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1.4" x14ac:dyDescent="0.2">
      <c r="A27" s="497" t="s">
        <v>345</v>
      </c>
      <c r="B27" s="204">
        <f ca="1">Deals!F18+Deals!F17+Deals!F16</f>
        <v>25</v>
      </c>
      <c r="C27" s="204">
        <f>Deals!G18+Deals!G17+Deals!G16</f>
        <v>55</v>
      </c>
      <c r="D27" s="204">
        <f>Deals!H18+Deals!H17+Deals!H16</f>
        <v>55</v>
      </c>
      <c r="E27" s="204">
        <f>Deals!I18+Deals!I17+Deals!I16</f>
        <v>55</v>
      </c>
      <c r="F27" s="204">
        <f>Deals!J18+Deals!J17+Deals!J16</f>
        <v>55</v>
      </c>
      <c r="G27" s="204">
        <f>Deals!K18+Deals!K17+Deals!K16</f>
        <v>55</v>
      </c>
      <c r="H27" s="204">
        <f>Deals!L18+Deals!L17+Deals!L16</f>
        <v>55</v>
      </c>
      <c r="I27" s="204">
        <f>Deals!M18+Deals!M17+Deals!M16</f>
        <v>30</v>
      </c>
      <c r="J27" s="204">
        <f>Deals!N18+Deals!N17+Deals!N16</f>
        <v>30</v>
      </c>
      <c r="K27" s="204">
        <f>Deals!O18+Deals!O17+Deals!O16</f>
        <v>30</v>
      </c>
      <c r="L27" s="204">
        <f>Deals!P18+Deals!P17+Deals!P16</f>
        <v>30</v>
      </c>
      <c r="M27" s="204">
        <f>Deals!Q18+Deals!Q17+Deals!Q16</f>
        <v>30</v>
      </c>
      <c r="N27" s="204">
        <f>Deals!R18+Deals!R17+Deals!R16</f>
        <v>30</v>
      </c>
      <c r="O27" s="204">
        <f>Deals!S18+Deals!S17+Deals!S16</f>
        <v>30</v>
      </c>
      <c r="P27" s="204">
        <f>Deals!T18+Deals!T17+Deals!T16</f>
        <v>30</v>
      </c>
      <c r="Q27" s="204">
        <f>Deals!U18+Deals!U17+Deals!U16</f>
        <v>30</v>
      </c>
      <c r="R27" s="204">
        <f>Deals!V18+Deals!V17+Deals!V16</f>
        <v>30</v>
      </c>
      <c r="S27" s="204">
        <f>Deals!W18+Deals!W17+Deals!W16</f>
        <v>30</v>
      </c>
      <c r="T27" s="204">
        <f>Deals!X18+Deals!X17+Deals!X16</f>
        <v>30</v>
      </c>
      <c r="U27" s="204">
        <f>Deals!Y18+Deals!Y17+Deals!Y16</f>
        <v>30</v>
      </c>
      <c r="V27" s="204">
        <f>Deals!Z18+Deals!Z17+Deals!Z16</f>
        <v>30</v>
      </c>
      <c r="W27" s="204">
        <f>Deals!AA18+Deals!AA17+Deals!AA16</f>
        <v>30</v>
      </c>
      <c r="X27" s="204">
        <f>Deals!AB18+Deals!AB17+Deals!AB16</f>
        <v>30</v>
      </c>
      <c r="Y27" s="204">
        <f>Deals!AC18+Deals!AC17+Deals!AC16</f>
        <v>55</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1.4"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1.4"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1.4" x14ac:dyDescent="0.2">
      <c r="A31" s="499" t="s">
        <v>293</v>
      </c>
      <c r="B31" s="540">
        <f ca="1">Deals!F19+Deals!F15+Deals!F14+Deals!F13+Deals!F12+Deals!F11+Deals!F10</f>
        <v>203</v>
      </c>
      <c r="C31" s="540">
        <f>Deals!G19+Deals!G15+Deals!G14+Deals!G13+Deals!G12+Deals!G11+Deals!G10</f>
        <v>178</v>
      </c>
      <c r="D31" s="540">
        <f>Deals!H19+Deals!H15+Deals!H14+Deals!H13+Deals!H12+Deals!H11+Deals!H10</f>
        <v>178</v>
      </c>
      <c r="E31" s="540">
        <f>Deals!I19+Deals!I15+Deals!I14+Deals!I13+Deals!I12+Deals!I11+Deals!I10</f>
        <v>178</v>
      </c>
      <c r="F31" s="540">
        <f>Deals!J19+Deals!J15+Deals!J14+Deals!J13+Deals!J12+Deals!J11+Deals!J10</f>
        <v>178</v>
      </c>
      <c r="G31" s="540">
        <f>Deals!K19+Deals!K15+Deals!K14+Deals!K13+Deals!K12+Deals!K11+Deals!K10</f>
        <v>178</v>
      </c>
      <c r="H31" s="540">
        <f>Deals!L19+Deals!L15+Deals!L14+Deals!L13+Deals!L12+Deals!L11+Deals!L10</f>
        <v>178</v>
      </c>
      <c r="I31" s="540">
        <f>Deals!M19+Deals!M15+Deals!M14+Deals!M13+Deals!M12+Deals!M11+Deals!M10</f>
        <v>-25</v>
      </c>
      <c r="J31" s="540">
        <f>Deals!N19+Deals!N15+Deals!N14+Deals!N13+Deals!N12+Deals!N11+Deals!N10</f>
        <v>-25</v>
      </c>
      <c r="K31" s="540">
        <f>Deals!O19+Deals!O15+Deals!O14+Deals!O13+Deals!O12+Deals!O11+Deals!O10</f>
        <v>-25</v>
      </c>
      <c r="L31" s="540">
        <f>Deals!P19+Deals!P15+Deals!P14+Deals!P13+Deals!P12+Deals!P11+Deals!P10</f>
        <v>-25</v>
      </c>
      <c r="M31" s="540">
        <f>Deals!Q19+Deals!Q15+Deals!Q14+Deals!Q13+Deals!Q12+Deals!Q11+Deals!Q10</f>
        <v>-25</v>
      </c>
      <c r="N31" s="540">
        <f>Deals!R19+Deals!R15+Deals!R14+Deals!R13+Deals!R12+Deals!R11+Deals!R10</f>
        <v>-25</v>
      </c>
      <c r="O31" s="540">
        <f>Deals!S19+Deals!S15+Deals!S14+Deals!S13+Deals!S12+Deals!S11+Deals!S10</f>
        <v>-25</v>
      </c>
      <c r="P31" s="540">
        <f>Deals!T19+Deals!T15+Deals!T14+Deals!T13+Deals!T12+Deals!T11+Deals!T10</f>
        <v>-25</v>
      </c>
      <c r="Q31" s="540">
        <f>Deals!U19+Deals!U15+Deals!U14+Deals!U13+Deals!U12+Deals!U11+Deals!U10</f>
        <v>-25</v>
      </c>
      <c r="R31" s="540">
        <f>Deals!V19+Deals!V15+Deals!V14+Deals!V13+Deals!V12+Deals!V11+Deals!V10</f>
        <v>-25</v>
      </c>
      <c r="S31" s="540">
        <f>Deals!W19+Deals!W15+Deals!W14+Deals!W13+Deals!W12+Deals!W11+Deals!W10</f>
        <v>-25</v>
      </c>
      <c r="T31" s="540">
        <f>Deals!X19+Deals!X15+Deals!X14+Deals!X13+Deals!X12+Deals!X11+Deals!X10</f>
        <v>-25</v>
      </c>
      <c r="U31" s="540">
        <f>Deals!Y19+Deals!Y15+Deals!Y14+Deals!Y13+Deals!Y12+Deals!Y11+Deals!Y10</f>
        <v>-25</v>
      </c>
      <c r="V31" s="540">
        <f>Deals!Z19+Deals!Z15+Deals!Z14+Deals!Z13+Deals!Z12+Deals!Z11+Deals!Z10</f>
        <v>-25</v>
      </c>
      <c r="W31" s="540">
        <f>Deals!AA19+Deals!AA15+Deals!AA14+Deals!AA13+Deals!AA12+Deals!AA11+Deals!AA10</f>
        <v>-25</v>
      </c>
      <c r="X31" s="540">
        <f>Deals!AB19+Deals!AB15+Deals!AB14+Deals!AB13+Deals!AB12+Deals!AB11+Deals!AB10</f>
        <v>-25</v>
      </c>
      <c r="Y31" s="540">
        <f>Deals!AC19+Deals!AC15+Deals!AC14+Deals!AC13+Deals!AC12+Deals!AC11+Deals!AC10</f>
        <v>178</v>
      </c>
      <c r="Z31" s="160"/>
      <c r="AA31" s="162"/>
    </row>
    <row r="32" spans="1:27" s="161" customFormat="1" ht="11.4"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7" t="s">
        <v>121</v>
      </c>
      <c r="B38" s="708">
        <f t="shared" ref="B38:Y38" ca="1" si="4">SUM(B22:B37)+B4+B5</f>
        <v>1041</v>
      </c>
      <c r="C38" s="708">
        <f t="shared" ca="1" si="4"/>
        <v>999</v>
      </c>
      <c r="D38" s="708">
        <f t="shared" ca="1" si="4"/>
        <v>969</v>
      </c>
      <c r="E38" s="708">
        <f t="shared" ca="1" si="4"/>
        <v>962</v>
      </c>
      <c r="F38" s="708">
        <f t="shared" ca="1" si="4"/>
        <v>977</v>
      </c>
      <c r="G38" s="708">
        <f t="shared" ca="1" si="4"/>
        <v>1015</v>
      </c>
      <c r="H38" s="708">
        <f t="shared" ca="1" si="4"/>
        <v>1115</v>
      </c>
      <c r="I38" s="708">
        <f t="shared" ca="1" si="4"/>
        <v>920</v>
      </c>
      <c r="J38" s="708">
        <f t="shared" ca="1" si="4"/>
        <v>948</v>
      </c>
      <c r="K38" s="708">
        <f t="shared" ca="1" si="4"/>
        <v>1015</v>
      </c>
      <c r="L38" s="708">
        <f t="shared" ca="1" si="4"/>
        <v>1017</v>
      </c>
      <c r="M38" s="708">
        <f t="shared" ca="1" si="4"/>
        <v>1019</v>
      </c>
      <c r="N38" s="708">
        <f t="shared" ca="1" si="4"/>
        <v>1001</v>
      </c>
      <c r="O38" s="708">
        <f t="shared" ca="1" si="4"/>
        <v>996</v>
      </c>
      <c r="P38" s="708">
        <f t="shared" ca="1" si="4"/>
        <v>977</v>
      </c>
      <c r="Q38" s="708">
        <f t="shared" ca="1" si="4"/>
        <v>963</v>
      </c>
      <c r="R38" s="708">
        <f t="shared" ca="1" si="4"/>
        <v>951</v>
      </c>
      <c r="S38" s="708">
        <f t="shared" ca="1" si="4"/>
        <v>1055</v>
      </c>
      <c r="T38" s="708">
        <f t="shared" ca="1" si="4"/>
        <v>1115</v>
      </c>
      <c r="U38" s="708">
        <f t="shared" ca="1" si="4"/>
        <v>1106</v>
      </c>
      <c r="V38" s="708">
        <f t="shared" ca="1" si="4"/>
        <v>1081</v>
      </c>
      <c r="W38" s="708">
        <f t="shared" ca="1" si="4"/>
        <v>1025</v>
      </c>
      <c r="X38" s="708">
        <f t="shared" ca="1" si="4"/>
        <v>1006</v>
      </c>
      <c r="Y38" s="709">
        <f t="shared" ca="1" si="4"/>
        <v>1083</v>
      </c>
      <c r="Z38" s="348"/>
      <c r="AA38" s="162"/>
    </row>
    <row r="39" spans="1:33" s="161" customFormat="1" ht="16.2"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f ca="1">-Economics!D35/Economics!I35</f>
        <v>9288.0121970663258</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f ca="1">-Economics!D36/Economics!I36</f>
        <v>11486.44571109694</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2281.6627969547194</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2078.3220563616073</v>
      </c>
    </row>
    <row r="46" spans="1:33" s="161" customFormat="1" ht="12.75" customHeight="1" thickBot="1" x14ac:dyDescent="0.3">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f ca="1">-Economics!D41/Economics!I41</f>
        <v>25415.7884247449</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3">
      <c r="A58" s="659" t="s">
        <v>10</v>
      </c>
      <c r="B58" s="660">
        <f ca="1">B59-B38</f>
        <v>28</v>
      </c>
      <c r="C58" s="660">
        <f t="shared" ref="C58:I58" ca="1" si="5">C59-C38</f>
        <v>-14</v>
      </c>
      <c r="D58" s="660">
        <f t="shared" ca="1" si="5"/>
        <v>2</v>
      </c>
      <c r="E58" s="660">
        <f t="shared" ca="1" si="5"/>
        <v>-1</v>
      </c>
      <c r="F58" s="660">
        <f t="shared" ca="1" si="5"/>
        <v>-2</v>
      </c>
      <c r="G58" s="660">
        <f t="shared" ca="1" si="5"/>
        <v>-3</v>
      </c>
      <c r="H58" s="660">
        <f t="shared" ca="1" si="5"/>
        <v>-3</v>
      </c>
      <c r="I58" s="660">
        <f t="shared" ca="1" si="5"/>
        <v>-4</v>
      </c>
      <c r="J58" s="660">
        <f t="shared" ref="J58:Y58" ca="1" si="6">J59-J38</f>
        <v>-10</v>
      </c>
      <c r="K58" s="660">
        <f t="shared" ca="1" si="6"/>
        <v>-11</v>
      </c>
      <c r="L58" s="660">
        <f t="shared" ca="1" si="6"/>
        <v>-9</v>
      </c>
      <c r="M58" s="660">
        <f t="shared" ca="1" si="6"/>
        <v>-10</v>
      </c>
      <c r="N58" s="660">
        <f t="shared" ca="1" si="6"/>
        <v>-10</v>
      </c>
      <c r="O58" s="660">
        <f t="shared" ca="1" si="6"/>
        <v>-8</v>
      </c>
      <c r="P58" s="660">
        <f t="shared" ca="1" si="6"/>
        <v>3</v>
      </c>
      <c r="Q58" s="660">
        <f t="shared" ca="1" si="6"/>
        <v>1</v>
      </c>
      <c r="R58" s="660">
        <f t="shared" ca="1" si="6"/>
        <v>-1</v>
      </c>
      <c r="S58" s="660">
        <f t="shared" ca="1" si="6"/>
        <v>-4</v>
      </c>
      <c r="T58" s="660">
        <f t="shared" ca="1" si="6"/>
        <v>2</v>
      </c>
      <c r="U58" s="660">
        <f t="shared" ca="1" si="6"/>
        <v>0</v>
      </c>
      <c r="V58" s="660">
        <f t="shared" ca="1" si="6"/>
        <v>2</v>
      </c>
      <c r="W58" s="660">
        <f t="shared" ca="1" si="6"/>
        <v>6</v>
      </c>
      <c r="X58" s="660">
        <f t="shared" ca="1" si="6"/>
        <v>4</v>
      </c>
      <c r="Y58" s="660">
        <f t="shared" ca="1" si="6"/>
        <v>-2</v>
      </c>
      <c r="Z58" s="351">
        <f ca="1">SUM(Z41:Z55)+Z41+Z42+Z43+Z48+Z49+Z50+Z51+Z52</f>
        <v>2416</v>
      </c>
      <c r="AA58" s="209">
        <f ca="1">SUM(AA41:AA55)</f>
        <v>50550.231186224497</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f ca="1">SUM(Economics!D28:D45)</f>
        <v>-215367.033925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310</v>
      </c>
      <c r="C62" s="169">
        <f t="shared" ca="1" si="10"/>
        <v>355</v>
      </c>
      <c r="D62" s="169">
        <f t="shared" ca="1" si="10"/>
        <v>368</v>
      </c>
      <c r="E62" s="169">
        <f t="shared" ca="1" si="10"/>
        <v>390</v>
      </c>
      <c r="F62" s="169">
        <f t="shared" ca="1" si="10"/>
        <v>393</v>
      </c>
      <c r="G62" s="169">
        <f t="shared" ca="1" si="10"/>
        <v>393</v>
      </c>
      <c r="H62" s="169">
        <f ca="1">-SUM(H11:H14,H29:H32,H22) + SUM(H53:H55)</f>
        <v>373</v>
      </c>
      <c r="I62" s="169">
        <f t="shared" ca="1" si="10"/>
        <v>531</v>
      </c>
      <c r="J62" s="169">
        <f t="shared" ca="1" si="10"/>
        <v>532</v>
      </c>
      <c r="K62" s="169">
        <f t="shared" ca="1" si="10"/>
        <v>506</v>
      </c>
      <c r="L62" s="169">
        <f t="shared" ca="1" si="10"/>
        <v>505</v>
      </c>
      <c r="M62" s="169">
        <f t="shared" ca="1" si="10"/>
        <v>506</v>
      </c>
      <c r="N62" s="169">
        <f t="shared" ca="1" si="10"/>
        <v>505</v>
      </c>
      <c r="O62" s="169">
        <f t="shared" ca="1" si="10"/>
        <v>505</v>
      </c>
      <c r="P62" s="169">
        <f t="shared" ca="1" si="10"/>
        <v>503</v>
      </c>
      <c r="Q62" s="169">
        <f t="shared" ca="1" si="10"/>
        <v>503</v>
      </c>
      <c r="R62" s="169">
        <f t="shared" ca="1" si="10"/>
        <v>500</v>
      </c>
      <c r="S62" s="169">
        <f t="shared" ca="1" si="10"/>
        <v>503</v>
      </c>
      <c r="T62" s="169">
        <f t="shared" ca="1" si="10"/>
        <v>478</v>
      </c>
      <c r="U62" s="169">
        <f t="shared" ca="1" si="10"/>
        <v>478</v>
      </c>
      <c r="V62" s="169">
        <f t="shared" ca="1" si="10"/>
        <v>488</v>
      </c>
      <c r="W62" s="169">
        <f t="shared" ca="1" si="10"/>
        <v>513</v>
      </c>
      <c r="X62" s="169">
        <f t="shared" ca="1" si="10"/>
        <v>460</v>
      </c>
      <c r="Y62" s="170">
        <f t="shared" ca="1" si="10"/>
        <v>330</v>
      </c>
      <c r="Z62" s="191"/>
      <c r="AA62" s="162"/>
    </row>
    <row r="63" spans="1:27" s="161" customFormat="1" ht="12" x14ac:dyDescent="0.2">
      <c r="A63" s="193" t="s">
        <v>140</v>
      </c>
      <c r="B63" s="169">
        <f t="shared" ref="B63:L63" ca="1" si="11">-SUM(B8:B10,B25:B28) + SUM(B56:B57)</f>
        <v>66</v>
      </c>
      <c r="C63" s="169">
        <f t="shared" ca="1" si="11"/>
        <v>36</v>
      </c>
      <c r="D63" s="169">
        <f t="shared" ca="1" si="11"/>
        <v>36</v>
      </c>
      <c r="E63" s="169">
        <f t="shared" ca="1" si="11"/>
        <v>36</v>
      </c>
      <c r="F63" s="169">
        <f t="shared" ca="1" si="11"/>
        <v>36</v>
      </c>
      <c r="G63" s="169">
        <f t="shared" ca="1" si="11"/>
        <v>61</v>
      </c>
      <c r="H63" s="169">
        <f ca="1">-SUM(H8:H10,H25:H28) + SUM(H56:H57)</f>
        <v>130</v>
      </c>
      <c r="I63" s="169">
        <f t="shared" ca="1" si="11"/>
        <v>61</v>
      </c>
      <c r="J63" s="169">
        <f t="shared" ca="1" si="11"/>
        <v>11</v>
      </c>
      <c r="K63" s="169">
        <f t="shared" ca="1" si="11"/>
        <v>61</v>
      </c>
      <c r="L63" s="169">
        <f t="shared" ca="1" si="11"/>
        <v>61</v>
      </c>
      <c r="M63" s="169">
        <f ca="1">-SUM(M8:M10,M25:M28) + SUM(M57:M57)</f>
        <v>-30</v>
      </c>
      <c r="N63" s="169">
        <f t="shared" ref="N63:Y63" ca="1" si="12">-SUM(N8:N10,N25:N28) + SUM(N56:N57)</f>
        <v>62</v>
      </c>
      <c r="O63" s="169">
        <f t="shared" ca="1" si="12"/>
        <v>81</v>
      </c>
      <c r="P63" s="169">
        <f t="shared" ca="1" si="12"/>
        <v>81</v>
      </c>
      <c r="Q63" s="169">
        <f t="shared" ca="1" si="12"/>
        <v>81</v>
      </c>
      <c r="R63" s="169">
        <f t="shared" ca="1" si="12"/>
        <v>61</v>
      </c>
      <c r="S63" s="169">
        <f t="shared" ca="1" si="12"/>
        <v>61</v>
      </c>
      <c r="T63" s="169">
        <f t="shared" ca="1" si="12"/>
        <v>61</v>
      </c>
      <c r="U63" s="169">
        <f t="shared" ca="1" si="12"/>
        <v>62</v>
      </c>
      <c r="V63" s="169">
        <f t="shared" ca="1" si="12"/>
        <v>61</v>
      </c>
      <c r="W63" s="169">
        <f t="shared" ca="1" si="12"/>
        <v>61</v>
      </c>
      <c r="X63" s="169">
        <f t="shared" ca="1" si="12"/>
        <v>61</v>
      </c>
      <c r="Y63" s="170">
        <f t="shared" ca="1" si="12"/>
        <v>111</v>
      </c>
      <c r="Z63" s="191"/>
      <c r="AA63" s="162"/>
    </row>
    <row r="64" spans="1:27" s="161" customFormat="1" ht="12" x14ac:dyDescent="0.2">
      <c r="A64" s="193" t="s">
        <v>141</v>
      </c>
      <c r="B64" s="169">
        <f ca="1">IF(B62+B63&gt;645,"err",B62+B63)</f>
        <v>376</v>
      </c>
      <c r="C64" s="169">
        <f t="shared" ref="C64:Y64" ca="1" si="13">IF(C62+C63&gt;645,"err",C62+C63)</f>
        <v>391</v>
      </c>
      <c r="D64" s="169">
        <f t="shared" ca="1" si="13"/>
        <v>404</v>
      </c>
      <c r="E64" s="169">
        <f t="shared" ca="1" si="13"/>
        <v>426</v>
      </c>
      <c r="F64" s="169">
        <f t="shared" ca="1" si="13"/>
        <v>429</v>
      </c>
      <c r="G64" s="169">
        <f t="shared" ca="1" si="13"/>
        <v>454</v>
      </c>
      <c r="H64" s="169">
        <f t="shared" ca="1" si="13"/>
        <v>503</v>
      </c>
      <c r="I64" s="169">
        <f t="shared" ca="1" si="13"/>
        <v>592</v>
      </c>
      <c r="J64" s="169">
        <f t="shared" ca="1" si="13"/>
        <v>543</v>
      </c>
      <c r="K64" s="169">
        <f t="shared" ca="1" si="13"/>
        <v>567</v>
      </c>
      <c r="L64" s="169">
        <f t="shared" ca="1" si="13"/>
        <v>566</v>
      </c>
      <c r="M64" s="169">
        <f t="shared" ca="1" si="13"/>
        <v>476</v>
      </c>
      <c r="N64" s="169">
        <f t="shared" ca="1" si="13"/>
        <v>567</v>
      </c>
      <c r="O64" s="169">
        <f t="shared" ca="1" si="13"/>
        <v>586</v>
      </c>
      <c r="P64" s="169">
        <f t="shared" ca="1" si="13"/>
        <v>584</v>
      </c>
      <c r="Q64" s="169">
        <f t="shared" ca="1" si="13"/>
        <v>584</v>
      </c>
      <c r="R64" s="169">
        <f t="shared" ca="1" si="13"/>
        <v>561</v>
      </c>
      <c r="S64" s="169">
        <f t="shared" ca="1" si="13"/>
        <v>564</v>
      </c>
      <c r="T64" s="169">
        <f t="shared" ca="1" si="13"/>
        <v>539</v>
      </c>
      <c r="U64" s="169">
        <f t="shared" ca="1" si="13"/>
        <v>540</v>
      </c>
      <c r="V64" s="169">
        <f t="shared" ca="1" si="13"/>
        <v>549</v>
      </c>
      <c r="W64" s="169">
        <f t="shared" ca="1" si="13"/>
        <v>574</v>
      </c>
      <c r="X64" s="169">
        <f t="shared" ca="1" si="13"/>
        <v>521</v>
      </c>
      <c r="Y64" s="170">
        <f t="shared" ca="1" si="13"/>
        <v>441</v>
      </c>
      <c r="Z64" s="192"/>
      <c r="AA64" s="162"/>
    </row>
    <row r="65" spans="1:27" s="161" customFormat="1" ht="12" x14ac:dyDescent="0.2">
      <c r="A65" s="193" t="s">
        <v>18</v>
      </c>
      <c r="B65" s="169">
        <f ca="1">SUM(B61:B63)</f>
        <v>509</v>
      </c>
      <c r="C65" s="169">
        <f t="shared" ref="C65:Y65" ca="1" si="14">SUM(C61:C63)</f>
        <v>524</v>
      </c>
      <c r="D65" s="169">
        <f t="shared" ca="1" si="14"/>
        <v>537</v>
      </c>
      <c r="E65" s="169">
        <f t="shared" ca="1" si="14"/>
        <v>559</v>
      </c>
      <c r="F65" s="169">
        <f t="shared" ca="1" si="14"/>
        <v>562</v>
      </c>
      <c r="G65" s="169">
        <f t="shared" ca="1" si="14"/>
        <v>587</v>
      </c>
      <c r="H65" s="169">
        <f t="shared" ca="1" si="14"/>
        <v>636</v>
      </c>
      <c r="I65" s="169">
        <f t="shared" ca="1" si="14"/>
        <v>672</v>
      </c>
      <c r="J65" s="169">
        <f t="shared" ca="1" si="14"/>
        <v>623</v>
      </c>
      <c r="K65" s="169">
        <f t="shared" ca="1" si="14"/>
        <v>647</v>
      </c>
      <c r="L65" s="169">
        <f t="shared" ca="1" si="14"/>
        <v>646</v>
      </c>
      <c r="M65" s="169">
        <f t="shared" ca="1" si="14"/>
        <v>476</v>
      </c>
      <c r="N65" s="169">
        <f t="shared" ca="1" si="14"/>
        <v>647</v>
      </c>
      <c r="O65" s="169">
        <f t="shared" ca="1" si="14"/>
        <v>666</v>
      </c>
      <c r="P65" s="169">
        <f t="shared" ca="1" si="14"/>
        <v>664</v>
      </c>
      <c r="Q65" s="169">
        <f t="shared" ca="1" si="14"/>
        <v>664</v>
      </c>
      <c r="R65" s="169">
        <f t="shared" ca="1" si="14"/>
        <v>641</v>
      </c>
      <c r="S65" s="169">
        <f t="shared" ca="1" si="14"/>
        <v>697</v>
      </c>
      <c r="T65" s="169">
        <f t="shared" ca="1" si="14"/>
        <v>672</v>
      </c>
      <c r="U65" s="169">
        <f t="shared" ca="1" si="14"/>
        <v>673</v>
      </c>
      <c r="V65" s="169">
        <f t="shared" ca="1" si="14"/>
        <v>682</v>
      </c>
      <c r="W65" s="169">
        <f t="shared" ca="1" si="14"/>
        <v>707</v>
      </c>
      <c r="X65" s="169">
        <f t="shared" ca="1" si="14"/>
        <v>601</v>
      </c>
      <c r="Y65" s="170">
        <f t="shared" ca="1" si="14"/>
        <v>491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218078.59621373174</v>
      </c>
    </row>
    <row r="87" spans="1:27" x14ac:dyDescent="0.25">
      <c r="X87" s="223"/>
      <c r="Y87" s="224" t="s">
        <v>163</v>
      </c>
      <c r="Z87" s="255">
        <f ca="1">SUM(Z90,Z93,Z96,Z99,Z102,Z107,Z112,Z117,Z122,Z127,Z132,Z137,Z142,Z147,Z152,Z157,Z162)</f>
        <v>244183.4945417553</v>
      </c>
    </row>
    <row r="88" spans="1:27" ht="13.8" thickBot="1" x14ac:dyDescent="0.3">
      <c r="A88" s="173" t="s">
        <v>164</v>
      </c>
      <c r="X88" s="225"/>
      <c r="Y88" s="226" t="s">
        <v>165</v>
      </c>
      <c r="Z88" s="256">
        <f ca="1">Z86-Z87</f>
        <v>-26104.898328023555</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5">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5">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5">
      <c r="A110" s="185">
        <f>Economics!$I35</f>
        <v>1.96</v>
      </c>
      <c r="B110" s="189">
        <f t="shared" ref="B110:Y110" ca="1" si="33">IndGencost(B109,OFFSET(HeatRateStart,1,MATCH($A109,HeatRateNames,0)-1,250,1),$A110)</f>
        <v>21.160356411838535</v>
      </c>
      <c r="C110" s="189">
        <f t="shared" ca="1" si="33"/>
        <v>21.160356411838535</v>
      </c>
      <c r="D110" s="189">
        <f t="shared" ca="1" si="33"/>
        <v>21.160356411838535</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21.160356411838535</v>
      </c>
      <c r="J110" s="189">
        <f t="shared" ca="1" si="33"/>
        <v>21.103691779156737</v>
      </c>
      <c r="K110" s="189">
        <f t="shared" ca="1" si="33"/>
        <v>21.160356411838535</v>
      </c>
      <c r="L110" s="189">
        <f t="shared" ca="1" si="33"/>
        <v>21.160356411838535</v>
      </c>
      <c r="M110" s="189">
        <f t="shared" ca="1" si="33"/>
        <v>21.160356411838535</v>
      </c>
      <c r="N110" s="189">
        <f t="shared" ca="1" si="33"/>
        <v>21.354015945019448</v>
      </c>
      <c r="O110" s="189">
        <f t="shared" ca="1" si="33"/>
        <v>20.790482626862001</v>
      </c>
      <c r="P110" s="189">
        <f t="shared" ca="1" si="33"/>
        <v>21.68217375532786</v>
      </c>
      <c r="Q110" s="189">
        <f t="shared" ca="1" si="33"/>
        <v>21.68217375532786</v>
      </c>
      <c r="R110" s="189">
        <f t="shared" ca="1" si="33"/>
        <v>21.68217375532786</v>
      </c>
      <c r="S110" s="189">
        <f t="shared" ca="1" si="33"/>
        <v>21.68217375532786</v>
      </c>
      <c r="T110" s="189">
        <f t="shared" ca="1" si="33"/>
        <v>21.285180414267952</v>
      </c>
      <c r="U110" s="189">
        <f t="shared" ca="1" si="33"/>
        <v>21.354015945019448</v>
      </c>
      <c r="V110" s="189">
        <f t="shared" ca="1" si="33"/>
        <v>21.220746190791662</v>
      </c>
      <c r="W110" s="189">
        <f t="shared" ca="1" si="33"/>
        <v>21.220746190791662</v>
      </c>
      <c r="X110" s="189">
        <f t="shared" ca="1" si="33"/>
        <v>21.285180414267952</v>
      </c>
      <c r="Y110" s="189">
        <f t="shared" ca="1" si="33"/>
        <v>21.160356411838535</v>
      </c>
      <c r="Z110" s="259">
        <f t="array" aca="1" ref="Z110" ca="1">SUM(B109:Y109*B110:Y110)</f>
        <v>18204.500542309477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0.43083329870777476</v>
      </c>
      <c r="D113" s="188">
        <f t="shared" ca="1" si="35"/>
        <v>0.43083329870777476</v>
      </c>
      <c r="E113" s="188">
        <f t="shared" ca="1" si="35"/>
        <v>0.43083329870777476</v>
      </c>
      <c r="F113" s="188">
        <f t="shared" ca="1" si="35"/>
        <v>0.43083329870777476</v>
      </c>
      <c r="G113" s="188">
        <f t="shared" ca="1" si="35"/>
        <v>0.43083329870777476</v>
      </c>
      <c r="H113" s="188">
        <f t="shared" ca="1" si="35"/>
        <v>0.43083329870777476</v>
      </c>
      <c r="I113" s="188">
        <f t="shared" ca="1" si="35"/>
        <v>0.43083329870777476</v>
      </c>
      <c r="J113" s="188">
        <f t="shared" ca="1" si="35"/>
        <v>0.48749793138957287</v>
      </c>
      <c r="K113" s="188">
        <f t="shared" ca="1" si="35"/>
        <v>0.43083329870777476</v>
      </c>
      <c r="L113" s="188">
        <f t="shared" ca="1" si="35"/>
        <v>0.43083329870777476</v>
      </c>
      <c r="M113" s="188">
        <f t="shared" ca="1" si="35"/>
        <v>0.43083329870777476</v>
      </c>
      <c r="N113" s="188">
        <f t="shared" ca="1" si="35"/>
        <v>0.23717376552686176</v>
      </c>
      <c r="O113" s="188">
        <f t="shared" ca="1" si="35"/>
        <v>0.80070708368430843</v>
      </c>
      <c r="P113" s="188">
        <f t="shared" ca="1" si="35"/>
        <v>-9.0984044781549755E-2</v>
      </c>
      <c r="Q113" s="188">
        <f t="shared" ca="1" si="35"/>
        <v>-9.0984044781549755E-2</v>
      </c>
      <c r="R113" s="188">
        <f t="shared" ca="1" si="35"/>
        <v>-9.0984044781549755E-2</v>
      </c>
      <c r="S113" s="188">
        <f t="shared" ca="1" si="35"/>
        <v>-9.0984044781549755E-2</v>
      </c>
      <c r="T113" s="188">
        <f t="shared" ca="1" si="35"/>
        <v>0.30600929627835782</v>
      </c>
      <c r="U113" s="188">
        <f t="shared" ca="1" si="35"/>
        <v>0.23717376552686176</v>
      </c>
      <c r="V113" s="188">
        <f t="shared" ca="1" si="35"/>
        <v>0.37044351975464807</v>
      </c>
      <c r="W113" s="188">
        <f t="shared" ca="1" si="35"/>
        <v>0.37044351975464807</v>
      </c>
      <c r="X113" s="188">
        <f t="shared" ca="1" si="35"/>
        <v>0.30600929627835782</v>
      </c>
      <c r="Y113" s="188">
        <f t="shared" ca="1" si="35"/>
        <v>0.43083329870777476</v>
      </c>
      <c r="Z113" s="260">
        <f ca="1">Z110-Z112</f>
        <v>2140.655397663013</v>
      </c>
      <c r="AC113" s="174"/>
    </row>
    <row r="114" spans="1:29" x14ac:dyDescent="0.25">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5">
      <c r="A115" s="185">
        <f>Economics!$I36</f>
        <v>1.96</v>
      </c>
      <c r="B115" s="189">
        <f t="shared" ref="B115:Y115" ca="1" si="37">IndGencost(B114,OFFSET(HeatRateStart,1,MATCH($A114,HeatRateNames,0)-1,250,1),$A115)</f>
        <v>20.710297794383504</v>
      </c>
      <c r="C115" s="189">
        <f t="shared" ca="1" si="37"/>
        <v>21.409493048266363</v>
      </c>
      <c r="D115" s="189">
        <f t="shared" ca="1" si="37"/>
        <v>19.985995944537812</v>
      </c>
      <c r="E115" s="189">
        <f ca="1">IndGencost(E114,OFFSET(HeatRateStart,1,MATCH($A114,HeatRateNames,0)-1,250,1),$A115)</f>
        <v>21.01689374237969</v>
      </c>
      <c r="F115" s="189">
        <f t="shared" ca="1" si="37"/>
        <v>21.01689374237969</v>
      </c>
      <c r="G115" s="189">
        <f t="shared" ca="1" si="37"/>
        <v>20.278668542826619</v>
      </c>
      <c r="H115" s="189">
        <f t="shared" ca="1" si="37"/>
        <v>19.734419918969621</v>
      </c>
      <c r="I115" s="189">
        <f t="shared" ca="1" si="37"/>
        <v>21.647002643532225</v>
      </c>
      <c r="J115" s="189">
        <f t="shared" ca="1" si="37"/>
        <v>21.409493048266363</v>
      </c>
      <c r="K115" s="189">
        <f t="shared" ca="1" si="37"/>
        <v>21.409493048266363</v>
      </c>
      <c r="L115" s="189">
        <f t="shared" ca="1" si="37"/>
        <v>20.933119477183322</v>
      </c>
      <c r="M115" s="189">
        <f t="shared" ca="1" si="37"/>
        <v>21.01689374237969</v>
      </c>
      <c r="N115" s="189">
        <f t="shared" ca="1" si="37"/>
        <v>21.409493048266363</v>
      </c>
      <c r="O115" s="189">
        <f t="shared" ca="1" si="37"/>
        <v>21.409493048266363</v>
      </c>
      <c r="P115" s="189">
        <f t="shared" ca="1" si="37"/>
        <v>21.409493048266363</v>
      </c>
      <c r="Q115" s="189">
        <f t="shared" ca="1" si="37"/>
        <v>21.301833235104883</v>
      </c>
      <c r="R115" s="189">
        <f t="shared" ca="1" si="37"/>
        <v>21.200830412626267</v>
      </c>
      <c r="S115" s="189">
        <f t="shared" ca="1" si="37"/>
        <v>20.322130961562106</v>
      </c>
      <c r="T115" s="189">
        <f t="shared" ca="1" si="37"/>
        <v>20.417166671883827</v>
      </c>
      <c r="U115" s="189">
        <f t="shared" ca="1" si="37"/>
        <v>20.469064398384099</v>
      </c>
      <c r="V115" s="189">
        <f t="shared" ca="1" si="37"/>
        <v>20.710297794383504</v>
      </c>
      <c r="W115" s="189">
        <f t="shared" ca="1" si="37"/>
        <v>21.409493048266363</v>
      </c>
      <c r="X115" s="189">
        <f t="shared" ca="1" si="37"/>
        <v>21.409493048266363</v>
      </c>
      <c r="Y115" s="189">
        <f t="shared" ca="1" si="37"/>
        <v>20.933119477183322</v>
      </c>
      <c r="Z115" s="259">
        <f t="array" aca="1" ref="Z115" ca="1">SUM(B114:Y114*B115:Y115)</f>
        <v>22513.434598173146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-20.710297794383504</v>
      </c>
      <c r="C118" s="188">
        <f t="shared" ca="1" si="39"/>
        <v>-21.409493048266363</v>
      </c>
      <c r="D118" s="188">
        <f t="shared" ca="1" si="39"/>
        <v>-19.985995944537812</v>
      </c>
      <c r="E118" s="188">
        <f t="shared" ca="1" si="39"/>
        <v>-21.01689374237969</v>
      </c>
      <c r="F118" s="188">
        <f t="shared" ca="1" si="39"/>
        <v>-21.01689374237969</v>
      </c>
      <c r="G118" s="188">
        <f t="shared" ca="1" si="39"/>
        <v>-20.278668542826619</v>
      </c>
      <c r="H118" s="188">
        <f t="shared" ca="1" si="39"/>
        <v>-19.734419918969621</v>
      </c>
      <c r="I118" s="188">
        <f t="shared" ca="1" si="39"/>
        <v>-21.647002643532225</v>
      </c>
      <c r="J118" s="188">
        <f t="shared" ca="1" si="39"/>
        <v>-21.409493048266363</v>
      </c>
      <c r="K118" s="188">
        <f t="shared" ca="1" si="39"/>
        <v>-21.409493048266363</v>
      </c>
      <c r="L118" s="188">
        <f t="shared" ca="1" si="39"/>
        <v>-20.933119477183322</v>
      </c>
      <c r="M118" s="188">
        <f t="shared" ca="1" si="39"/>
        <v>-21.01689374237969</v>
      </c>
      <c r="N118" s="188">
        <f t="shared" ca="1" si="39"/>
        <v>-21.409493048266363</v>
      </c>
      <c r="O118" s="188">
        <f t="shared" ca="1" si="39"/>
        <v>-21.409493048266363</v>
      </c>
      <c r="P118" s="188">
        <f t="shared" ca="1" si="39"/>
        <v>-21.409493048266363</v>
      </c>
      <c r="Q118" s="188">
        <f t="shared" ca="1" si="39"/>
        <v>-21.301833235104883</v>
      </c>
      <c r="R118" s="188">
        <f t="shared" ca="1" si="39"/>
        <v>-21.200830412626267</v>
      </c>
      <c r="S118" s="188">
        <f t="shared" ca="1" si="39"/>
        <v>-20.322130961562106</v>
      </c>
      <c r="T118" s="188">
        <f t="shared" ca="1" si="39"/>
        <v>-20.417166671883827</v>
      </c>
      <c r="U118" s="188">
        <f t="shared" ca="1" si="39"/>
        <v>-20.469064398384099</v>
      </c>
      <c r="V118" s="188">
        <f t="shared" ca="1" si="39"/>
        <v>-20.710297794383504</v>
      </c>
      <c r="W118" s="188">
        <f t="shared" ca="1" si="39"/>
        <v>-21.409493048266363</v>
      </c>
      <c r="X118" s="188">
        <f t="shared" ca="1" si="39"/>
        <v>-21.409493048266363</v>
      </c>
      <c r="Y118" s="188">
        <f t="shared" ca="1" si="39"/>
        <v>-20.933119477183322</v>
      </c>
      <c r="Z118" s="260">
        <f ca="1">Z115-Z117</f>
        <v>22513.434598173146</v>
      </c>
    </row>
    <row r="119" spans="1:29" x14ac:dyDescent="0.25">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33.277313434334395</v>
      </c>
      <c r="E120" s="189">
        <f ca="1">IndGencost(E119,OFFSET(HeatRateStart,1,MATCH($A119,HeatRateNames,0)-1,250,1),$A120)</f>
        <v>38.577599484159158</v>
      </c>
      <c r="F120" s="189">
        <f t="shared" ca="1" si="41"/>
        <v>33.277313434334395</v>
      </c>
      <c r="G120" s="189">
        <f t="shared" ca="1" si="41"/>
        <v>33.277313434334395</v>
      </c>
      <c r="H120" s="189">
        <f t="shared" ca="1" si="41"/>
        <v>33.930736660385129</v>
      </c>
      <c r="I120" s="189">
        <f t="shared" ca="1" si="41"/>
        <v>27.275844172813908</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4472.0590829185276</v>
      </c>
      <c r="AA120" s="318" t="s">
        <v>167</v>
      </c>
    </row>
    <row r="121" spans="1:29" x14ac:dyDescent="0.25">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5">
      <c r="A122" s="182"/>
      <c r="B122" s="190">
        <f t="shared" ref="B122:Y122" ca="1" si="43">IndGencost(B121,OFFSET(HeatRateStart,1,MATCH($A119,HeatRateNames,0)-1,250,1),$A120)</f>
        <v>0</v>
      </c>
      <c r="C122" s="190">
        <f t="shared" ca="1" si="43"/>
        <v>0</v>
      </c>
      <c r="D122" s="190">
        <f t="shared" ca="1" si="43"/>
        <v>33.277313434334395</v>
      </c>
      <c r="E122" s="190">
        <f ca="1">IndGencost(E121,OFFSET(HeatRateStart,1,MATCH($A119,HeatRateNames,0)-1,250,1),$A120)</f>
        <v>38.577599484159158</v>
      </c>
      <c r="F122" s="190">
        <f t="shared" ca="1" si="43"/>
        <v>33.277313434334395</v>
      </c>
      <c r="G122" s="190">
        <f t="shared" ca="1" si="43"/>
        <v>33.277313434334395</v>
      </c>
      <c r="H122" s="190">
        <f t="shared" ca="1" si="43"/>
        <v>33.930736660385129</v>
      </c>
      <c r="I122" s="190">
        <f t="shared" ca="1" si="43"/>
        <v>27.275844172813908</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4472.0590829185276</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33.930736660385129</v>
      </c>
      <c r="E125" s="189">
        <f ca="1">IndGencost(E124,OFFSET(HeatRateStart,1,MATCH($A124,HeatRateNames,0)-1,250,1),$A125)</f>
        <v>38.577599484159158</v>
      </c>
      <c r="F125" s="189">
        <f t="shared" ca="1" si="46"/>
        <v>33.930736660385129</v>
      </c>
      <c r="G125" s="189">
        <f t="shared" ca="1" si="46"/>
        <v>33.930736660385129</v>
      </c>
      <c r="H125" s="189">
        <f t="shared" ca="1" si="46"/>
        <v>33.930736660385129</v>
      </c>
      <c r="I125" s="189">
        <f t="shared" ca="1" si="46"/>
        <v>31.215519207539558</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4073.5109052816861</v>
      </c>
      <c r="AA125" s="318" t="s">
        <v>167</v>
      </c>
    </row>
    <row r="126" spans="1:29" x14ac:dyDescent="0.25">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5">
      <c r="A127" s="182"/>
      <c r="B127" s="190">
        <f t="shared" ref="B127:Y127" ca="1" si="48">IndGencost(B126,OFFSET(HeatRateStart,1,MATCH($A124,HeatRateNames,0)-1,250,1),$A125)</f>
        <v>0</v>
      </c>
      <c r="C127" s="190">
        <f t="shared" ca="1" si="48"/>
        <v>0</v>
      </c>
      <c r="D127" s="190">
        <f t="shared" ca="1" si="48"/>
        <v>33.930736660385129</v>
      </c>
      <c r="E127" s="190">
        <f ca="1">IndGencost(E126,OFFSET(HeatRateStart,1,MATCH($A124,HeatRateNames,0)-1,250,1),$A125)</f>
        <v>38.577599484159158</v>
      </c>
      <c r="F127" s="190">
        <f t="shared" ca="1" si="48"/>
        <v>33.930736660385129</v>
      </c>
      <c r="G127" s="190">
        <f t="shared" ca="1" si="48"/>
        <v>33.930736660385129</v>
      </c>
      <c r="H127" s="190">
        <f t="shared" ca="1" si="48"/>
        <v>33.930736660385129</v>
      </c>
      <c r="I127" s="190">
        <f t="shared" ca="1" si="48"/>
        <v>31.215519207539558</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4073.5109052816861</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5">
      <c r="A140" s="185">
        <f>Economics!$I41</f>
        <v>1.96</v>
      </c>
      <c r="B140" s="189">
        <f t="shared" ref="B140:Y140" ca="1" si="60">IndGencost(B139,OFFSET(HeatRateStart,1,MATCH($A139,HeatRateNames,0)-1,250,1),$A140)</f>
        <v>18.669157849352978</v>
      </c>
      <c r="C140" s="189">
        <f t="shared" ca="1" si="60"/>
        <v>22.857620684703267</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19.386353640177248</v>
      </c>
      <c r="K140" s="189">
        <f t="shared" ca="1" si="60"/>
        <v>18.834325458778125</v>
      </c>
      <c r="L140" s="189">
        <f t="shared" ca="1" si="60"/>
        <v>18.834325458778125</v>
      </c>
      <c r="M140" s="189">
        <f t="shared" ca="1" si="60"/>
        <v>18.809243398667665</v>
      </c>
      <c r="N140" s="189">
        <f t="shared" ca="1" si="60"/>
        <v>19.115665028775627</v>
      </c>
      <c r="O140" s="189">
        <f t="shared" ca="1" si="60"/>
        <v>20.596702939161869</v>
      </c>
      <c r="P140" s="189">
        <f t="shared" ca="1" si="60"/>
        <v>20.08442639340646</v>
      </c>
      <c r="Q140" s="189">
        <f t="shared" ca="1" si="60"/>
        <v>21.147979955696663</v>
      </c>
      <c r="R140" s="189">
        <f t="shared" ca="1" si="60"/>
        <v>20.596702939161869</v>
      </c>
      <c r="S140" s="189">
        <f t="shared" ca="1" si="60"/>
        <v>19.147110618570142</v>
      </c>
      <c r="T140" s="189">
        <f t="shared" ca="1" si="60"/>
        <v>18.042222120092266</v>
      </c>
      <c r="U140" s="189">
        <f t="shared" ca="1" si="60"/>
        <v>18.130579981448101</v>
      </c>
      <c r="V140" s="189">
        <f t="shared" ca="1" si="60"/>
        <v>18.387126533174222</v>
      </c>
      <c r="W140" s="189">
        <f t="shared" ca="1" si="60"/>
        <v>19.539476861830234</v>
      </c>
      <c r="X140" s="189">
        <f t="shared" ca="1" si="60"/>
        <v>18.52637115348962</v>
      </c>
      <c r="Y140" s="189">
        <f t="shared" ca="1" si="60"/>
        <v>18.270190998972605</v>
      </c>
      <c r="Z140" s="259">
        <f t="array" aca="1" ref="Z140" ca="1">SUM(B139:Y139*B140:Y140)</f>
        <v>49814.945955117379</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1.5748776024775211</v>
      </c>
      <c r="C143" s="188">
        <f t="shared" ca="1" si="62"/>
        <v>-2.6135852328727687</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0.85768181165325075</v>
      </c>
      <c r="K143" s="188">
        <f t="shared" ca="1" si="62"/>
        <v>1.409709993052374</v>
      </c>
      <c r="L143" s="188">
        <f t="shared" ca="1" si="62"/>
        <v>1.409709993052374</v>
      </c>
      <c r="M143" s="188">
        <f t="shared" ca="1" si="62"/>
        <v>1.434792053162834</v>
      </c>
      <c r="N143" s="188">
        <f t="shared" ca="1" si="62"/>
        <v>1.1283704230548715</v>
      </c>
      <c r="O143" s="188">
        <f t="shared" ca="1" si="62"/>
        <v>-0.35266748733137021</v>
      </c>
      <c r="P143" s="188">
        <f t="shared" ca="1" si="62"/>
        <v>0.15960905842403861</v>
      </c>
      <c r="Q143" s="188">
        <f t="shared" ca="1" si="62"/>
        <v>-0.90394450386616398</v>
      </c>
      <c r="R143" s="188">
        <f t="shared" ca="1" si="62"/>
        <v>-0.35266748733137021</v>
      </c>
      <c r="S143" s="188">
        <f t="shared" ca="1" si="62"/>
        <v>1.0969248332603563</v>
      </c>
      <c r="T143" s="188">
        <f t="shared" ca="1" si="62"/>
        <v>0.18927891393190066</v>
      </c>
      <c r="U143" s="188">
        <f t="shared" ca="1" si="62"/>
        <v>0.10092105257606576</v>
      </c>
      <c r="V143" s="188">
        <f t="shared" ca="1" si="62"/>
        <v>6.663682951600336E-2</v>
      </c>
      <c r="W143" s="188">
        <f t="shared" ca="1" si="62"/>
        <v>-0.99396990906565819</v>
      </c>
      <c r="X143" s="188">
        <f t="shared" ca="1" si="62"/>
        <v>0.49874420196368519</v>
      </c>
      <c r="Y143" s="188">
        <f t="shared" ca="1" si="62"/>
        <v>0.7549243564807</v>
      </c>
      <c r="Z143" s="260">
        <f ca="1">Z140-Z142</f>
        <v>-11899.11754190745</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-26104.898328023577</v>
      </c>
    </row>
    <row r="166" spans="1:27" x14ac:dyDescent="0.25">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3">
      <c r="A167" s="333" t="s">
        <v>185</v>
      </c>
      <c r="B167" s="334">
        <f t="shared" ref="B167:Y167" ca="1" si="83">B58</f>
        <v>28</v>
      </c>
      <c r="C167" s="334">
        <f t="shared" ca="1" si="83"/>
        <v>-14</v>
      </c>
      <c r="D167" s="334">
        <f t="shared" ca="1" si="83"/>
        <v>2</v>
      </c>
      <c r="E167" s="334">
        <f ca="1">E58</f>
        <v>-1</v>
      </c>
      <c r="F167" s="334">
        <f t="shared" ca="1" si="83"/>
        <v>-2</v>
      </c>
      <c r="G167" s="334">
        <f t="shared" ca="1" si="83"/>
        <v>-3</v>
      </c>
      <c r="H167" s="334">
        <f t="shared" ca="1" si="83"/>
        <v>-3</v>
      </c>
      <c r="I167" s="334">
        <f t="shared" ca="1" si="83"/>
        <v>-4</v>
      </c>
      <c r="J167" s="334">
        <f t="shared" ca="1" si="83"/>
        <v>-10</v>
      </c>
      <c r="K167" s="334">
        <f t="shared" ca="1" si="83"/>
        <v>-11</v>
      </c>
      <c r="L167" s="334">
        <f t="shared" ca="1" si="83"/>
        <v>-9</v>
      </c>
      <c r="M167" s="334">
        <f t="shared" ca="1" si="83"/>
        <v>-10</v>
      </c>
      <c r="N167" s="334">
        <f t="shared" ca="1" si="83"/>
        <v>-10</v>
      </c>
      <c r="O167" s="334">
        <f t="shared" ca="1" si="83"/>
        <v>-8</v>
      </c>
      <c r="P167" s="334">
        <f t="shared" ca="1" si="83"/>
        <v>3</v>
      </c>
      <c r="Q167" s="334">
        <f t="shared" ca="1" si="83"/>
        <v>1</v>
      </c>
      <c r="R167" s="334">
        <f t="shared" ca="1" si="83"/>
        <v>-1</v>
      </c>
      <c r="S167" s="334">
        <f t="shared" ca="1" si="83"/>
        <v>-4</v>
      </c>
      <c r="T167" s="334">
        <f t="shared" ca="1" si="83"/>
        <v>2</v>
      </c>
      <c r="U167" s="334">
        <f t="shared" ca="1" si="83"/>
        <v>0</v>
      </c>
      <c r="V167" s="334">
        <f t="shared" ca="1" si="83"/>
        <v>2</v>
      </c>
      <c r="W167" s="334">
        <f t="shared" ca="1" si="83"/>
        <v>6</v>
      </c>
      <c r="X167" s="334">
        <f t="shared" ca="1" si="83"/>
        <v>4</v>
      </c>
      <c r="Y167" s="335">
        <f t="shared" ca="1" si="83"/>
        <v>-2</v>
      </c>
      <c r="Z167" s="323">
        <f ca="1">SUM(B167:Y167)</f>
        <v>-44</v>
      </c>
      <c r="AA167" s="324"/>
    </row>
    <row r="168" spans="1:27" ht="13.8" hidden="1" thickBot="1" x14ac:dyDescent="0.3">
      <c r="A168" s="326" t="s">
        <v>186</v>
      </c>
      <c r="B168" s="327">
        <f t="shared" ref="B168:Y168" ca="1" si="84">B167+B166</f>
        <v>40</v>
      </c>
      <c r="C168" s="327">
        <f t="shared" ca="1" si="84"/>
        <v>12</v>
      </c>
      <c r="D168" s="327">
        <f t="shared" ca="1" si="84"/>
        <v>53</v>
      </c>
      <c r="E168" s="327">
        <f t="shared" ca="1" si="84"/>
        <v>74</v>
      </c>
      <c r="F168" s="327">
        <f t="shared" ca="1" si="84"/>
        <v>80</v>
      </c>
      <c r="G168" s="327">
        <f t="shared" ca="1" si="84"/>
        <v>77</v>
      </c>
      <c r="H168" s="327">
        <f t="shared" ca="1" si="84"/>
        <v>72</v>
      </c>
      <c r="I168" s="327">
        <f t="shared" ca="1" si="84"/>
        <v>105</v>
      </c>
      <c r="J168" s="327">
        <f t="shared" ca="1" si="84"/>
        <v>11</v>
      </c>
      <c r="K168" s="327">
        <f t="shared" ca="1" si="84"/>
        <v>-56</v>
      </c>
      <c r="L168" s="327">
        <f t="shared" ca="1" si="84"/>
        <v>-7</v>
      </c>
      <c r="M168" s="327">
        <f t="shared" ca="1" si="84"/>
        <v>82</v>
      </c>
      <c r="N168" s="327">
        <f t="shared" ca="1" si="84"/>
        <v>9</v>
      </c>
      <c r="O168" s="327">
        <f t="shared" ca="1" si="84"/>
        <v>34</v>
      </c>
      <c r="P168" s="327">
        <f t="shared" ca="1" si="84"/>
        <v>53</v>
      </c>
      <c r="Q168" s="327">
        <f t="shared" ca="1" si="84"/>
        <v>67</v>
      </c>
      <c r="R168" s="327">
        <f t="shared" ca="1" si="84"/>
        <v>59</v>
      </c>
      <c r="S168" s="327">
        <f t="shared" ca="1" si="84"/>
        <v>-26</v>
      </c>
      <c r="T168" s="327">
        <f t="shared" ca="1" si="84"/>
        <v>13</v>
      </c>
      <c r="U168" s="327">
        <f t="shared" ca="1" si="84"/>
        <v>47</v>
      </c>
      <c r="V168" s="327">
        <f t="shared" ca="1" si="84"/>
        <v>-14</v>
      </c>
      <c r="W168" s="327">
        <f t="shared" ca="1" si="84"/>
        <v>46</v>
      </c>
      <c r="X168" s="327">
        <f t="shared" ca="1" si="84"/>
        <v>-17</v>
      </c>
      <c r="Y168" s="327">
        <f t="shared" ca="1" si="84"/>
        <v>-49</v>
      </c>
      <c r="Z168" s="328">
        <f ca="1">SUM(B168:Y168)</f>
        <v>765</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765</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-26104.898328023555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25415.7884247449</v>
      </c>
      <c r="F22" s="33">
        <f>IF($I$22=1,C22*$C$8,C22*$G$7)+IF($J$22=1,D22*$C$6,D22*$G$6)</f>
        <v>1.96</v>
      </c>
      <c r="G22" s="32">
        <f t="shared" ref="G22:G29" ca="1" si="0">F22*E22</f>
        <v>49814.9453125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11486.44571109694</v>
      </c>
      <c r="F25" s="33">
        <f t="shared" si="1"/>
        <v>1.96</v>
      </c>
      <c r="G25" s="32">
        <f t="shared" ca="1" si="0"/>
        <v>22513.43359375</v>
      </c>
      <c r="I25" s="31"/>
      <c r="J25" s="31"/>
      <c r="K25" s="31"/>
    </row>
    <row r="26" spans="1:12" x14ac:dyDescent="0.25">
      <c r="B26" s="234" t="s">
        <v>47</v>
      </c>
      <c r="C26" s="235">
        <v>1</v>
      </c>
      <c r="D26" s="235">
        <v>0</v>
      </c>
      <c r="E26" s="32">
        <f ca="1">-INDEX(Economics!$A$34:$D$45,MATCH(Fuel!B26,Economics!$A$34:$A$45,0),4)/Fuel!F26</f>
        <v>9288.0121970663258</v>
      </c>
      <c r="F26" s="33">
        <f t="shared" si="1"/>
        <v>1.96</v>
      </c>
      <c r="G26" s="32">
        <f t="shared" ca="1" si="0"/>
        <v>18204.50390625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2281.6627969547194</v>
      </c>
      <c r="F28" s="33">
        <f t="shared" si="1"/>
        <v>1.96</v>
      </c>
      <c r="G28" s="32">
        <f t="shared" ca="1" si="0"/>
        <v>4472.05908203125</v>
      </c>
      <c r="I28" s="31"/>
      <c r="J28" s="31"/>
      <c r="K28" s="31"/>
    </row>
    <row r="29" spans="1:12" x14ac:dyDescent="0.25">
      <c r="B29" s="234" t="s">
        <v>50</v>
      </c>
      <c r="C29" s="235">
        <v>1</v>
      </c>
      <c r="D29" s="235">
        <v>0</v>
      </c>
      <c r="E29" s="32">
        <f ca="1">-INDEX(Economics!$A$34:$D$45,MATCH(Fuel!B29,Economics!$A$34:$A$45,0),4)/Fuel!F29</f>
        <v>2078.3220563616073</v>
      </c>
      <c r="F29" s="33">
        <f t="shared" si="1"/>
        <v>1.96</v>
      </c>
      <c r="G29" s="32">
        <f t="shared" ca="1" si="0"/>
        <v>4073.5112304687505</v>
      </c>
      <c r="I29" s="31"/>
      <c r="J29" s="31"/>
      <c r="K29" s="31"/>
    </row>
    <row r="30" spans="1:12" x14ac:dyDescent="0.25">
      <c r="B30" s="236"/>
      <c r="C30" s="36"/>
      <c r="D30" s="36"/>
      <c r="E30" s="34">
        <f ca="1">SUM(E22:E29)</f>
        <v>50550.23118622449</v>
      </c>
      <c r="F30" s="35"/>
      <c r="G30" s="34">
        <f ca="1">SUM(G22:G29)</f>
        <v>99078.453125</v>
      </c>
      <c r="I30" s="31"/>
      <c r="J30" s="31"/>
      <c r="K30" s="31"/>
    </row>
    <row r="31" spans="1:12" x14ac:dyDescent="0.25">
      <c r="B31" s="236"/>
      <c r="I31" s="31"/>
      <c r="J31" s="31"/>
      <c r="K31" s="31"/>
    </row>
    <row r="32" spans="1:12" ht="13.8" thickBot="1" x14ac:dyDescent="0.3">
      <c r="B32" s="236" t="s">
        <v>18</v>
      </c>
      <c r="E32" s="7">
        <f ca="1">E15+E18+E30</f>
        <v>50550.23118622449</v>
      </c>
      <c r="F32" s="8"/>
      <c r="G32" s="7">
        <f ca="1">G15+G18+G30</f>
        <v>99078.453125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-2526</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-27914.868800000004</v>
      </c>
      <c r="C28" s="120"/>
      <c r="D28" s="120">
        <f ca="1">C28+B28</f>
        <v>-27914.868800000004</v>
      </c>
      <c r="E28" s="114">
        <f>SUM(Preschedule!B56:Y56)</f>
        <v>2135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ht="12" x14ac:dyDescent="0.25">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ht="12" x14ac:dyDescent="0.25">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-18204.50390625</v>
      </c>
      <c r="C35" s="120"/>
      <c r="D35" s="120">
        <f t="shared" ref="D35:D45" ca="1" si="7">IF(ISTEXT(B35),0,C35+B35)</f>
        <v>-18204.50390625</v>
      </c>
      <c r="E35" s="114">
        <f>SUM(Preschedule!B42:Y42)</f>
        <v>857</v>
      </c>
      <c r="F35" s="120">
        <f t="shared" ref="F35:F45" ca="1" si="8">-IF(OR(ISTEXT(B35),E35=0),0,B35/E35)</f>
        <v>21.242128245332555</v>
      </c>
      <c r="G35" s="79">
        <f t="shared" ca="1" si="6"/>
        <v>21.242128245332555</v>
      </c>
      <c r="H35" s="136"/>
      <c r="I35" s="135">
        <v>1.96</v>
      </c>
    </row>
    <row r="36" spans="1:9" ht="12" x14ac:dyDescent="0.25">
      <c r="A36" s="83" t="s">
        <v>48</v>
      </c>
      <c r="B36" s="120">
        <f ca="1">Gencost(Preschedule!B43:Y43,OFFSET(HeatRateStart,1,MATCH(A36,HeatRateNames,0)-1,250,1),I36)</f>
        <v>-22513.43359375</v>
      </c>
      <c r="C36" s="120"/>
      <c r="D36" s="120">
        <f t="shared" ca="1" si="7"/>
        <v>-22513.43359375</v>
      </c>
      <c r="E36" s="114">
        <f>SUM(Preschedule!B43:Y43)</f>
        <v>1080</v>
      </c>
      <c r="F36" s="120">
        <f t="shared" ca="1" si="8"/>
        <v>20.845771846064814</v>
      </c>
      <c r="G36" s="79">
        <f t="shared" ca="1" si="6"/>
        <v>20.845771846064814</v>
      </c>
      <c r="H36" s="136"/>
      <c r="I36" s="135">
        <f>INDEX(FuelPriceTable,MATCH(A36,FuelNames,0),5)</f>
        <v>1.96</v>
      </c>
    </row>
    <row r="37" spans="1:9" ht="12" x14ac:dyDescent="0.25">
      <c r="A37" s="83" t="s">
        <v>49</v>
      </c>
      <c r="B37" s="120">
        <f ca="1">Gencost(Preschedule!B44:Y44,OFFSET(HeatRateStart,1,MATCH(A37,HeatRateNames,0)-1,250,1),I37)</f>
        <v>-4472.05908203125</v>
      </c>
      <c r="C37" s="120"/>
      <c r="D37" s="120">
        <f t="shared" ca="1" si="7"/>
        <v>-4472.05908203125</v>
      </c>
      <c r="E37" s="114">
        <f>SUM(Preschedule!B44:Y44)</f>
        <v>139</v>
      </c>
      <c r="F37" s="120">
        <f t="shared" ca="1" si="8"/>
        <v>32.173086921088128</v>
      </c>
      <c r="G37" s="79">
        <f t="shared" ca="1" si="6"/>
        <v>32.173086921088128</v>
      </c>
      <c r="H37" s="136"/>
      <c r="I37" s="135">
        <f t="shared" ref="I37:I45" si="9">INDEX(FuelPriceTable,MATCH(A37,FuelNames,0),5)</f>
        <v>1.96</v>
      </c>
    </row>
    <row r="38" spans="1:9" ht="12" x14ac:dyDescent="0.25">
      <c r="A38" s="83" t="s">
        <v>50</v>
      </c>
      <c r="B38" s="120">
        <f ca="1">Gencost(Preschedule!B45:Y45,OFFSET(HeatRateStart,1,MATCH(A38,HeatRateNames,0)-1,250,1),I38)</f>
        <v>-4073.51123046875</v>
      </c>
      <c r="C38" s="120"/>
      <c r="D38" s="120">
        <f t="shared" ca="1" si="7"/>
        <v>-4073.51123046875</v>
      </c>
      <c r="E38" s="114">
        <f>SUM(Preschedule!B45:Y45)</f>
        <v>120</v>
      </c>
      <c r="F38" s="120">
        <f t="shared" ca="1" si="8"/>
        <v>33.945926920572916</v>
      </c>
      <c r="G38" s="79">
        <f t="shared" ca="1" si="6"/>
        <v>33.945926920572916</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-49814.9453125</v>
      </c>
      <c r="C41" s="120"/>
      <c r="D41" s="120">
        <f t="shared" ca="1" si="7"/>
        <v>-49814.9453125</v>
      </c>
      <c r="E41" s="114">
        <f>SUM(Preschedule!B48:Y48)</f>
        <v>2603</v>
      </c>
      <c r="F41" s="120">
        <f t="shared" ca="1" si="8"/>
        <v>19.137512605647331</v>
      </c>
      <c r="G41" s="79">
        <f t="shared" ca="1" si="6"/>
        <v>19.137512605647331</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38" t="s">
        <v>378</v>
      </c>
      <c r="B2" t="s">
        <v>46</v>
      </c>
      <c r="C2" t="s">
        <v>47</v>
      </c>
      <c r="D2" t="s">
        <v>48</v>
      </c>
      <c r="E2" t="s">
        <v>49</v>
      </c>
      <c r="F2" t="s">
        <v>50</v>
      </c>
      <c r="G2" t="s">
        <v>51</v>
      </c>
      <c r="H2" t="s">
        <v>52</v>
      </c>
      <c r="I2" t="s">
        <v>53</v>
      </c>
      <c r="J2" t="s">
        <v>54</v>
      </c>
      <c r="K2" t="s">
        <v>55</v>
      </c>
      <c r="L2" t="s">
        <v>56</v>
      </c>
      <c r="M2" t="s">
        <v>57</v>
      </c>
    </row>
    <row r="3" spans="1:13" x14ac:dyDescent="0.25">
      <c r="A3" s="738" t="s">
        <v>379</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37356.022222222222</v>
      </c>
    </row>
    <row r="32" spans="2:2" x14ac:dyDescent="0.25">
      <c r="B32" t="s">
        <v>371</v>
      </c>
    </row>
    <row r="33" spans="2:2" x14ac:dyDescent="0.25">
      <c r="B33" t="s">
        <v>384</v>
      </c>
    </row>
    <row r="34" spans="2:2" x14ac:dyDescent="0.25">
      <c r="B34" t="s">
        <v>385</v>
      </c>
    </row>
    <row r="35" spans="2:2" x14ac:dyDescent="0.25">
      <c r="B35" t="s">
        <v>375</v>
      </c>
    </row>
    <row r="36" spans="2:2" x14ac:dyDescent="0.25">
      <c r="B36" t="s">
        <v>376</v>
      </c>
    </row>
    <row r="37" spans="2:2" x14ac:dyDescent="0.25">
      <c r="B37" t="s">
        <v>350</v>
      </c>
    </row>
    <row r="38" spans="2:2" x14ac:dyDescent="0.25">
      <c r="B38" t="s">
        <v>353</v>
      </c>
    </row>
    <row r="39" spans="2:2" x14ac:dyDescent="0.25">
      <c r="B39" t="s">
        <v>386</v>
      </c>
    </row>
    <row r="40" spans="2:2" x14ac:dyDescent="0.25">
      <c r="B40" t="s">
        <v>387</v>
      </c>
    </row>
    <row r="41" spans="2:2" x14ac:dyDescent="0.25">
      <c r="B41" t="s">
        <v>354</v>
      </c>
    </row>
    <row r="42" spans="2:2" x14ac:dyDescent="0.25">
      <c r="B42" t="s">
        <v>356</v>
      </c>
    </row>
    <row r="43" spans="2:2" x14ac:dyDescent="0.25">
      <c r="B43" t="s">
        <v>355</v>
      </c>
    </row>
    <row r="44" spans="2:2" x14ac:dyDescent="0.25">
      <c r="B44" t="s">
        <v>380</v>
      </c>
    </row>
    <row r="45" spans="2:2" x14ac:dyDescent="0.25">
      <c r="B45" t="s">
        <v>357</v>
      </c>
    </row>
    <row r="46" spans="2:2" x14ac:dyDescent="0.25">
      <c r="B46" t="s">
        <v>383</v>
      </c>
    </row>
    <row r="47" spans="2:2" x14ac:dyDescent="0.25">
      <c r="B47" t="s">
        <v>372</v>
      </c>
    </row>
    <row r="48" spans="2:2" x14ac:dyDescent="0.25">
      <c r="B48" t="s">
        <v>388</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2023-09-10T11:00:53Z</dcterms:modified>
</cp:coreProperties>
</file>