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176" yWindow="108" windowWidth="3708" windowHeight="5448" tabRatio="462"/>
  </bookViews>
  <sheets>
    <sheet name="Up to FERC" sheetId="1" r:id="rId1"/>
    <sheet name="Total Project" sheetId="5" r:id="rId2"/>
    <sheet name="Pipeline" sheetId="6" r:id="rId3"/>
    <sheet name="Histogram" sheetId="7" r:id="rId4"/>
  </sheets>
  <definedNames>
    <definedName name="_xlnm.Print_Area" localSheetId="2">Pipeline!$A$1:$AJ$107</definedName>
    <definedName name="_xlnm.Print_Area" localSheetId="1">'Total Project'!$A$1:$AJ$107</definedName>
    <definedName name="_xlnm.Print_Area" localSheetId="0">'Up to FERC'!$A$1:$Z$115</definedName>
  </definedNames>
  <calcPr calcId="92512" iterate="1" iterateCount="1"/>
</workbook>
</file>

<file path=xl/calcChain.xml><?xml version="1.0" encoding="utf-8"?>
<calcChain xmlns="http://schemas.openxmlformats.org/spreadsheetml/2006/main">
  <c r="AH2" i="6" l="1"/>
  <c r="W13" i="6"/>
  <c r="X13" i="6"/>
  <c r="Y13" i="6"/>
  <c r="AC13" i="6"/>
  <c r="AD13" i="6"/>
  <c r="AE13" i="6"/>
  <c r="AG13" i="6"/>
  <c r="W14" i="6"/>
  <c r="X14" i="6"/>
  <c r="Y14" i="6"/>
  <c r="AC14" i="6"/>
  <c r="AD14" i="6"/>
  <c r="AE14" i="6"/>
  <c r="AG14" i="6"/>
  <c r="W15" i="6"/>
  <c r="X15" i="6"/>
  <c r="Y15" i="6"/>
  <c r="AC15" i="6"/>
  <c r="AD15" i="6"/>
  <c r="AE15" i="6"/>
  <c r="AG15" i="6"/>
  <c r="W16" i="6"/>
  <c r="X16" i="6"/>
  <c r="Y16" i="6"/>
  <c r="AC16" i="6"/>
  <c r="AD16" i="6"/>
  <c r="AE16" i="6"/>
  <c r="AG16" i="6"/>
  <c r="W17" i="6"/>
  <c r="X17" i="6"/>
  <c r="Y17" i="6"/>
  <c r="AC17" i="6"/>
  <c r="AD17" i="6"/>
  <c r="AE17" i="6"/>
  <c r="AG17" i="6"/>
  <c r="W18" i="6"/>
  <c r="X18" i="6"/>
  <c r="Y18" i="6"/>
  <c r="AC18" i="6"/>
  <c r="AD18" i="6"/>
  <c r="AE18" i="6"/>
  <c r="AG18" i="6"/>
  <c r="W19" i="6"/>
  <c r="X19" i="6"/>
  <c r="Y19" i="6"/>
  <c r="AC19" i="6"/>
  <c r="AD19" i="6"/>
  <c r="AE19" i="6"/>
  <c r="AG19" i="6"/>
  <c r="W20" i="6"/>
  <c r="X20" i="6"/>
  <c r="Y20" i="6"/>
  <c r="AC20" i="6"/>
  <c r="AD20" i="6"/>
  <c r="AE20" i="6"/>
  <c r="AG20" i="6"/>
  <c r="W21" i="6"/>
  <c r="X21" i="6"/>
  <c r="Y21" i="6"/>
  <c r="AC21" i="6"/>
  <c r="AD21" i="6"/>
  <c r="AE21" i="6"/>
  <c r="AG21" i="6"/>
  <c r="W22" i="6"/>
  <c r="X22" i="6"/>
  <c r="Y22" i="6"/>
  <c r="AC22" i="6"/>
  <c r="AD22" i="6"/>
  <c r="AE22" i="6"/>
  <c r="AG22" i="6"/>
  <c r="W23" i="6"/>
  <c r="X23" i="6"/>
  <c r="Y23" i="6"/>
  <c r="AC23" i="6"/>
  <c r="AD23" i="6"/>
  <c r="AE23" i="6"/>
  <c r="AG23" i="6"/>
  <c r="W24" i="6"/>
  <c r="Y24" i="6"/>
  <c r="AC24" i="6"/>
  <c r="AD24" i="6"/>
  <c r="AE24" i="6"/>
  <c r="AG24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AG26" i="6"/>
  <c r="AH26" i="6"/>
  <c r="AJ26" i="6"/>
  <c r="W29" i="6"/>
  <c r="X29" i="6"/>
  <c r="Y29" i="6"/>
  <c r="AC29" i="6"/>
  <c r="AD29" i="6"/>
  <c r="AE29" i="6"/>
  <c r="AG29" i="6"/>
  <c r="W30" i="6"/>
  <c r="X30" i="6"/>
  <c r="Y30" i="6"/>
  <c r="AC30" i="6"/>
  <c r="AD30" i="6"/>
  <c r="AE30" i="6"/>
  <c r="AG30" i="6"/>
  <c r="W31" i="6"/>
  <c r="X31" i="6"/>
  <c r="Y31" i="6"/>
  <c r="AC31" i="6"/>
  <c r="AD31" i="6"/>
  <c r="AE31" i="6"/>
  <c r="AG31" i="6"/>
  <c r="W32" i="6"/>
  <c r="X32" i="6"/>
  <c r="Y32" i="6"/>
  <c r="AC32" i="6"/>
  <c r="AD32" i="6"/>
  <c r="AE32" i="6"/>
  <c r="AG32" i="6"/>
  <c r="W33" i="6"/>
  <c r="X33" i="6"/>
  <c r="Y33" i="6"/>
  <c r="AC33" i="6"/>
  <c r="AD33" i="6"/>
  <c r="AE33" i="6"/>
  <c r="AG33" i="6"/>
  <c r="W34" i="6"/>
  <c r="X34" i="6"/>
  <c r="Y34" i="6"/>
  <c r="AC34" i="6"/>
  <c r="AD34" i="6"/>
  <c r="AE34" i="6"/>
  <c r="AG34" i="6"/>
  <c r="W35" i="6"/>
  <c r="X35" i="6"/>
  <c r="Y35" i="6"/>
  <c r="AC35" i="6"/>
  <c r="AD35" i="6"/>
  <c r="AE35" i="6"/>
  <c r="AG35" i="6"/>
  <c r="W37" i="6"/>
  <c r="X37" i="6"/>
  <c r="Y37" i="6"/>
  <c r="AC37" i="6"/>
  <c r="AD37" i="6"/>
  <c r="AE37" i="6"/>
  <c r="AG37" i="6"/>
  <c r="W38" i="6"/>
  <c r="X38" i="6"/>
  <c r="Y38" i="6"/>
  <c r="AC38" i="6"/>
  <c r="AD38" i="6"/>
  <c r="AE38" i="6"/>
  <c r="AG38" i="6"/>
  <c r="W39" i="6"/>
  <c r="X39" i="6"/>
  <c r="Y39" i="6"/>
  <c r="AC39" i="6"/>
  <c r="AD39" i="6"/>
  <c r="AE39" i="6"/>
  <c r="AG39" i="6"/>
  <c r="W41" i="6"/>
  <c r="X41" i="6"/>
  <c r="Y41" i="6"/>
  <c r="AC41" i="6"/>
  <c r="AD41" i="6"/>
  <c r="AE41" i="6"/>
  <c r="AG41" i="6"/>
  <c r="W42" i="6"/>
  <c r="X42" i="6"/>
  <c r="Y42" i="6"/>
  <c r="AC42" i="6"/>
  <c r="AD42" i="6"/>
  <c r="AE42" i="6"/>
  <c r="AG42" i="6"/>
  <c r="W43" i="6"/>
  <c r="X43" i="6"/>
  <c r="Y43" i="6"/>
  <c r="AC43" i="6"/>
  <c r="AD43" i="6"/>
  <c r="AE43" i="6"/>
  <c r="AG43" i="6"/>
  <c r="W44" i="6"/>
  <c r="X44" i="6"/>
  <c r="Y44" i="6"/>
  <c r="AC44" i="6"/>
  <c r="AD44" i="6"/>
  <c r="AE44" i="6"/>
  <c r="AG44" i="6"/>
  <c r="W45" i="6"/>
  <c r="Y45" i="6"/>
  <c r="AC45" i="6"/>
  <c r="AD45" i="6"/>
  <c r="AE45" i="6"/>
  <c r="AG45" i="6"/>
  <c r="AH45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AG47" i="6"/>
  <c r="AH47" i="6"/>
  <c r="AJ47" i="6"/>
  <c r="W49" i="6"/>
  <c r="X49" i="6"/>
  <c r="Y49" i="6"/>
  <c r="AC49" i="6"/>
  <c r="AD49" i="6"/>
  <c r="AE49" i="6"/>
  <c r="AG49" i="6"/>
  <c r="W50" i="6"/>
  <c r="X50" i="6"/>
  <c r="Y50" i="6"/>
  <c r="AC50" i="6"/>
  <c r="AD50" i="6"/>
  <c r="AE50" i="6"/>
  <c r="AG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Y52" i="6"/>
  <c r="AC52" i="6"/>
  <c r="AD52" i="6"/>
  <c r="AE52" i="6"/>
  <c r="AG52" i="6"/>
  <c r="AH52" i="6"/>
  <c r="AJ52" i="6"/>
  <c r="W54" i="6"/>
  <c r="X54" i="6"/>
  <c r="Y54" i="6"/>
  <c r="AC54" i="6"/>
  <c r="AD54" i="6"/>
  <c r="AE54" i="6"/>
  <c r="AG54" i="6"/>
  <c r="W55" i="6"/>
  <c r="X55" i="6"/>
  <c r="Y55" i="6"/>
  <c r="AC55" i="6"/>
  <c r="AD55" i="6"/>
  <c r="AE55" i="6"/>
  <c r="AG55" i="6"/>
  <c r="W56" i="6"/>
  <c r="X56" i="6"/>
  <c r="Y56" i="6"/>
  <c r="AC56" i="6"/>
  <c r="AD56" i="6"/>
  <c r="AE56" i="6"/>
  <c r="AG56" i="6"/>
  <c r="W57" i="6"/>
  <c r="Y57" i="6"/>
  <c r="AC57" i="6"/>
  <c r="AD57" i="6"/>
  <c r="AE57" i="6"/>
  <c r="AG57" i="6"/>
  <c r="AG59" i="6"/>
  <c r="AG60" i="6"/>
  <c r="AG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AG62" i="6"/>
  <c r="AH62" i="6"/>
  <c r="AJ62" i="6"/>
  <c r="AG65" i="6"/>
  <c r="AG66" i="6"/>
  <c r="AG67" i="6"/>
  <c r="AG68" i="6"/>
  <c r="AH68" i="6"/>
  <c r="AJ68" i="6"/>
  <c r="AG72" i="6"/>
  <c r="AG73" i="6"/>
  <c r="AH73" i="6"/>
  <c r="AJ73" i="6"/>
  <c r="AG75" i="6"/>
  <c r="AH75" i="6"/>
  <c r="AJ75" i="6"/>
  <c r="AH77" i="6"/>
  <c r="AJ77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AC80" i="6"/>
  <c r="AD80" i="6"/>
  <c r="AE80" i="6"/>
  <c r="AJ80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Y82" i="6"/>
  <c r="AG82" i="6"/>
  <c r="AH82" i="6"/>
  <c r="AI82" i="6"/>
  <c r="AJ82" i="6"/>
  <c r="AK82" i="6"/>
  <c r="W85" i="6"/>
  <c r="Y85" i="6"/>
  <c r="AC85" i="6"/>
  <c r="AD85" i="6"/>
  <c r="AE85" i="6"/>
  <c r="AG85" i="6"/>
  <c r="W86" i="6"/>
  <c r="Y86" i="6"/>
  <c r="AC86" i="6"/>
  <c r="AD86" i="6"/>
  <c r="AE86" i="6"/>
  <c r="AG86" i="6"/>
  <c r="W87" i="6"/>
  <c r="Y87" i="6"/>
  <c r="AC87" i="6"/>
  <c r="AD87" i="6"/>
  <c r="AE87" i="6"/>
  <c r="AG87" i="6"/>
  <c r="Y88" i="6"/>
  <c r="AC88" i="6"/>
  <c r="AD88" i="6"/>
  <c r="AE88" i="6"/>
  <c r="AG88" i="6"/>
  <c r="AG91" i="6"/>
  <c r="AG92" i="6"/>
  <c r="AG93" i="6"/>
  <c r="AG94" i="6"/>
  <c r="AG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Y96" i="6"/>
  <c r="AD96" i="6"/>
  <c r="AG96" i="6"/>
  <c r="AH96" i="6"/>
  <c r="AJ96" i="6"/>
  <c r="AK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Y97" i="6"/>
  <c r="AG97" i="6"/>
  <c r="AH97" i="6"/>
  <c r="AI97" i="6"/>
  <c r="AJ97" i="6"/>
  <c r="AK97" i="6"/>
  <c r="AD103" i="6"/>
  <c r="AH2" i="5"/>
  <c r="W13" i="5"/>
  <c r="X13" i="5"/>
  <c r="Y13" i="5"/>
  <c r="AC13" i="5"/>
  <c r="AD13" i="5"/>
  <c r="AE13" i="5"/>
  <c r="AG13" i="5"/>
  <c r="W14" i="5"/>
  <c r="X14" i="5"/>
  <c r="Y14" i="5"/>
  <c r="AC14" i="5"/>
  <c r="AD14" i="5"/>
  <c r="AE14" i="5"/>
  <c r="AG14" i="5"/>
  <c r="W15" i="5"/>
  <c r="X15" i="5"/>
  <c r="Y15" i="5"/>
  <c r="AC15" i="5"/>
  <c r="AD15" i="5"/>
  <c r="AE15" i="5"/>
  <c r="AG15" i="5"/>
  <c r="W16" i="5"/>
  <c r="X16" i="5"/>
  <c r="Y16" i="5"/>
  <c r="AC16" i="5"/>
  <c r="AD16" i="5"/>
  <c r="AE16" i="5"/>
  <c r="AG16" i="5"/>
  <c r="W17" i="5"/>
  <c r="X17" i="5"/>
  <c r="Y17" i="5"/>
  <c r="AC17" i="5"/>
  <c r="AD17" i="5"/>
  <c r="AE17" i="5"/>
  <c r="AG17" i="5"/>
  <c r="W18" i="5"/>
  <c r="X18" i="5"/>
  <c r="Y18" i="5"/>
  <c r="AC18" i="5"/>
  <c r="AD18" i="5"/>
  <c r="AE18" i="5"/>
  <c r="AG18" i="5"/>
  <c r="W19" i="5"/>
  <c r="X19" i="5"/>
  <c r="Y19" i="5"/>
  <c r="AC19" i="5"/>
  <c r="AD19" i="5"/>
  <c r="AE19" i="5"/>
  <c r="AG19" i="5"/>
  <c r="W20" i="5"/>
  <c r="X20" i="5"/>
  <c r="Y20" i="5"/>
  <c r="AC20" i="5"/>
  <c r="AD20" i="5"/>
  <c r="AE20" i="5"/>
  <c r="AG20" i="5"/>
  <c r="W21" i="5"/>
  <c r="X21" i="5"/>
  <c r="Y21" i="5"/>
  <c r="AC21" i="5"/>
  <c r="AD21" i="5"/>
  <c r="AE21" i="5"/>
  <c r="AG21" i="5"/>
  <c r="W22" i="5"/>
  <c r="X22" i="5"/>
  <c r="Y22" i="5"/>
  <c r="AC22" i="5"/>
  <c r="AD22" i="5"/>
  <c r="AE22" i="5"/>
  <c r="AG22" i="5"/>
  <c r="W23" i="5"/>
  <c r="X23" i="5"/>
  <c r="Y23" i="5"/>
  <c r="AC23" i="5"/>
  <c r="AD23" i="5"/>
  <c r="AE23" i="5"/>
  <c r="AG23" i="5"/>
  <c r="W24" i="5"/>
  <c r="Y24" i="5"/>
  <c r="AC24" i="5"/>
  <c r="AD24" i="5"/>
  <c r="AE24" i="5"/>
  <c r="AG24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AG26" i="5"/>
  <c r="AH26" i="5"/>
  <c r="AJ26" i="5"/>
  <c r="W29" i="5"/>
  <c r="X29" i="5"/>
  <c r="Y29" i="5"/>
  <c r="AC29" i="5"/>
  <c r="AD29" i="5"/>
  <c r="AE29" i="5"/>
  <c r="AG29" i="5"/>
  <c r="W30" i="5"/>
  <c r="X30" i="5"/>
  <c r="Y30" i="5"/>
  <c r="AC30" i="5"/>
  <c r="AD30" i="5"/>
  <c r="AE30" i="5"/>
  <c r="AG30" i="5"/>
  <c r="W31" i="5"/>
  <c r="X31" i="5"/>
  <c r="Y31" i="5"/>
  <c r="AC31" i="5"/>
  <c r="AD31" i="5"/>
  <c r="AE31" i="5"/>
  <c r="AG31" i="5"/>
  <c r="W32" i="5"/>
  <c r="X32" i="5"/>
  <c r="Y32" i="5"/>
  <c r="AC32" i="5"/>
  <c r="AD32" i="5"/>
  <c r="AE32" i="5"/>
  <c r="AG32" i="5"/>
  <c r="W33" i="5"/>
  <c r="X33" i="5"/>
  <c r="Y33" i="5"/>
  <c r="AC33" i="5"/>
  <c r="AD33" i="5"/>
  <c r="AE33" i="5"/>
  <c r="AG33" i="5"/>
  <c r="W34" i="5"/>
  <c r="X34" i="5"/>
  <c r="Y34" i="5"/>
  <c r="AC34" i="5"/>
  <c r="AD34" i="5"/>
  <c r="AE34" i="5"/>
  <c r="AG34" i="5"/>
  <c r="W35" i="5"/>
  <c r="X35" i="5"/>
  <c r="Y35" i="5"/>
  <c r="AC35" i="5"/>
  <c r="AD35" i="5"/>
  <c r="AE35" i="5"/>
  <c r="AG35" i="5"/>
  <c r="W37" i="5"/>
  <c r="X37" i="5"/>
  <c r="Y37" i="5"/>
  <c r="AC37" i="5"/>
  <c r="AD37" i="5"/>
  <c r="AE37" i="5"/>
  <c r="AG37" i="5"/>
  <c r="W38" i="5"/>
  <c r="X38" i="5"/>
  <c r="Y38" i="5"/>
  <c r="AC38" i="5"/>
  <c r="AD38" i="5"/>
  <c r="AE38" i="5"/>
  <c r="AG38" i="5"/>
  <c r="W39" i="5"/>
  <c r="X39" i="5"/>
  <c r="Y39" i="5"/>
  <c r="AC39" i="5"/>
  <c r="AD39" i="5"/>
  <c r="AE39" i="5"/>
  <c r="AG39" i="5"/>
  <c r="W41" i="5"/>
  <c r="X41" i="5"/>
  <c r="Y41" i="5"/>
  <c r="AC41" i="5"/>
  <c r="AD41" i="5"/>
  <c r="AE41" i="5"/>
  <c r="AG41" i="5"/>
  <c r="W42" i="5"/>
  <c r="X42" i="5"/>
  <c r="Y42" i="5"/>
  <c r="AC42" i="5"/>
  <c r="AD42" i="5"/>
  <c r="AE42" i="5"/>
  <c r="AG42" i="5"/>
  <c r="W43" i="5"/>
  <c r="X43" i="5"/>
  <c r="Y43" i="5"/>
  <c r="AC43" i="5"/>
  <c r="AD43" i="5"/>
  <c r="AE43" i="5"/>
  <c r="AG43" i="5"/>
  <c r="W44" i="5"/>
  <c r="X44" i="5"/>
  <c r="Y44" i="5"/>
  <c r="AC44" i="5"/>
  <c r="AD44" i="5"/>
  <c r="AE44" i="5"/>
  <c r="AG44" i="5"/>
  <c r="W45" i="5"/>
  <c r="Y45" i="5"/>
  <c r="AC45" i="5"/>
  <c r="AD45" i="5"/>
  <c r="AE45" i="5"/>
  <c r="AG45" i="5"/>
  <c r="AH45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AG47" i="5"/>
  <c r="AH47" i="5"/>
  <c r="AJ47" i="5"/>
  <c r="W49" i="5"/>
  <c r="X49" i="5"/>
  <c r="Y49" i="5"/>
  <c r="AC49" i="5"/>
  <c r="AD49" i="5"/>
  <c r="AE49" i="5"/>
  <c r="AG49" i="5"/>
  <c r="W50" i="5"/>
  <c r="X50" i="5"/>
  <c r="Y50" i="5"/>
  <c r="AC50" i="5"/>
  <c r="AD50" i="5"/>
  <c r="AE50" i="5"/>
  <c r="AG50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Y52" i="5"/>
  <c r="AC52" i="5"/>
  <c r="AD52" i="5"/>
  <c r="AE52" i="5"/>
  <c r="AG52" i="5"/>
  <c r="AH52" i="5"/>
  <c r="AJ52" i="5"/>
  <c r="W54" i="5"/>
  <c r="X54" i="5"/>
  <c r="Y54" i="5"/>
  <c r="AC54" i="5"/>
  <c r="AD54" i="5"/>
  <c r="AE54" i="5"/>
  <c r="AG54" i="5"/>
  <c r="W55" i="5"/>
  <c r="X55" i="5"/>
  <c r="Y55" i="5"/>
  <c r="AC55" i="5"/>
  <c r="AD55" i="5"/>
  <c r="AE55" i="5"/>
  <c r="AG55" i="5"/>
  <c r="W56" i="5"/>
  <c r="X56" i="5"/>
  <c r="Y56" i="5"/>
  <c r="AC56" i="5"/>
  <c r="AD56" i="5"/>
  <c r="AE56" i="5"/>
  <c r="AG56" i="5"/>
  <c r="W57" i="5"/>
  <c r="Y57" i="5"/>
  <c r="AC57" i="5"/>
  <c r="AD57" i="5"/>
  <c r="AE57" i="5"/>
  <c r="AG57" i="5"/>
  <c r="AG59" i="5"/>
  <c r="AG60" i="5"/>
  <c r="AG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AG62" i="5"/>
  <c r="AH62" i="5"/>
  <c r="AJ62" i="5"/>
  <c r="AG66" i="5"/>
  <c r="AG67" i="5"/>
  <c r="AG68" i="5"/>
  <c r="AH68" i="5"/>
  <c r="AJ68" i="5"/>
  <c r="AG72" i="5"/>
  <c r="AG73" i="5"/>
  <c r="AH73" i="5"/>
  <c r="AJ73" i="5"/>
  <c r="AG75" i="5"/>
  <c r="AH75" i="5"/>
  <c r="AJ75" i="5"/>
  <c r="AH77" i="5"/>
  <c r="AJ77" i="5"/>
  <c r="W80" i="5"/>
  <c r="X80" i="5"/>
  <c r="Y80" i="5"/>
  <c r="AC80" i="5"/>
  <c r="AD80" i="5"/>
  <c r="AE80" i="5"/>
  <c r="AJ80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Y82" i="5"/>
  <c r="AG82" i="5"/>
  <c r="AH82" i="5"/>
  <c r="AI82" i="5"/>
  <c r="AJ82" i="5"/>
  <c r="AK82" i="5"/>
  <c r="W85" i="5"/>
  <c r="Y85" i="5"/>
  <c r="AC85" i="5"/>
  <c r="AD85" i="5"/>
  <c r="AE85" i="5"/>
  <c r="AG85" i="5"/>
  <c r="W86" i="5"/>
  <c r="Y86" i="5"/>
  <c r="AC86" i="5"/>
  <c r="AD86" i="5"/>
  <c r="AE86" i="5"/>
  <c r="AG86" i="5"/>
  <c r="W87" i="5"/>
  <c r="Y87" i="5"/>
  <c r="AC87" i="5"/>
  <c r="AD87" i="5"/>
  <c r="AE87" i="5"/>
  <c r="AG87" i="5"/>
  <c r="Y88" i="5"/>
  <c r="AC88" i="5"/>
  <c r="AD88" i="5"/>
  <c r="AE88" i="5"/>
  <c r="AG88" i="5"/>
  <c r="AG91" i="5"/>
  <c r="AG92" i="5"/>
  <c r="AG93" i="5"/>
  <c r="AG94" i="5"/>
  <c r="AG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Y96" i="5"/>
  <c r="AD96" i="5"/>
  <c r="AG96" i="5"/>
  <c r="AH96" i="5"/>
  <c r="AJ96" i="5"/>
  <c r="AK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Y97" i="5"/>
  <c r="AC97" i="5"/>
  <c r="AD97" i="5"/>
  <c r="AE97" i="5"/>
  <c r="AG97" i="5"/>
  <c r="AH97" i="5"/>
  <c r="AI97" i="5"/>
  <c r="AJ97" i="5"/>
  <c r="AK97" i="5"/>
  <c r="AG98" i="5"/>
  <c r="AD103" i="5"/>
  <c r="X2" i="1"/>
  <c r="M16" i="1"/>
  <c r="N16" i="1"/>
  <c r="O16" i="1"/>
  <c r="S16" i="1"/>
  <c r="T16" i="1"/>
  <c r="U16" i="1"/>
  <c r="W16" i="1"/>
  <c r="M17" i="1"/>
  <c r="N17" i="1"/>
  <c r="O17" i="1"/>
  <c r="S17" i="1"/>
  <c r="T17" i="1"/>
  <c r="U17" i="1"/>
  <c r="W17" i="1"/>
  <c r="M18" i="1"/>
  <c r="N18" i="1"/>
  <c r="O18" i="1"/>
  <c r="S18" i="1"/>
  <c r="T18" i="1"/>
  <c r="U18" i="1"/>
  <c r="W18" i="1"/>
  <c r="M19" i="1"/>
  <c r="N19" i="1"/>
  <c r="O19" i="1"/>
  <c r="S19" i="1"/>
  <c r="T19" i="1"/>
  <c r="U19" i="1"/>
  <c r="W19" i="1"/>
  <c r="M20" i="1"/>
  <c r="N20" i="1"/>
  <c r="O20" i="1"/>
  <c r="S20" i="1"/>
  <c r="T20" i="1"/>
  <c r="U20" i="1"/>
  <c r="W20" i="1"/>
  <c r="M21" i="1"/>
  <c r="N21" i="1"/>
  <c r="O21" i="1"/>
  <c r="S21" i="1"/>
  <c r="T21" i="1"/>
  <c r="U21" i="1"/>
  <c r="W21" i="1"/>
  <c r="M22" i="1"/>
  <c r="N22" i="1"/>
  <c r="O22" i="1"/>
  <c r="S22" i="1"/>
  <c r="T22" i="1"/>
  <c r="U22" i="1"/>
  <c r="W22" i="1"/>
  <c r="M23" i="1"/>
  <c r="M24" i="1"/>
  <c r="N24" i="1"/>
  <c r="O24" i="1"/>
  <c r="S24" i="1"/>
  <c r="T24" i="1"/>
  <c r="U24" i="1"/>
  <c r="W24" i="1"/>
  <c r="M25" i="1"/>
  <c r="N25" i="1"/>
  <c r="O25" i="1"/>
  <c r="S25" i="1"/>
  <c r="T25" i="1"/>
  <c r="U25" i="1"/>
  <c r="W25" i="1"/>
  <c r="M26" i="1"/>
  <c r="N26" i="1"/>
  <c r="O26" i="1"/>
  <c r="S26" i="1"/>
  <c r="T26" i="1"/>
  <c r="U26" i="1"/>
  <c r="W26" i="1"/>
  <c r="M27" i="1"/>
  <c r="M28" i="1"/>
  <c r="N28" i="1"/>
  <c r="O28" i="1"/>
  <c r="S28" i="1"/>
  <c r="T28" i="1"/>
  <c r="U28" i="1"/>
  <c r="W28" i="1"/>
  <c r="M29" i="1"/>
  <c r="N29" i="1"/>
  <c r="O29" i="1"/>
  <c r="S29" i="1"/>
  <c r="T29" i="1"/>
  <c r="U29" i="1"/>
  <c r="W29" i="1"/>
  <c r="M30" i="1"/>
  <c r="N30" i="1"/>
  <c r="O30" i="1"/>
  <c r="S30" i="1"/>
  <c r="T30" i="1"/>
  <c r="U30" i="1"/>
  <c r="W30" i="1"/>
  <c r="M31" i="1"/>
  <c r="O31" i="1"/>
  <c r="S31" i="1"/>
  <c r="T31" i="1"/>
  <c r="U31" i="1"/>
  <c r="W31" i="1"/>
  <c r="W33" i="1"/>
  <c r="B35" i="1"/>
  <c r="C35" i="1"/>
  <c r="D35" i="1"/>
  <c r="E35" i="1"/>
  <c r="F35" i="1"/>
  <c r="G35" i="1"/>
  <c r="H35" i="1"/>
  <c r="I35" i="1"/>
  <c r="J35" i="1"/>
  <c r="K35" i="1"/>
  <c r="L35" i="1"/>
  <c r="M35" i="1"/>
  <c r="O35" i="1"/>
  <c r="S35" i="1"/>
  <c r="T35" i="1"/>
  <c r="U35" i="1"/>
  <c r="W35" i="1"/>
  <c r="AC35" i="1"/>
  <c r="M38" i="1"/>
  <c r="N38" i="1"/>
  <c r="O38" i="1"/>
  <c r="S38" i="1"/>
  <c r="T38" i="1"/>
  <c r="U38" i="1"/>
  <c r="W38" i="1"/>
  <c r="M39" i="1"/>
  <c r="N39" i="1"/>
  <c r="O39" i="1"/>
  <c r="S39" i="1"/>
  <c r="T39" i="1"/>
  <c r="U39" i="1"/>
  <c r="W39" i="1"/>
  <c r="M40" i="1"/>
  <c r="N40" i="1"/>
  <c r="O40" i="1"/>
  <c r="S40" i="1"/>
  <c r="T40" i="1"/>
  <c r="U40" i="1"/>
  <c r="W40" i="1"/>
  <c r="M41" i="1"/>
  <c r="N41" i="1"/>
  <c r="O41" i="1"/>
  <c r="S41" i="1"/>
  <c r="T41" i="1"/>
  <c r="U41" i="1"/>
  <c r="W41" i="1"/>
  <c r="M42" i="1"/>
  <c r="N42" i="1"/>
  <c r="O42" i="1"/>
  <c r="S42" i="1"/>
  <c r="T42" i="1"/>
  <c r="U42" i="1"/>
  <c r="W42" i="1"/>
  <c r="M43" i="1"/>
  <c r="N43" i="1"/>
  <c r="O43" i="1"/>
  <c r="S43" i="1"/>
  <c r="T43" i="1"/>
  <c r="U43" i="1"/>
  <c r="W43" i="1"/>
  <c r="M44" i="1"/>
  <c r="N44" i="1"/>
  <c r="O44" i="1"/>
  <c r="S44" i="1"/>
  <c r="T44" i="1"/>
  <c r="U44" i="1"/>
  <c r="W44" i="1"/>
  <c r="M45" i="1"/>
  <c r="N45" i="1"/>
  <c r="O45" i="1"/>
  <c r="S45" i="1"/>
  <c r="T45" i="1"/>
  <c r="U45" i="1"/>
  <c r="W45" i="1"/>
  <c r="M46" i="1"/>
  <c r="N46" i="1"/>
  <c r="O46" i="1"/>
  <c r="S46" i="1"/>
  <c r="T46" i="1"/>
  <c r="U46" i="1"/>
  <c r="W46" i="1"/>
  <c r="M47" i="1"/>
  <c r="N47" i="1"/>
  <c r="O47" i="1"/>
  <c r="S47" i="1"/>
  <c r="T47" i="1"/>
  <c r="U47" i="1"/>
  <c r="W47" i="1"/>
  <c r="M48" i="1"/>
  <c r="N48" i="1"/>
  <c r="O48" i="1"/>
  <c r="S48" i="1"/>
  <c r="T48" i="1"/>
  <c r="U48" i="1"/>
  <c r="W48" i="1"/>
  <c r="M49" i="1"/>
  <c r="O49" i="1"/>
  <c r="S49" i="1"/>
  <c r="T49" i="1"/>
  <c r="U49" i="1"/>
  <c r="W49" i="1"/>
  <c r="W51" i="1"/>
  <c r="W52" i="1"/>
  <c r="W53" i="1"/>
  <c r="W55" i="1"/>
  <c r="B57" i="1"/>
  <c r="C57" i="1"/>
  <c r="D57" i="1"/>
  <c r="E57" i="1"/>
  <c r="F57" i="1"/>
  <c r="G57" i="1"/>
  <c r="H57" i="1"/>
  <c r="I57" i="1"/>
  <c r="J57" i="1"/>
  <c r="K57" i="1"/>
  <c r="L57" i="1"/>
  <c r="M57" i="1"/>
  <c r="O57" i="1"/>
  <c r="S57" i="1"/>
  <c r="U57" i="1"/>
  <c r="W57" i="1"/>
  <c r="X57" i="1"/>
  <c r="Z57" i="1"/>
  <c r="AC57" i="1"/>
  <c r="M60" i="1"/>
  <c r="O60" i="1"/>
  <c r="S60" i="1"/>
  <c r="T60" i="1"/>
  <c r="U60" i="1"/>
  <c r="M61" i="1"/>
  <c r="O61" i="1"/>
  <c r="S61" i="1"/>
  <c r="T61" i="1"/>
  <c r="U61" i="1"/>
  <c r="W61" i="1"/>
  <c r="B63" i="1"/>
  <c r="C63" i="1"/>
  <c r="D63" i="1"/>
  <c r="E63" i="1"/>
  <c r="F63" i="1"/>
  <c r="G63" i="1"/>
  <c r="H63" i="1"/>
  <c r="I63" i="1"/>
  <c r="J63" i="1"/>
  <c r="K63" i="1"/>
  <c r="L63" i="1"/>
  <c r="M63" i="1"/>
  <c r="O63" i="1"/>
  <c r="S63" i="1"/>
  <c r="T63" i="1"/>
  <c r="U63" i="1"/>
  <c r="W63" i="1"/>
  <c r="X63" i="1"/>
  <c r="Z63" i="1"/>
  <c r="AC63" i="1"/>
  <c r="M66" i="1"/>
  <c r="N66" i="1"/>
  <c r="O66" i="1"/>
  <c r="S66" i="1"/>
  <c r="T66" i="1"/>
  <c r="U66" i="1"/>
  <c r="W66" i="1"/>
  <c r="M67" i="1"/>
  <c r="N67" i="1"/>
  <c r="O67" i="1"/>
  <c r="S67" i="1"/>
  <c r="T67" i="1"/>
  <c r="U67" i="1"/>
  <c r="W67" i="1"/>
  <c r="M68" i="1"/>
  <c r="N68" i="1"/>
  <c r="O68" i="1"/>
  <c r="S68" i="1"/>
  <c r="T68" i="1"/>
  <c r="U68" i="1"/>
  <c r="W68" i="1"/>
  <c r="M69" i="1"/>
  <c r="O69" i="1"/>
  <c r="S69" i="1"/>
  <c r="T69" i="1"/>
  <c r="U69" i="1"/>
  <c r="W69" i="1"/>
  <c r="W71" i="1"/>
  <c r="W72" i="1"/>
  <c r="W73" i="1"/>
  <c r="W74" i="1"/>
  <c r="B76" i="1"/>
  <c r="C76" i="1"/>
  <c r="D76" i="1"/>
  <c r="E76" i="1"/>
  <c r="F76" i="1"/>
  <c r="G76" i="1"/>
  <c r="H76" i="1"/>
  <c r="I76" i="1"/>
  <c r="J76" i="1"/>
  <c r="K76" i="1"/>
  <c r="L76" i="1"/>
  <c r="M76" i="1"/>
  <c r="O76" i="1"/>
  <c r="S76" i="1"/>
  <c r="T76" i="1"/>
  <c r="U76" i="1"/>
  <c r="W76" i="1"/>
  <c r="AC76" i="1"/>
  <c r="M79" i="1"/>
  <c r="N79" i="1"/>
  <c r="O79" i="1"/>
  <c r="S79" i="1"/>
  <c r="T79" i="1"/>
  <c r="U79" i="1"/>
  <c r="W79" i="1"/>
  <c r="M80" i="1"/>
  <c r="N80" i="1"/>
  <c r="O80" i="1"/>
  <c r="S80" i="1"/>
  <c r="T80" i="1"/>
  <c r="U80" i="1"/>
  <c r="W80" i="1"/>
  <c r="M81" i="1"/>
  <c r="N81" i="1"/>
  <c r="O81" i="1"/>
  <c r="S81" i="1"/>
  <c r="T81" i="1"/>
  <c r="U81" i="1"/>
  <c r="W81" i="1"/>
  <c r="M82" i="1"/>
  <c r="N82" i="1"/>
  <c r="O82" i="1"/>
  <c r="S82" i="1"/>
  <c r="T82" i="1"/>
  <c r="U82" i="1"/>
  <c r="W82" i="1"/>
  <c r="M83" i="1"/>
  <c r="N83" i="1"/>
  <c r="O83" i="1"/>
  <c r="S83" i="1"/>
  <c r="T83" i="1"/>
  <c r="U83" i="1"/>
  <c r="W83" i="1"/>
  <c r="M84" i="1"/>
  <c r="N84" i="1"/>
  <c r="O84" i="1"/>
  <c r="S84" i="1"/>
  <c r="T84" i="1"/>
  <c r="U84" i="1"/>
  <c r="W84" i="1"/>
  <c r="M85" i="1"/>
  <c r="O85" i="1"/>
  <c r="S85" i="1"/>
  <c r="T85" i="1"/>
  <c r="U85" i="1"/>
  <c r="W85" i="1"/>
  <c r="W86" i="1"/>
  <c r="L87" i="1"/>
  <c r="W87" i="1"/>
  <c r="W88" i="1"/>
  <c r="W89" i="1"/>
  <c r="W90" i="1"/>
  <c r="B92" i="1"/>
  <c r="C92" i="1"/>
  <c r="D92" i="1"/>
  <c r="E92" i="1"/>
  <c r="F92" i="1"/>
  <c r="G92" i="1"/>
  <c r="H92" i="1"/>
  <c r="I92" i="1"/>
  <c r="J92" i="1"/>
  <c r="K92" i="1"/>
  <c r="L92" i="1"/>
  <c r="M92" i="1"/>
  <c r="O92" i="1"/>
  <c r="S92" i="1"/>
  <c r="T92" i="1"/>
  <c r="U92" i="1"/>
  <c r="W92" i="1"/>
  <c r="X92" i="1"/>
  <c r="Z92" i="1"/>
  <c r="AC92" i="1"/>
  <c r="M94" i="1"/>
  <c r="O94" i="1"/>
  <c r="S94" i="1"/>
  <c r="T94" i="1"/>
  <c r="U94" i="1"/>
  <c r="W94" i="1"/>
  <c r="Z94" i="1"/>
  <c r="AC94" i="1"/>
  <c r="AC96" i="1"/>
  <c r="M97" i="1"/>
  <c r="O97" i="1"/>
  <c r="S97" i="1"/>
  <c r="T97" i="1"/>
  <c r="U97" i="1"/>
  <c r="W97" i="1"/>
  <c r="M98" i="1"/>
  <c r="O98" i="1"/>
  <c r="S98" i="1"/>
  <c r="T98" i="1"/>
  <c r="U98" i="1"/>
  <c r="W98" i="1"/>
  <c r="O99" i="1"/>
  <c r="S99" i="1"/>
  <c r="T99" i="1"/>
  <c r="U99" i="1"/>
  <c r="W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O100" i="1"/>
  <c r="S100" i="1"/>
  <c r="T100" i="1"/>
  <c r="U100" i="1"/>
  <c r="W100" i="1"/>
  <c r="X100" i="1"/>
  <c r="Z100" i="1"/>
  <c r="AA100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O102" i="1"/>
  <c r="W102" i="1"/>
  <c r="X102" i="1"/>
  <c r="Y102" i="1"/>
  <c r="Z102" i="1"/>
  <c r="AA102" i="1"/>
  <c r="W104" i="1"/>
  <c r="W106" i="1"/>
</calcChain>
</file>

<file path=xl/comments1.xml><?xml version="1.0" encoding="utf-8"?>
<comments xmlns="http://schemas.openxmlformats.org/spreadsheetml/2006/main">
  <authors>
    <author>David W. Hubbard</author>
  </authors>
  <commentList>
    <comment ref="F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G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H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I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J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K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L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M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N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O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P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Q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R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S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T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U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V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</commentList>
</comments>
</file>

<file path=xl/sharedStrings.xml><?xml version="1.0" encoding="utf-8"?>
<sst xmlns="http://schemas.openxmlformats.org/spreadsheetml/2006/main" count="360" uniqueCount="170">
  <si>
    <t>ESTIMATE OF PROJECT MANPOWER</t>
  </si>
  <si>
    <t>PREPARED BY:</t>
  </si>
  <si>
    <t>DATE:</t>
  </si>
  <si>
    <t>Months</t>
  </si>
  <si>
    <t>STAFFING</t>
  </si>
  <si>
    <t>MAN</t>
  </si>
  <si>
    <t>GRAND</t>
  </si>
  <si>
    <t>Total</t>
  </si>
  <si>
    <t>Expended</t>
  </si>
  <si>
    <t>Forecast</t>
  </si>
  <si>
    <t>Control</t>
  </si>
  <si>
    <t>FUNCTION</t>
  </si>
  <si>
    <t>Sep 95</t>
  </si>
  <si>
    <t>Oct</t>
  </si>
  <si>
    <t>Nov</t>
  </si>
  <si>
    <t>Dec</t>
  </si>
  <si>
    <t>MONTHS</t>
  </si>
  <si>
    <t>Hrs/Month</t>
  </si>
  <si>
    <t>Total Hrs</t>
  </si>
  <si>
    <t>$'s/Hr</t>
  </si>
  <si>
    <t>Burdens</t>
  </si>
  <si>
    <t>OH Rate</t>
  </si>
  <si>
    <t>Sal+Burden</t>
  </si>
  <si>
    <t>OH $</t>
  </si>
  <si>
    <t>SubTotal</t>
  </si>
  <si>
    <t>Mult</t>
  </si>
  <si>
    <t>TOTAL</t>
  </si>
  <si>
    <t>w/o Ovh</t>
  </si>
  <si>
    <t>ToDate</t>
  </si>
  <si>
    <t>Budget</t>
  </si>
  <si>
    <t>Engineering</t>
  </si>
  <si>
    <t xml:space="preserve"> </t>
  </si>
  <si>
    <t xml:space="preserve"> Lead Elect Engineer</t>
  </si>
  <si>
    <t xml:space="preserve"> Documentation</t>
  </si>
  <si>
    <t>Labor Subtotals</t>
  </si>
  <si>
    <t>Subtotal Engineering</t>
  </si>
  <si>
    <t>Project Management</t>
  </si>
  <si>
    <t xml:space="preserve">  Clerical/Admin Support</t>
  </si>
  <si>
    <t>Procurement</t>
  </si>
  <si>
    <t xml:space="preserve">  Purchasing Agent</t>
  </si>
  <si>
    <t>Other</t>
  </si>
  <si>
    <t xml:space="preserve">  QA/QC Inspection</t>
  </si>
  <si>
    <t xml:space="preserve">  Contracts Manager</t>
  </si>
  <si>
    <t xml:space="preserve">  Clerical/Sec.Support</t>
  </si>
  <si>
    <t>Subtotal Project Mgmt</t>
  </si>
  <si>
    <t>Environmental</t>
  </si>
  <si>
    <t xml:space="preserve">  Environmental Engineer</t>
  </si>
  <si>
    <t xml:space="preserve">  Agent (Contract Field)</t>
  </si>
  <si>
    <t xml:space="preserve">  Expenses</t>
  </si>
  <si>
    <t>Subtotal Environmental</t>
  </si>
  <si>
    <t>Right of Way</t>
  </si>
  <si>
    <t xml:space="preserve">  Manager</t>
  </si>
  <si>
    <t xml:space="preserve">  Secretarial Support</t>
  </si>
  <si>
    <t xml:space="preserve">  Acquiring ROW</t>
  </si>
  <si>
    <t xml:space="preserve">  Land Acquisition</t>
  </si>
  <si>
    <t xml:space="preserve">  Titles, Permits, Survey</t>
  </si>
  <si>
    <t>Subtotal Right of Way</t>
  </si>
  <si>
    <t>Engineering Expenses</t>
  </si>
  <si>
    <t>Travel</t>
  </si>
  <si>
    <t>Project Mgt Expenses</t>
  </si>
  <si>
    <t xml:space="preserve">  Project Management Travel</t>
  </si>
  <si>
    <t>Project Management Travel</t>
  </si>
  <si>
    <t>Total Expenses</t>
  </si>
  <si>
    <t>Third Party Inspection</t>
  </si>
  <si>
    <t>Total Home Office Man-Months</t>
  </si>
  <si>
    <t>Construction Mgmt</t>
  </si>
  <si>
    <t xml:space="preserve">  Construction Manager (Field)</t>
  </si>
  <si>
    <t xml:space="preserve">  Inspector</t>
  </si>
  <si>
    <t>NON PAYROLL EXPENSES</t>
  </si>
  <si>
    <t xml:space="preserve"> Field Office Expenses</t>
  </si>
  <si>
    <t xml:space="preserve"> Radiography</t>
  </si>
  <si>
    <t xml:space="preserve"> Field Staff Per Diem</t>
  </si>
  <si>
    <t>Subtotal Construction Mgmt</t>
  </si>
  <si>
    <t>Total Man-Months</t>
  </si>
  <si>
    <t>Spent EECC Ovh :</t>
  </si>
  <si>
    <t xml:space="preserve">  P.Controls Mgt</t>
  </si>
  <si>
    <t xml:space="preserve"> Designer (C)</t>
  </si>
  <si>
    <t>(Preliminary Estimate)</t>
  </si>
  <si>
    <t>Other-Travel</t>
  </si>
  <si>
    <t xml:space="preserve"> Project Engr Mgr</t>
  </si>
  <si>
    <t xml:space="preserve"> Lead Designer </t>
  </si>
  <si>
    <t xml:space="preserve"> Engr Secretary </t>
  </si>
  <si>
    <t xml:space="preserve"> Estimating</t>
  </si>
  <si>
    <t xml:space="preserve">  Project Manager </t>
  </si>
  <si>
    <t xml:space="preserve">  Project Secretary </t>
  </si>
  <si>
    <t xml:space="preserve">  Cost Engineer </t>
  </si>
  <si>
    <t xml:space="preserve">  Schedule Engineer </t>
  </si>
  <si>
    <t xml:space="preserve"> Dept Manager</t>
  </si>
  <si>
    <t xml:space="preserve"> Surveys</t>
  </si>
  <si>
    <t xml:space="preserve">  Start-up Comissioning</t>
  </si>
  <si>
    <t xml:space="preserve">  Start-up / Commissioning</t>
  </si>
  <si>
    <t xml:space="preserve"> Vendor Commissioning</t>
  </si>
  <si>
    <t xml:space="preserve">  Expeditor/Logistics</t>
  </si>
  <si>
    <t>Equip.Inspection Expenses</t>
  </si>
  <si>
    <t>Design Engineering</t>
  </si>
  <si>
    <t>As-Built Drawings</t>
  </si>
  <si>
    <t>Total Travel &amp; Expenses</t>
  </si>
  <si>
    <t>Design Engineering Contractor</t>
  </si>
  <si>
    <t>Forecasted Ovh :</t>
  </si>
  <si>
    <t>Enron Asset Management Resources</t>
  </si>
  <si>
    <t>SSK</t>
  </si>
  <si>
    <t xml:space="preserve"> Project Engr</t>
  </si>
  <si>
    <t xml:space="preserve"> Lead Civil Engineer</t>
  </si>
  <si>
    <t>Project Estimator</t>
  </si>
  <si>
    <t xml:space="preserve">  Dept Manager</t>
  </si>
  <si>
    <t>PIPELINE</t>
  </si>
  <si>
    <t xml:space="preserve">  Design Engineering</t>
  </si>
  <si>
    <t>TOTAL FOR SUN DEVIL</t>
  </si>
  <si>
    <t xml:space="preserve">  Project Est. Dir. (Smith)</t>
  </si>
  <si>
    <t xml:space="preserve">  P.Controls Mgt (Hubbard)</t>
  </si>
  <si>
    <t xml:space="preserve">  Cost Engineer (Kalmus)</t>
  </si>
  <si>
    <t xml:space="preserve">  ROW Direct</t>
  </si>
  <si>
    <t xml:space="preserve">  Titles, Permits, Survey </t>
  </si>
  <si>
    <t xml:space="preserve">  Titles, Permits, Survey (Lead)</t>
  </si>
  <si>
    <t>SUN DEVIL PIPELINE PROJECT</t>
  </si>
  <si>
    <t>COST ESTIMATE TO FERC FILING</t>
  </si>
  <si>
    <t>Based on 450 miles of 36"</t>
  </si>
  <si>
    <t xml:space="preserve"> Elect Engineers</t>
  </si>
  <si>
    <t xml:space="preserve"> Civil Engineers</t>
  </si>
  <si>
    <t xml:space="preserve"> Pipeline Engineers</t>
  </si>
  <si>
    <t xml:space="preserve"> Lead Designers</t>
  </si>
  <si>
    <t xml:space="preserve"> Estimator/Scheduler</t>
  </si>
  <si>
    <t>Reproduction</t>
  </si>
  <si>
    <t xml:space="preserve">  Construction Manager</t>
  </si>
  <si>
    <t>Regulatory</t>
  </si>
  <si>
    <t>Engineering Travel</t>
  </si>
  <si>
    <t>Bloomfield C/S to Phoenix Cavern</t>
  </si>
  <si>
    <t xml:space="preserve"> Designers</t>
  </si>
  <si>
    <t xml:space="preserve">Total </t>
  </si>
  <si>
    <t>Total Man-Months &amp; Without Contingency</t>
  </si>
  <si>
    <t>Contingency --- 10%</t>
  </si>
  <si>
    <t>Project Management (ETS)</t>
  </si>
  <si>
    <t xml:space="preserve">  Project Manager (Cebryk/Eisenstein)</t>
  </si>
  <si>
    <t xml:space="preserve">  Project Est. (Davis/Thomas)</t>
  </si>
  <si>
    <t xml:space="preserve">  Environmental</t>
  </si>
  <si>
    <t>Computer Charges</t>
  </si>
  <si>
    <t xml:space="preserve">  Agent (Contract Field) --- See attachment for details</t>
  </si>
  <si>
    <t xml:space="preserve">  Expenses  --- See attachment for details</t>
  </si>
  <si>
    <t xml:space="preserve">  Environmental Engineer  --- See attachment for details</t>
  </si>
  <si>
    <t>Aerial Photography --- 450 miles @ $500/mile</t>
  </si>
  <si>
    <t xml:space="preserve">  ROW Specialists</t>
  </si>
  <si>
    <t>Legal</t>
  </si>
  <si>
    <t>Financial</t>
  </si>
  <si>
    <t>Subtotal Regulatory/Legal/Financial</t>
  </si>
  <si>
    <t>Reprodution &amp; Postage</t>
  </si>
  <si>
    <t>Newspaper Advertising</t>
  </si>
  <si>
    <t>Meetings with FERC</t>
  </si>
  <si>
    <t>Open Houses</t>
  </si>
  <si>
    <t>DC/SSK/DH</t>
  </si>
  <si>
    <t xml:space="preserve">  Dept Manager (Mathews)</t>
  </si>
  <si>
    <t>Procurement (ETS)</t>
  </si>
  <si>
    <t>Other (ETS)</t>
  </si>
  <si>
    <t>Engineering Pipeline &amp; Compression (Contract)</t>
  </si>
  <si>
    <t xml:space="preserve"> Project Managers</t>
  </si>
  <si>
    <t xml:space="preserve"> Project Engineering Managers</t>
  </si>
  <si>
    <t xml:space="preserve"> Project Engineers</t>
  </si>
  <si>
    <t>Engineering Expenses (Contract)</t>
  </si>
  <si>
    <t>Environmental (Contract)</t>
  </si>
  <si>
    <t>Regulatory (ETS)</t>
  </si>
  <si>
    <t>Subtotal Project Management</t>
  </si>
  <si>
    <t>Project Management Expenses (ETS)</t>
  </si>
  <si>
    <t>Right of Way (ETS)</t>
  </si>
  <si>
    <t>Regulatory Expenses (ETS)</t>
  </si>
  <si>
    <t>Right of Way Expenses (ETS)</t>
  </si>
  <si>
    <t>Titles, Permits, Survey</t>
  </si>
  <si>
    <t xml:space="preserve">  ROW Project Manager</t>
  </si>
  <si>
    <t>Field Survey --- 450 miles @ $3,000/mile</t>
  </si>
  <si>
    <t>Does Not Include Phoenix Cavern to Panda Tie-In)</t>
  </si>
  <si>
    <t>ROW Agent Expenses, Per Diem, Office Exp.</t>
  </si>
  <si>
    <t xml:space="preserve">Acquiring ROW, Land Acquisition &amp;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</si>
</sst>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0.0"/>
    <numFmt numFmtId="169" formatCode="#,##0.0"/>
    <numFmt numFmtId="178" formatCode="&quot;$&quot;#,##0"/>
  </numFmts>
  <fonts count="24" x14ac:knownFonts="1">
    <font>
      <sz val="10"/>
      <name val="MS Sans Serif"/>
    </font>
    <font>
      <sz val="10"/>
      <name val="MS Sans Serif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9"/>
      <color indexed="8"/>
      <name val="Arial"/>
    </font>
    <font>
      <b/>
      <sz val="8"/>
      <name val="Arial"/>
    </font>
    <font>
      <b/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6"/>
      <color indexed="10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2">
    <xf numFmtId="0" fontId="0" fillId="0" borderId="0" xfId="0"/>
    <xf numFmtId="0" fontId="2" fillId="0" borderId="0" xfId="0" applyFont="1" applyFill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5" fontId="3" fillId="0" borderId="0" xfId="0" applyNumberFormat="1" applyFont="1" applyBorder="1"/>
    <xf numFmtId="0" fontId="4" fillId="0" borderId="0" xfId="0" applyFont="1" applyFill="1" applyAlignment="1">
      <alignment horizontal="right"/>
    </xf>
    <xf numFmtId="0" fontId="4" fillId="0" borderId="0" xfId="0" applyFont="1" applyFill="1"/>
    <xf numFmtId="0" fontId="5" fillId="0" borderId="0" xfId="0" applyFont="1" applyAlignment="1">
      <alignment horizontal="centerContinuous"/>
    </xf>
    <xf numFmtId="0" fontId="6" fillId="0" borderId="0" xfId="0" applyFont="1" applyBorder="1" applyAlignment="1">
      <alignment horizontal="centerContinuous"/>
    </xf>
    <xf numFmtId="5" fontId="6" fillId="0" borderId="0" xfId="0" applyNumberFormat="1" applyFont="1" applyBorder="1" applyAlignment="1">
      <alignment horizontal="centerContinuous"/>
    </xf>
    <xf numFmtId="14" fontId="4" fillId="0" borderId="0" xfId="0" applyNumberFormat="1" applyFont="1" applyBorder="1" applyAlignment="1">
      <alignment horizontal="centerContinuous"/>
    </xf>
    <xf numFmtId="0" fontId="6" fillId="0" borderId="0" xfId="0" applyFont="1" applyBorder="1"/>
    <xf numFmtId="0" fontId="4" fillId="0" borderId="0" xfId="0" applyFont="1"/>
    <xf numFmtId="0" fontId="3" fillId="0" borderId="0" xfId="0" applyFont="1" applyBorder="1" applyAlignment="1">
      <alignment horizontal="left"/>
    </xf>
    <xf numFmtId="0" fontId="3" fillId="0" borderId="1" xfId="0" applyFont="1" applyBorder="1"/>
    <xf numFmtId="5" fontId="3" fillId="0" borderId="1" xfId="0" applyNumberFormat="1" applyFont="1" applyBorder="1"/>
    <xf numFmtId="3" fontId="3" fillId="0" borderId="1" xfId="0" applyNumberFormat="1" applyFont="1" applyBorder="1"/>
    <xf numFmtId="0" fontId="10" fillId="0" borderId="2" xfId="0" applyFont="1" applyBorder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4" xfId="0" applyFont="1" applyBorder="1"/>
    <xf numFmtId="38" fontId="3" fillId="0" borderId="4" xfId="1" applyNumberFormat="1" applyFont="1" applyBorder="1"/>
    <xf numFmtId="5" fontId="3" fillId="0" borderId="4" xfId="0" applyNumberFormat="1" applyFont="1" applyBorder="1"/>
    <xf numFmtId="0" fontId="3" fillId="0" borderId="5" xfId="0" applyFont="1" applyBorder="1"/>
    <xf numFmtId="0" fontId="7" fillId="2" borderId="2" xfId="0" applyFont="1" applyFill="1" applyBorder="1" applyAlignment="1">
      <alignment horizontal="left"/>
    </xf>
    <xf numFmtId="169" fontId="8" fillId="2" borderId="3" xfId="0" applyNumberFormat="1" applyFont="1" applyFill="1" applyBorder="1" applyAlignment="1">
      <alignment horizontal="center"/>
    </xf>
    <xf numFmtId="169" fontId="8" fillId="2" borderId="4" xfId="0" applyNumberFormat="1" applyFont="1" applyFill="1" applyBorder="1" applyAlignment="1">
      <alignment horizontal="center"/>
    </xf>
    <xf numFmtId="0" fontId="8" fillId="2" borderId="4" xfId="0" applyFont="1" applyFill="1" applyBorder="1"/>
    <xf numFmtId="38" fontId="8" fillId="2" borderId="4" xfId="1" applyNumberFormat="1" applyFont="1" applyFill="1" applyBorder="1"/>
    <xf numFmtId="5" fontId="8" fillId="2" borderId="4" xfId="0" applyNumberFormat="1" applyFont="1" applyFill="1" applyBorder="1"/>
    <xf numFmtId="0" fontId="8" fillId="2" borderId="5" xfId="0" applyFont="1" applyFill="1" applyBorder="1"/>
    <xf numFmtId="0" fontId="8" fillId="2" borderId="0" xfId="0" applyFont="1" applyFill="1" applyBorder="1"/>
    <xf numFmtId="0" fontId="8" fillId="2" borderId="2" xfId="0" applyFont="1" applyFill="1" applyBorder="1" applyAlignment="1">
      <alignment horizontal="left"/>
    </xf>
    <xf numFmtId="2" fontId="8" fillId="2" borderId="3" xfId="0" applyNumberFormat="1" applyFont="1" applyFill="1" applyBorder="1" applyAlignment="1">
      <alignment horizontal="center"/>
    </xf>
    <xf numFmtId="2" fontId="8" fillId="2" borderId="4" xfId="0" applyNumberFormat="1" applyFont="1" applyFill="1" applyBorder="1"/>
    <xf numFmtId="5" fontId="8" fillId="2" borderId="3" xfId="0" applyNumberFormat="1" applyFont="1" applyFill="1" applyBorder="1"/>
    <xf numFmtId="2" fontId="8" fillId="2" borderId="4" xfId="0" applyNumberFormat="1" applyFont="1" applyFill="1" applyBorder="1" applyAlignment="1">
      <alignment horizontal="center"/>
    </xf>
    <xf numFmtId="38" fontId="8" fillId="2" borderId="6" xfId="1" applyNumberFormat="1" applyFont="1" applyFill="1" applyBorder="1"/>
    <xf numFmtId="5" fontId="8" fillId="2" borderId="6" xfId="0" applyNumberFormat="1" applyFont="1" applyFill="1" applyBorder="1"/>
    <xf numFmtId="2" fontId="8" fillId="2" borderId="6" xfId="0" applyNumberFormat="1" applyFont="1" applyFill="1" applyBorder="1"/>
    <xf numFmtId="5" fontId="8" fillId="2" borderId="7" xfId="0" applyNumberFormat="1" applyFont="1" applyFill="1" applyBorder="1"/>
    <xf numFmtId="0" fontId="8" fillId="2" borderId="6" xfId="0" applyFont="1" applyFill="1" applyBorder="1"/>
    <xf numFmtId="2" fontId="8" fillId="2" borderId="3" xfId="0" applyNumberFormat="1" applyFont="1" applyFill="1" applyBorder="1" applyAlignment="1">
      <alignment horizontal="right"/>
    </xf>
    <xf numFmtId="2" fontId="8" fillId="2" borderId="2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left"/>
    </xf>
    <xf numFmtId="169" fontId="8" fillId="2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6" fontId="8" fillId="0" borderId="0" xfId="2" applyNumberFormat="1" applyFont="1" applyFill="1" applyBorder="1" applyAlignment="1">
      <alignment horizontal="right"/>
    </xf>
    <xf numFmtId="0" fontId="8" fillId="2" borderId="0" xfId="0" applyFont="1" applyFill="1" applyBorder="1" applyAlignment="1">
      <alignment horizontal="right"/>
    </xf>
    <xf numFmtId="4" fontId="8" fillId="2" borderId="8" xfId="0" applyNumberFormat="1" applyFont="1" applyFill="1" applyBorder="1" applyAlignment="1">
      <alignment horizontal="center"/>
    </xf>
    <xf numFmtId="0" fontId="8" fillId="2" borderId="9" xfId="0" applyFont="1" applyFill="1" applyBorder="1"/>
    <xf numFmtId="38" fontId="8" fillId="2" borderId="9" xfId="1" applyNumberFormat="1" applyFont="1" applyFill="1" applyBorder="1"/>
    <xf numFmtId="5" fontId="8" fillId="2" borderId="9" xfId="0" applyNumberFormat="1" applyFont="1" applyFill="1" applyBorder="1"/>
    <xf numFmtId="5" fontId="7" fillId="2" borderId="9" xfId="0" applyNumberFormat="1" applyFont="1" applyFill="1" applyBorder="1"/>
    <xf numFmtId="5" fontId="8" fillId="2" borderId="10" xfId="0" applyNumberFormat="1" applyFont="1" applyFill="1" applyBorder="1"/>
    <xf numFmtId="4" fontId="8" fillId="2" borderId="3" xfId="0" applyNumberFormat="1" applyFont="1" applyFill="1" applyBorder="1" applyAlignment="1">
      <alignment horizontal="center"/>
    </xf>
    <xf numFmtId="2" fontId="8" fillId="0" borderId="2" xfId="0" applyNumberFormat="1" applyFont="1" applyBorder="1" applyAlignment="1">
      <alignment horizontal="left"/>
    </xf>
    <xf numFmtId="2" fontId="8" fillId="2" borderId="0" xfId="0" applyNumberFormat="1" applyFont="1" applyFill="1" applyBorder="1" applyAlignment="1">
      <alignment horizontal="right"/>
    </xf>
    <xf numFmtId="1" fontId="8" fillId="2" borderId="3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right"/>
    </xf>
    <xf numFmtId="38" fontId="8" fillId="2" borderId="0" xfId="1" applyNumberFormat="1" applyFont="1" applyFill="1" applyBorder="1" applyAlignment="1">
      <alignment horizontal="center"/>
    </xf>
    <xf numFmtId="169" fontId="8" fillId="2" borderId="0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1" xfId="0" applyFont="1" applyBorder="1" applyAlignment="1">
      <alignment horizontal="right"/>
    </xf>
    <xf numFmtId="2" fontId="8" fillId="2" borderId="11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right"/>
    </xf>
    <xf numFmtId="169" fontId="8" fillId="2" borderId="7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0" fontId="8" fillId="0" borderId="4" xfId="0" applyFont="1" applyBorder="1"/>
    <xf numFmtId="38" fontId="8" fillId="0" borderId="4" xfId="1" applyNumberFormat="1" applyFont="1" applyBorder="1"/>
    <xf numFmtId="5" fontId="8" fillId="0" borderId="4" xfId="0" applyNumberFormat="1" applyFont="1" applyBorder="1"/>
    <xf numFmtId="0" fontId="8" fillId="0" borderId="5" xfId="0" applyFont="1" applyBorder="1"/>
    <xf numFmtId="0" fontId="8" fillId="0" borderId="0" xfId="0" applyFont="1" applyBorder="1"/>
    <xf numFmtId="8" fontId="7" fillId="0" borderId="0" xfId="2" applyFont="1" applyFill="1" applyBorder="1" applyAlignment="1">
      <alignment horizontal="right"/>
    </xf>
    <xf numFmtId="6" fontId="7" fillId="0" borderId="0" xfId="2" applyNumberFormat="1" applyFont="1" applyBorder="1" applyAlignment="1">
      <alignment horizontal="right"/>
    </xf>
    <xf numFmtId="5" fontId="8" fillId="0" borderId="0" xfId="0" applyNumberFormat="1" applyFont="1" applyBorder="1"/>
    <xf numFmtId="3" fontId="8" fillId="0" borderId="0" xfId="0" applyNumberFormat="1" applyFont="1" applyBorder="1"/>
    <xf numFmtId="8" fontId="7" fillId="0" borderId="0" xfId="2" quotePrefix="1" applyFont="1" applyFill="1" applyBorder="1" applyAlignment="1">
      <alignment horizontal="right"/>
    </xf>
    <xf numFmtId="8" fontId="8" fillId="0" borderId="0" xfId="2" quotePrefix="1" applyFont="1" applyFill="1" applyBorder="1" applyAlignment="1">
      <alignment horizontal="right"/>
    </xf>
    <xf numFmtId="6" fontId="8" fillId="0" borderId="0" xfId="2" applyNumberFormat="1" applyFont="1" applyBorder="1" applyAlignment="1">
      <alignment horizontal="right"/>
    </xf>
    <xf numFmtId="0" fontId="8" fillId="0" borderId="0" xfId="0" quotePrefix="1" applyFont="1" applyBorder="1"/>
    <xf numFmtId="0" fontId="8" fillId="0" borderId="12" xfId="0" applyFont="1" applyBorder="1"/>
    <xf numFmtId="164" fontId="3" fillId="0" borderId="0" xfId="0" applyNumberFormat="1" applyFont="1" applyBorder="1" applyAlignment="1">
      <alignment horizontal="center"/>
    </xf>
    <xf numFmtId="5" fontId="3" fillId="0" borderId="0" xfId="0" applyNumberFormat="1" applyFont="1"/>
    <xf numFmtId="3" fontId="3" fillId="0" borderId="0" xfId="0" applyNumberFormat="1" applyFont="1"/>
    <xf numFmtId="0" fontId="7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Continuous" vertical="center"/>
    </xf>
    <xf numFmtId="5" fontId="6" fillId="0" borderId="0" xfId="0" applyNumberFormat="1" applyFont="1" applyBorder="1" applyAlignment="1">
      <alignment horizontal="centerContinuous" vertical="center"/>
    </xf>
    <xf numFmtId="3" fontId="6" fillId="0" borderId="0" xfId="0" applyNumberFormat="1" applyFont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4" fontId="4" fillId="0" borderId="0" xfId="0" applyNumberFormat="1" applyFont="1" applyBorder="1" applyAlignment="1">
      <alignment horizontal="centerContinuous" vertical="center"/>
    </xf>
    <xf numFmtId="38" fontId="7" fillId="0" borderId="0" xfId="1" applyNumberFormat="1" applyFont="1" applyBorder="1" applyAlignment="1">
      <alignment horizontal="center" vertical="center"/>
    </xf>
    <xf numFmtId="0" fontId="9" fillId="0" borderId="0" xfId="0" applyFont="1" applyFill="1" applyAlignment="1">
      <alignment horizontal="right"/>
    </xf>
    <xf numFmtId="0" fontId="7" fillId="0" borderId="0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2" fontId="8" fillId="2" borderId="6" xfId="0" applyNumberFormat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5" fontId="8" fillId="2" borderId="4" xfId="0" applyNumberFormat="1" applyFont="1" applyFill="1" applyBorder="1" applyAlignment="1">
      <alignment horizontal="center"/>
    </xf>
    <xf numFmtId="0" fontId="11" fillId="0" borderId="0" xfId="0" applyFont="1" applyBorder="1"/>
    <xf numFmtId="17" fontId="12" fillId="0" borderId="5" xfId="0" applyNumberFormat="1" applyFont="1" applyBorder="1" applyAlignment="1">
      <alignment horizontal="center"/>
    </xf>
    <xf numFmtId="17" fontId="12" fillId="0" borderId="0" xfId="0" applyNumberFormat="1" applyFont="1" applyBorder="1"/>
    <xf numFmtId="0" fontId="11" fillId="3" borderId="13" xfId="0" applyFont="1" applyFill="1" applyBorder="1" applyAlignment="1">
      <alignment horizontal="centerContinuous"/>
    </xf>
    <xf numFmtId="0" fontId="11" fillId="3" borderId="13" xfId="0" applyFont="1" applyFill="1" applyBorder="1"/>
    <xf numFmtId="5" fontId="11" fillId="3" borderId="13" xfId="0" applyNumberFormat="1" applyFont="1" applyFill="1" applyBorder="1"/>
    <xf numFmtId="17" fontId="13" fillId="3" borderId="14" xfId="0" quotePrefix="1" applyNumberFormat="1" applyFont="1" applyFill="1" applyBorder="1" applyAlignment="1">
      <alignment horizontal="center"/>
    </xf>
    <xf numFmtId="17" fontId="13" fillId="3" borderId="14" xfId="0" applyNumberFormat="1" applyFont="1" applyFill="1" applyBorder="1" applyAlignment="1">
      <alignment horizontal="center"/>
    </xf>
    <xf numFmtId="17" fontId="13" fillId="3" borderId="14" xfId="0" applyNumberFormat="1" applyFont="1" applyFill="1" applyBorder="1" applyAlignment="1"/>
    <xf numFmtId="0" fontId="11" fillId="3" borderId="15" xfId="0" applyFont="1" applyFill="1" applyBorder="1" applyAlignment="1">
      <alignment horizontal="centerContinuous"/>
    </xf>
    <xf numFmtId="17" fontId="12" fillId="3" borderId="16" xfId="0" applyNumberFormat="1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164" fontId="8" fillId="2" borderId="4" xfId="0" applyNumberFormat="1" applyFont="1" applyFill="1" applyBorder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5" fontId="8" fillId="2" borderId="6" xfId="0" applyNumberFormat="1" applyFont="1" applyFill="1" applyBorder="1" applyAlignment="1">
      <alignment horizontal="center"/>
    </xf>
    <xf numFmtId="9" fontId="8" fillId="2" borderId="4" xfId="3" applyFont="1" applyFill="1" applyBorder="1" applyAlignment="1">
      <alignment horizontal="center"/>
    </xf>
    <xf numFmtId="9" fontId="8" fillId="2" borderId="6" xfId="3" applyFont="1" applyFill="1" applyBorder="1" applyAlignment="1">
      <alignment horizontal="center"/>
    </xf>
    <xf numFmtId="17" fontId="14" fillId="3" borderId="16" xfId="0" applyNumberFormat="1" applyFont="1" applyFill="1" applyBorder="1" applyAlignment="1">
      <alignment horizontal="center"/>
    </xf>
    <xf numFmtId="3" fontId="3" fillId="0" borderId="2" xfId="0" applyNumberFormat="1" applyFont="1" applyBorder="1"/>
    <xf numFmtId="3" fontId="8" fillId="2" borderId="2" xfId="0" applyNumberFormat="1" applyFont="1" applyFill="1" applyBorder="1"/>
    <xf numFmtId="5" fontId="8" fillId="2" borderId="2" xfId="0" applyNumberFormat="1" applyFont="1" applyFill="1" applyBorder="1"/>
    <xf numFmtId="5" fontId="8" fillId="2" borderId="18" xfId="0" applyNumberFormat="1" applyFont="1" applyFill="1" applyBorder="1"/>
    <xf numFmtId="5" fontId="8" fillId="2" borderId="11" xfId="0" applyNumberFormat="1" applyFont="1" applyFill="1" applyBorder="1"/>
    <xf numFmtId="5" fontId="8" fillId="0" borderId="2" xfId="1" applyNumberFormat="1" applyFont="1" applyBorder="1"/>
    <xf numFmtId="3" fontId="14" fillId="3" borderId="17" xfId="0" applyNumberFormat="1" applyFont="1" applyFill="1" applyBorder="1" applyAlignment="1">
      <alignment horizontal="center"/>
    </xf>
    <xf numFmtId="0" fontId="11" fillId="0" borderId="17" xfId="0" applyFont="1" applyBorder="1" applyAlignment="1">
      <alignment horizontal="center"/>
    </xf>
    <xf numFmtId="164" fontId="8" fillId="2" borderId="9" xfId="0" applyNumberFormat="1" applyFont="1" applyFill="1" applyBorder="1" applyAlignment="1">
      <alignment horizontal="center"/>
    </xf>
    <xf numFmtId="0" fontId="8" fillId="3" borderId="11" xfId="0" applyFont="1" applyFill="1" applyBorder="1" applyAlignment="1">
      <alignment horizontal="right"/>
    </xf>
    <xf numFmtId="4" fontId="8" fillId="3" borderId="8" xfId="0" applyNumberFormat="1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5" fontId="8" fillId="3" borderId="9" xfId="0" applyNumberFormat="1" applyFont="1" applyFill="1" applyBorder="1"/>
    <xf numFmtId="5" fontId="8" fillId="3" borderId="11" xfId="0" applyNumberFormat="1" applyFont="1" applyFill="1" applyBorder="1"/>
    <xf numFmtId="0" fontId="8" fillId="3" borderId="11" xfId="0" applyFont="1" applyFill="1" applyBorder="1" applyAlignment="1">
      <alignment horizontal="left"/>
    </xf>
    <xf numFmtId="2" fontId="8" fillId="3" borderId="8" xfId="0" applyNumberFormat="1" applyFont="1" applyFill="1" applyBorder="1" applyAlignment="1">
      <alignment horizontal="center"/>
    </xf>
    <xf numFmtId="2" fontId="8" fillId="3" borderId="11" xfId="0" applyNumberFormat="1" applyFont="1" applyFill="1" applyBorder="1" applyAlignment="1">
      <alignment horizontal="center"/>
    </xf>
    <xf numFmtId="3" fontId="8" fillId="3" borderId="9" xfId="0" applyNumberFormat="1" applyFont="1" applyFill="1" applyBorder="1" applyAlignment="1">
      <alignment horizontal="right"/>
    </xf>
    <xf numFmtId="5" fontId="8" fillId="3" borderId="9" xfId="0" applyNumberFormat="1" applyFont="1" applyFill="1" applyBorder="1" applyAlignment="1">
      <alignment horizontal="center"/>
    </xf>
    <xf numFmtId="5" fontId="8" fillId="3" borderId="11" xfId="0" applyNumberFormat="1" applyFont="1" applyFill="1" applyBorder="1" applyAlignment="1">
      <alignment horizontal="right"/>
    </xf>
    <xf numFmtId="2" fontId="8" fillId="3" borderId="19" xfId="0" applyNumberFormat="1" applyFont="1" applyFill="1" applyBorder="1" applyAlignment="1">
      <alignment horizontal="center"/>
    </xf>
    <xf numFmtId="2" fontId="8" fillId="3" borderId="20" xfId="0" applyNumberFormat="1" applyFont="1" applyFill="1" applyBorder="1" applyAlignment="1">
      <alignment horizontal="center"/>
    </xf>
    <xf numFmtId="0" fontId="8" fillId="3" borderId="21" xfId="0" applyFont="1" applyFill="1" applyBorder="1"/>
    <xf numFmtId="3" fontId="8" fillId="3" borderId="21" xfId="0" applyNumberFormat="1" applyFont="1" applyFill="1" applyBorder="1" applyAlignment="1">
      <alignment horizontal="right"/>
    </xf>
    <xf numFmtId="5" fontId="8" fillId="3" borderId="21" xfId="0" applyNumberFormat="1" applyFont="1" applyFill="1" applyBorder="1"/>
    <xf numFmtId="5" fontId="8" fillId="3" borderId="20" xfId="0" applyNumberFormat="1" applyFont="1" applyFill="1" applyBorder="1" applyAlignment="1">
      <alignment horizontal="right"/>
    </xf>
    <xf numFmtId="0" fontId="15" fillId="0" borderId="22" xfId="0" applyFont="1" applyBorder="1" applyAlignment="1">
      <alignment horizontal="center"/>
    </xf>
    <xf numFmtId="2" fontId="15" fillId="0" borderId="23" xfId="0" applyNumberFormat="1" applyFont="1" applyFill="1" applyBorder="1" applyAlignment="1">
      <alignment horizontal="center"/>
    </xf>
    <xf numFmtId="2" fontId="15" fillId="0" borderId="22" xfId="0" applyNumberFormat="1" applyFont="1" applyFill="1" applyBorder="1" applyAlignment="1">
      <alignment horizontal="center"/>
    </xf>
    <xf numFmtId="0" fontId="15" fillId="0" borderId="24" xfId="0" applyFont="1" applyBorder="1"/>
    <xf numFmtId="3" fontId="15" fillId="0" borderId="25" xfId="0" applyNumberFormat="1" applyFont="1" applyBorder="1"/>
    <xf numFmtId="0" fontId="16" fillId="0" borderId="24" xfId="0" applyFont="1" applyBorder="1"/>
    <xf numFmtId="0" fontId="16" fillId="0" borderId="25" xfId="0" applyFont="1" applyBorder="1"/>
    <xf numFmtId="5" fontId="15" fillId="2" borderId="26" xfId="0" applyNumberFormat="1" applyFont="1" applyFill="1" applyBorder="1" applyAlignment="1">
      <alignment horizontal="right"/>
    </xf>
    <xf numFmtId="5" fontId="15" fillId="2" borderId="25" xfId="0" applyNumberFormat="1" applyFont="1" applyFill="1" applyBorder="1" applyAlignment="1">
      <alignment horizontal="right"/>
    </xf>
    <xf numFmtId="8" fontId="15" fillId="0" borderId="24" xfId="2" applyFont="1" applyFill="1" applyBorder="1" applyAlignment="1">
      <alignment horizontal="right"/>
    </xf>
    <xf numFmtId="6" fontId="15" fillId="0" borderId="22" xfId="2" applyNumberFormat="1" applyFont="1" applyBorder="1"/>
    <xf numFmtId="5" fontId="15" fillId="2" borderId="27" xfId="0" applyNumberFormat="1" applyFont="1" applyFill="1" applyBorder="1"/>
    <xf numFmtId="0" fontId="15" fillId="0" borderId="0" xfId="0" applyFont="1" applyBorder="1"/>
    <xf numFmtId="1" fontId="8" fillId="2" borderId="0" xfId="0" applyNumberFormat="1" applyFont="1" applyFill="1" applyBorder="1" applyAlignment="1"/>
    <xf numFmtId="1" fontId="8" fillId="2" borderId="0" xfId="0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/>
    </xf>
    <xf numFmtId="4" fontId="8" fillId="2" borderId="0" xfId="0" applyNumberFormat="1" applyFont="1" applyFill="1" applyBorder="1" applyAlignment="1">
      <alignment horizontal="center"/>
    </xf>
    <xf numFmtId="5" fontId="8" fillId="2" borderId="0" xfId="0" applyNumberFormat="1" applyFont="1" applyFill="1" applyBorder="1"/>
    <xf numFmtId="0" fontId="8" fillId="2" borderId="0" xfId="0" applyFont="1" applyFill="1" applyBorder="1" applyAlignment="1">
      <alignment horizontal="center"/>
    </xf>
    <xf numFmtId="38" fontId="8" fillId="2" borderId="0" xfId="1" applyNumberFormat="1" applyFont="1" applyFill="1" applyBorder="1"/>
    <xf numFmtId="164" fontId="8" fillId="2" borderId="0" xfId="0" applyNumberFormat="1" applyFont="1" applyFill="1" applyBorder="1" applyAlignment="1">
      <alignment horizontal="center"/>
    </xf>
    <xf numFmtId="2" fontId="8" fillId="2" borderId="0" xfId="0" applyNumberFormat="1" applyFont="1" applyFill="1" applyBorder="1"/>
    <xf numFmtId="5" fontId="8" fillId="2" borderId="3" xfId="0" applyNumberFormat="1" applyFont="1" applyFill="1" applyBorder="1" applyAlignment="1">
      <alignment horizontal="center"/>
    </xf>
    <xf numFmtId="5" fontId="8" fillId="0" borderId="3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0" fontId="11" fillId="3" borderId="17" xfId="0" applyFont="1" applyFill="1" applyBorder="1"/>
    <xf numFmtId="17" fontId="11" fillId="3" borderId="16" xfId="0" applyNumberFormat="1" applyFont="1" applyFill="1" applyBorder="1" applyAlignment="1">
      <alignment horizontal="center"/>
    </xf>
    <xf numFmtId="1" fontId="8" fillId="0" borderId="28" xfId="0" applyNumberFormat="1" applyFont="1" applyFill="1" applyBorder="1" applyAlignment="1">
      <alignment horizontal="center"/>
    </xf>
    <xf numFmtId="1" fontId="8" fillId="0" borderId="28" xfId="0" applyNumberFormat="1" applyFont="1" applyFill="1" applyBorder="1" applyAlignment="1">
      <alignment horizontal="left"/>
    </xf>
    <xf numFmtId="6" fontId="8" fillId="0" borderId="28" xfId="2" applyNumberFormat="1" applyFont="1" applyFill="1" applyBorder="1" applyAlignment="1">
      <alignment horizontal="right"/>
    </xf>
    <xf numFmtId="0" fontId="8" fillId="2" borderId="28" xfId="0" applyFont="1" applyFill="1" applyBorder="1" applyAlignment="1">
      <alignment horizontal="right"/>
    </xf>
    <xf numFmtId="1" fontId="8" fillId="0" borderId="2" xfId="0" applyNumberFormat="1" applyFont="1" applyFill="1" applyBorder="1" applyAlignment="1">
      <alignment horizontal="right"/>
    </xf>
    <xf numFmtId="1" fontId="8" fillId="0" borderId="18" xfId="0" applyNumberFormat="1" applyFont="1" applyFill="1" applyBorder="1" applyAlignment="1">
      <alignment horizontal="right"/>
    </xf>
    <xf numFmtId="4" fontId="8" fillId="2" borderId="2" xfId="0" applyNumberFormat="1" applyFont="1" applyFill="1" applyBorder="1" applyAlignment="1">
      <alignment horizontal="center"/>
    </xf>
    <xf numFmtId="169" fontId="8" fillId="2" borderId="2" xfId="0" applyNumberFormat="1" applyFont="1" applyFill="1" applyBorder="1" applyAlignment="1">
      <alignment horizontal="center"/>
    </xf>
    <xf numFmtId="2" fontId="8" fillId="2" borderId="18" xfId="0" applyNumberFormat="1" applyFont="1" applyFill="1" applyBorder="1" applyAlignment="1">
      <alignment horizontal="center"/>
    </xf>
    <xf numFmtId="169" fontId="8" fillId="2" borderId="11" xfId="0" applyNumberFormat="1" applyFont="1" applyFill="1" applyBorder="1" applyAlignment="1">
      <alignment horizontal="center"/>
    </xf>
    <xf numFmtId="0" fontId="3" fillId="0" borderId="29" xfId="0" applyFont="1" applyBorder="1"/>
    <xf numFmtId="38" fontId="3" fillId="0" borderId="0" xfId="1" applyNumberFormat="1" applyFont="1" applyBorder="1"/>
    <xf numFmtId="0" fontId="3" fillId="0" borderId="3" xfId="0" applyFont="1" applyBorder="1"/>
    <xf numFmtId="38" fontId="3" fillId="0" borderId="3" xfId="1" applyNumberFormat="1" applyFont="1" applyBorder="1"/>
    <xf numFmtId="5" fontId="3" fillId="0" borderId="3" xfId="0" applyNumberFormat="1" applyFont="1" applyBorder="1"/>
    <xf numFmtId="1" fontId="8" fillId="0" borderId="3" xfId="0" applyNumberFormat="1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left"/>
    </xf>
    <xf numFmtId="6" fontId="8" fillId="0" borderId="3" xfId="2" applyNumberFormat="1" applyFont="1" applyFill="1" applyBorder="1" applyAlignment="1">
      <alignment horizontal="right"/>
    </xf>
    <xf numFmtId="2" fontId="8" fillId="2" borderId="7" xfId="0" applyNumberFormat="1" applyFont="1" applyFill="1" applyBorder="1" applyAlignment="1">
      <alignment horizontal="center"/>
    </xf>
    <xf numFmtId="2" fontId="8" fillId="2" borderId="7" xfId="0" applyNumberFormat="1" applyFont="1" applyFill="1" applyBorder="1" applyAlignment="1">
      <alignment horizontal="right"/>
    </xf>
    <xf numFmtId="5" fontId="8" fillId="0" borderId="30" xfId="0" applyNumberFormat="1" applyFont="1" applyBorder="1"/>
    <xf numFmtId="5" fontId="8" fillId="0" borderId="31" xfId="0" applyNumberFormat="1" applyFont="1" applyBorder="1"/>
    <xf numFmtId="5" fontId="8" fillId="0" borderId="28" xfId="0" applyNumberFormat="1" applyFont="1" applyBorder="1"/>
    <xf numFmtId="5" fontId="8" fillId="0" borderId="32" xfId="0" applyNumberFormat="1" applyFont="1" applyBorder="1"/>
    <xf numFmtId="5" fontId="8" fillId="0" borderId="33" xfId="0" applyNumberFormat="1" applyFont="1" applyBorder="1"/>
    <xf numFmtId="2" fontId="8" fillId="0" borderId="18" xfId="0" applyNumberFormat="1" applyFont="1" applyFill="1" applyBorder="1" applyAlignment="1">
      <alignment horizontal="center"/>
    </xf>
    <xf numFmtId="0" fontId="7" fillId="0" borderId="20" xfId="0" applyFont="1" applyBorder="1" applyAlignment="1">
      <alignment horizontal="left"/>
    </xf>
    <xf numFmtId="169" fontId="8" fillId="2" borderId="19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0" fillId="0" borderId="3" xfId="0" applyBorder="1"/>
    <xf numFmtId="1" fontId="8" fillId="0" borderId="19" xfId="0" applyNumberFormat="1" applyFont="1" applyFill="1" applyBorder="1" applyAlignment="1">
      <alignment horizontal="center"/>
    </xf>
    <xf numFmtId="1" fontId="8" fillId="0" borderId="19" xfId="0" applyNumberFormat="1" applyFont="1" applyFill="1" applyBorder="1" applyAlignment="1">
      <alignment horizontal="left"/>
    </xf>
    <xf numFmtId="6" fontId="8" fillId="0" borderId="19" xfId="2" applyNumberFormat="1" applyFont="1" applyFill="1" applyBorder="1" applyAlignment="1">
      <alignment horizontal="right"/>
    </xf>
    <xf numFmtId="5" fontId="8" fillId="0" borderId="11" xfId="0" applyNumberFormat="1" applyFont="1" applyFill="1" applyBorder="1" applyAlignment="1">
      <alignment horizontal="right"/>
    </xf>
    <xf numFmtId="169" fontId="7" fillId="2" borderId="4" xfId="0" applyNumberFormat="1" applyFont="1" applyFill="1" applyBorder="1" applyAlignment="1">
      <alignment horizontal="center"/>
    </xf>
    <xf numFmtId="17" fontId="12" fillId="0" borderId="16" xfId="0" applyNumberFormat="1" applyFont="1" applyBorder="1" applyAlignment="1">
      <alignment horizontal="center"/>
    </xf>
    <xf numFmtId="169" fontId="8" fillId="2" borderId="29" xfId="0" applyNumberFormat="1" applyFont="1" applyFill="1" applyBorder="1" applyAlignment="1">
      <alignment horizontal="left"/>
    </xf>
    <xf numFmtId="6" fontId="8" fillId="2" borderId="0" xfId="2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2" borderId="35" xfId="0" applyFont="1" applyFill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2" fontId="8" fillId="2" borderId="28" xfId="0" applyNumberFormat="1" applyFont="1" applyFill="1" applyBorder="1" applyAlignment="1">
      <alignment horizontal="right"/>
    </xf>
    <xf numFmtId="4" fontId="8" fillId="3" borderId="38" xfId="0" applyNumberFormat="1" applyFont="1" applyFill="1" applyBorder="1" applyAlignment="1">
      <alignment horizontal="center"/>
    </xf>
    <xf numFmtId="4" fontId="8" fillId="2" borderId="38" xfId="0" applyNumberFormat="1" applyFont="1" applyFill="1" applyBorder="1" applyAlignment="1">
      <alignment horizontal="center"/>
    </xf>
    <xf numFmtId="169" fontId="8" fillId="2" borderId="28" xfId="0" applyNumberFormat="1" applyFont="1" applyFill="1" applyBorder="1" applyAlignment="1">
      <alignment horizontal="center"/>
    </xf>
    <xf numFmtId="169" fontId="8" fillId="2" borderId="34" xfId="0" applyNumberFormat="1" applyFont="1" applyFill="1" applyBorder="1" applyAlignment="1">
      <alignment horizontal="center"/>
    </xf>
    <xf numFmtId="2" fontId="8" fillId="3" borderId="38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1" fontId="8" fillId="0" borderId="20" xfId="0" applyNumberFormat="1" applyFont="1" applyFill="1" applyBorder="1" applyAlignment="1">
      <alignment horizontal="right"/>
    </xf>
    <xf numFmtId="0" fontId="0" fillId="0" borderId="0" xfId="0" applyBorder="1"/>
    <xf numFmtId="5" fontId="8" fillId="2" borderId="0" xfId="0" applyNumberFormat="1" applyFont="1" applyFill="1" applyBorder="1" applyAlignment="1">
      <alignment horizontal="center"/>
    </xf>
    <xf numFmtId="5" fontId="8" fillId="0" borderId="0" xfId="0" applyNumberFormat="1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3" fillId="0" borderId="2" xfId="0" applyFont="1" applyBorder="1"/>
    <xf numFmtId="2" fontId="8" fillId="2" borderId="2" xfId="0" applyNumberFormat="1" applyFont="1" applyFill="1" applyBorder="1" applyAlignment="1">
      <alignment horizontal="right"/>
    </xf>
    <xf numFmtId="178" fontId="8" fillId="2" borderId="0" xfId="0" applyNumberFormat="1" applyFont="1" applyFill="1" applyBorder="1" applyAlignment="1">
      <alignment horizontal="center"/>
    </xf>
    <xf numFmtId="178" fontId="8" fillId="2" borderId="0" xfId="2" applyNumberFormat="1" applyFont="1" applyFill="1" applyBorder="1" applyAlignment="1">
      <alignment horizontal="center"/>
    </xf>
    <xf numFmtId="3" fontId="8" fillId="2" borderId="0" xfId="0" applyNumberFormat="1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Continuous"/>
    </xf>
    <xf numFmtId="0" fontId="20" fillId="0" borderId="0" xfId="0" applyFont="1" applyBorder="1" applyAlignment="1">
      <alignment horizontal="centerContinuous" vertical="center"/>
    </xf>
    <xf numFmtId="0" fontId="19" fillId="0" borderId="0" xfId="0" applyFont="1"/>
    <xf numFmtId="0" fontId="21" fillId="3" borderId="15" xfId="0" applyFont="1" applyFill="1" applyBorder="1" applyAlignment="1">
      <alignment horizontal="centerContinuous"/>
    </xf>
    <xf numFmtId="17" fontId="22" fillId="3" borderId="14" xfId="0" quotePrefix="1" applyNumberFormat="1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169" fontId="22" fillId="2" borderId="3" xfId="0" applyNumberFormat="1" applyFont="1" applyFill="1" applyBorder="1" applyAlignment="1">
      <alignment horizontal="center"/>
    </xf>
    <xf numFmtId="2" fontId="22" fillId="2" borderId="3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4" fontId="22" fillId="3" borderId="8" xfId="0" applyNumberFormat="1" applyFont="1" applyFill="1" applyBorder="1" applyAlignment="1">
      <alignment horizontal="center"/>
    </xf>
    <xf numFmtId="4" fontId="22" fillId="2" borderId="8" xfId="0" applyNumberFormat="1" applyFont="1" applyFill="1" applyBorder="1" applyAlignment="1">
      <alignment horizontal="center"/>
    </xf>
    <xf numFmtId="1" fontId="22" fillId="2" borderId="3" xfId="0" applyNumberFormat="1" applyFont="1" applyFill="1" applyBorder="1" applyAlignment="1">
      <alignment horizontal="center"/>
    </xf>
    <xf numFmtId="169" fontId="22" fillId="2" borderId="0" xfId="0" applyNumberFormat="1" applyFont="1" applyFill="1" applyBorder="1" applyAlignment="1">
      <alignment horizontal="center"/>
    </xf>
    <xf numFmtId="6" fontId="22" fillId="2" borderId="0" xfId="2" applyNumberFormat="1" applyFont="1" applyFill="1" applyBorder="1" applyAlignment="1">
      <alignment horizontal="center"/>
    </xf>
    <xf numFmtId="1" fontId="22" fillId="2" borderId="0" xfId="0" applyNumberFormat="1" applyFont="1" applyFill="1" applyBorder="1" applyAlignment="1">
      <alignment horizontal="center"/>
    </xf>
    <xf numFmtId="3" fontId="22" fillId="2" borderId="0" xfId="0" applyNumberFormat="1" applyFont="1" applyFill="1" applyBorder="1" applyAlignment="1">
      <alignment horizontal="center"/>
    </xf>
    <xf numFmtId="4" fontId="22" fillId="2" borderId="0" xfId="0" applyNumberFormat="1" applyFont="1" applyFill="1" applyBorder="1" applyAlignment="1">
      <alignment horizontal="center"/>
    </xf>
    <xf numFmtId="169" fontId="22" fillId="2" borderId="19" xfId="0" applyNumberFormat="1" applyFont="1" applyFill="1" applyBorder="1" applyAlignment="1">
      <alignment horizontal="center"/>
    </xf>
    <xf numFmtId="2" fontId="22" fillId="3" borderId="8" xfId="0" applyNumberFormat="1" applyFont="1" applyFill="1" applyBorder="1" applyAlignment="1">
      <alignment horizontal="center"/>
    </xf>
    <xf numFmtId="5" fontId="22" fillId="2" borderId="3" xfId="0" applyNumberFormat="1" applyFont="1" applyFill="1" applyBorder="1" applyAlignment="1">
      <alignment horizontal="center"/>
    </xf>
    <xf numFmtId="2" fontId="22" fillId="3" borderId="19" xfId="0" applyNumberFormat="1" applyFont="1" applyFill="1" applyBorder="1" applyAlignment="1">
      <alignment horizontal="center"/>
    </xf>
    <xf numFmtId="2" fontId="23" fillId="0" borderId="23" xfId="0" applyNumberFormat="1" applyFont="1" applyFill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8" fillId="2" borderId="4" xfId="0" applyNumberFormat="1" applyFont="1" applyFill="1" applyBorder="1"/>
    <xf numFmtId="9" fontId="8" fillId="2" borderId="6" xfId="0" applyNumberFormat="1" applyFont="1" applyFill="1" applyBorder="1"/>
    <xf numFmtId="9" fontId="8" fillId="2" borderId="0" xfId="0" applyNumberFormat="1" applyFont="1" applyFill="1" applyBorder="1"/>
    <xf numFmtId="9" fontId="8" fillId="0" borderId="0" xfId="0" applyNumberFormat="1" applyFont="1" applyFill="1" applyBorder="1" applyAlignment="1">
      <alignment horizontal="center"/>
    </xf>
    <xf numFmtId="9" fontId="8" fillId="0" borderId="19" xfId="0" applyNumberFormat="1" applyFont="1" applyFill="1" applyBorder="1" applyAlignment="1">
      <alignment horizontal="center"/>
    </xf>
    <xf numFmtId="9" fontId="8" fillId="2" borderId="4" xfId="3" applyNumberFormat="1" applyFont="1" applyFill="1" applyBorder="1" applyAlignment="1">
      <alignment horizontal="center"/>
    </xf>
    <xf numFmtId="9" fontId="8" fillId="2" borderId="4" xfId="0" applyNumberFormat="1" applyFont="1" applyFill="1" applyBorder="1" applyAlignment="1">
      <alignment horizontal="center"/>
    </xf>
    <xf numFmtId="9" fontId="8" fillId="2" borderId="6" xfId="0" applyNumberFormat="1" applyFont="1" applyFill="1" applyBorder="1" applyAlignment="1">
      <alignment horizontal="center"/>
    </xf>
    <xf numFmtId="9" fontId="16" fillId="0" borderId="24" xfId="0" applyNumberFormat="1" applyFont="1" applyBorder="1"/>
    <xf numFmtId="169" fontId="7" fillId="2" borderId="3" xfId="0" applyNumberFormat="1" applyFont="1" applyFill="1" applyBorder="1" applyAlignment="1">
      <alignment horizontal="center"/>
    </xf>
    <xf numFmtId="0" fontId="15" fillId="2" borderId="20" xfId="0" applyFont="1" applyFill="1" applyBorder="1" applyAlignment="1">
      <alignment horizontal="left"/>
    </xf>
    <xf numFmtId="2" fontId="8" fillId="2" borderId="19" xfId="0" applyNumberFormat="1" applyFont="1" applyFill="1" applyBorder="1" applyAlignment="1">
      <alignment horizontal="center"/>
    </xf>
    <xf numFmtId="2" fontId="8" fillId="2" borderId="34" xfId="0" applyNumberFormat="1" applyFont="1" applyFill="1" applyBorder="1" applyAlignment="1">
      <alignment horizontal="center"/>
    </xf>
    <xf numFmtId="2" fontId="8" fillId="2" borderId="20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38" fontId="8" fillId="2" borderId="34" xfId="1" applyNumberFormat="1" applyFont="1" applyFill="1" applyBorder="1"/>
    <xf numFmtId="5" fontId="8" fillId="2" borderId="34" xfId="0" applyNumberFormat="1" applyFont="1" applyFill="1" applyBorder="1"/>
    <xf numFmtId="0" fontId="8" fillId="2" borderId="34" xfId="0" applyFont="1" applyFill="1" applyBorder="1"/>
    <xf numFmtId="5" fontId="8" fillId="2" borderId="20" xfId="0" applyNumberFormat="1" applyFont="1" applyFill="1" applyBorder="1"/>
    <xf numFmtId="5" fontId="8" fillId="2" borderId="5" xfId="0" applyNumberFormat="1" applyFont="1" applyFill="1" applyBorder="1"/>
    <xf numFmtId="0" fontId="15" fillId="2" borderId="18" xfId="0" applyFont="1" applyFill="1" applyBorder="1" applyAlignment="1">
      <alignment horizontal="left"/>
    </xf>
    <xf numFmtId="2" fontId="8" fillId="2" borderId="28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38" fontId="8" fillId="2" borderId="28" xfId="1" applyNumberFormat="1" applyFont="1" applyFill="1" applyBorder="1"/>
    <xf numFmtId="5" fontId="8" fillId="2" borderId="28" xfId="0" applyNumberFormat="1" applyFont="1" applyFill="1" applyBorder="1"/>
    <xf numFmtId="0" fontId="8" fillId="2" borderId="28" xfId="0" applyFont="1" applyFill="1" applyBorder="1"/>
    <xf numFmtId="5" fontId="15" fillId="2" borderId="0" xfId="0" applyNumberFormat="1" applyFont="1" applyFill="1" applyBorder="1"/>
    <xf numFmtId="0" fontId="15" fillId="0" borderId="39" xfId="0" applyFont="1" applyBorder="1" applyAlignment="1">
      <alignment horizontal="center"/>
    </xf>
    <xf numFmtId="2" fontId="15" fillId="0" borderId="13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0" fontId="15" fillId="0" borderId="13" xfId="0" applyFont="1" applyBorder="1"/>
    <xf numFmtId="3" fontId="15" fillId="0" borderId="13" xfId="0" applyNumberFormat="1" applyFont="1" applyBorder="1"/>
    <xf numFmtId="0" fontId="16" fillId="0" borderId="13" xfId="0" applyFont="1" applyBorder="1"/>
    <xf numFmtId="9" fontId="16" fillId="0" borderId="13" xfId="0" applyNumberFormat="1" applyFont="1" applyBorder="1"/>
    <xf numFmtId="5" fontId="15" fillId="2" borderId="13" xfId="0" applyNumberFormat="1" applyFont="1" applyFill="1" applyBorder="1" applyAlignment="1">
      <alignment horizontal="right"/>
    </xf>
    <xf numFmtId="8" fontId="15" fillId="0" borderId="13" xfId="2" applyFont="1" applyFill="1" applyBorder="1" applyAlignment="1">
      <alignment horizontal="right"/>
    </xf>
    <xf numFmtId="6" fontId="15" fillId="0" borderId="40" xfId="2" applyNumberFormat="1" applyFont="1" applyBorder="1"/>
    <xf numFmtId="0" fontId="7" fillId="0" borderId="41" xfId="0" applyFont="1" applyBorder="1"/>
    <xf numFmtId="0" fontId="7" fillId="0" borderId="39" xfId="0" applyFont="1" applyBorder="1"/>
    <xf numFmtId="1" fontId="8" fillId="0" borderId="13" xfId="0" applyNumberFormat="1" applyFont="1" applyFill="1" applyBorder="1" applyAlignment="1">
      <alignment horizontal="center"/>
    </xf>
    <xf numFmtId="0" fontId="3" fillId="0" borderId="13" xfId="0" applyFont="1" applyBorder="1"/>
    <xf numFmtId="6" fontId="7" fillId="0" borderId="13" xfId="2" applyNumberFormat="1" applyFont="1" applyBorder="1" applyAlignment="1">
      <alignment horizontal="right"/>
    </xf>
    <xf numFmtId="0" fontId="8" fillId="0" borderId="13" xfId="0" applyFont="1" applyBorder="1"/>
    <xf numFmtId="0" fontId="0" fillId="0" borderId="13" xfId="0" applyBorder="1"/>
    <xf numFmtId="178" fontId="8" fillId="0" borderId="5" xfId="0" applyNumberFormat="1" applyFont="1" applyBorder="1"/>
    <xf numFmtId="178" fontId="8" fillId="0" borderId="40" xfId="0" applyNumberFormat="1" applyFont="1" applyBorder="1"/>
    <xf numFmtId="1" fontId="8" fillId="2" borderId="21" xfId="0" applyNumberFormat="1" applyFont="1" applyFill="1" applyBorder="1" applyAlignment="1">
      <alignment horizontal="center"/>
    </xf>
    <xf numFmtId="178" fontId="8" fillId="2" borderId="19" xfId="0" applyNumberFormat="1" applyFont="1" applyFill="1" applyBorder="1" applyAlignment="1">
      <alignment horizontal="center"/>
    </xf>
    <xf numFmtId="169" fontId="8" fillId="2" borderId="20" xfId="0" applyNumberFormat="1" applyFont="1" applyFill="1" applyBorder="1" applyAlignment="1">
      <alignment horizontal="center"/>
    </xf>
    <xf numFmtId="164" fontId="8" fillId="2" borderId="21" xfId="0" applyNumberFormat="1" applyFont="1" applyFill="1" applyBorder="1" applyAlignment="1">
      <alignment horizontal="center"/>
    </xf>
    <xf numFmtId="38" fontId="8" fillId="2" borderId="21" xfId="1" applyNumberFormat="1" applyFont="1" applyFill="1" applyBorder="1"/>
    <xf numFmtId="5" fontId="8" fillId="2" borderId="21" xfId="0" applyNumberFormat="1" applyFont="1" applyFill="1" applyBorder="1"/>
    <xf numFmtId="9" fontId="8" fillId="2" borderId="21" xfId="0" applyNumberFormat="1" applyFont="1" applyFill="1" applyBorder="1"/>
    <xf numFmtId="0" fontId="8" fillId="2" borderId="21" xfId="0" applyFont="1" applyFill="1" applyBorder="1"/>
    <xf numFmtId="0" fontId="8" fillId="2" borderId="18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 indent="1"/>
    </xf>
    <xf numFmtId="178" fontId="8" fillId="2" borderId="4" xfId="0" applyNumberFormat="1" applyFont="1" applyFill="1" applyBorder="1" applyAlignment="1">
      <alignment horizontal="center"/>
    </xf>
    <xf numFmtId="178" fontId="8" fillId="2" borderId="42" xfId="0" applyNumberFormat="1" applyFont="1" applyFill="1" applyBorder="1" applyAlignment="1">
      <alignment horizontal="center"/>
    </xf>
    <xf numFmtId="178" fontId="8" fillId="2" borderId="3" xfId="0" applyNumberFormat="1" applyFont="1" applyFill="1" applyBorder="1" applyAlignment="1">
      <alignment horizontal="center"/>
    </xf>
    <xf numFmtId="5" fontId="8" fillId="4" borderId="11" xfId="0" applyNumberFormat="1" applyFont="1" applyFill="1" applyBorder="1"/>
    <xf numFmtId="0" fontId="8" fillId="4" borderId="11" xfId="0" applyFont="1" applyFill="1" applyBorder="1" applyAlignment="1">
      <alignment horizontal="right"/>
    </xf>
    <xf numFmtId="4" fontId="8" fillId="4" borderId="8" xfId="0" applyNumberFormat="1" applyFont="1" applyFill="1" applyBorder="1" applyAlignment="1">
      <alignment horizontal="center"/>
    </xf>
    <xf numFmtId="2" fontId="8" fillId="4" borderId="8" xfId="0" applyNumberFormat="1" applyFont="1" applyFill="1" applyBorder="1" applyAlignment="1">
      <alignment horizontal="center"/>
    </xf>
    <xf numFmtId="2" fontId="8" fillId="4" borderId="11" xfId="0" applyNumberFormat="1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5" fontId="8" fillId="4" borderId="9" xfId="0" applyNumberFormat="1" applyFont="1" applyFill="1" applyBorder="1"/>
    <xf numFmtId="2" fontId="8" fillId="4" borderId="19" xfId="0" applyNumberFormat="1" applyFont="1" applyFill="1" applyBorder="1" applyAlignment="1">
      <alignment horizontal="center"/>
    </xf>
    <xf numFmtId="2" fontId="8" fillId="4" borderId="20" xfId="0" applyNumberFormat="1" applyFont="1" applyFill="1" applyBorder="1" applyAlignment="1">
      <alignment horizontal="center"/>
    </xf>
    <xf numFmtId="0" fontId="8" fillId="4" borderId="21" xfId="0" applyFont="1" applyFill="1" applyBorder="1"/>
    <xf numFmtId="3" fontId="8" fillId="4" borderId="21" xfId="0" applyNumberFormat="1" applyFont="1" applyFill="1" applyBorder="1" applyAlignment="1">
      <alignment horizontal="right"/>
    </xf>
    <xf numFmtId="5" fontId="8" fillId="4" borderId="21" xfId="0" applyNumberFormat="1" applyFont="1" applyFill="1" applyBorder="1"/>
    <xf numFmtId="9" fontId="8" fillId="4" borderId="21" xfId="0" applyNumberFormat="1" applyFont="1" applyFill="1" applyBorder="1"/>
    <xf numFmtId="0" fontId="4" fillId="4" borderId="43" xfId="0" applyFont="1" applyFill="1" applyBorder="1"/>
    <xf numFmtId="1" fontId="8" fillId="4" borderId="44" xfId="0" applyNumberFormat="1" applyFont="1" applyFill="1" applyBorder="1" applyAlignment="1">
      <alignment horizontal="center"/>
    </xf>
    <xf numFmtId="0" fontId="3" fillId="4" borderId="44" xfId="0" applyFont="1" applyFill="1" applyBorder="1"/>
    <xf numFmtId="6" fontId="7" fillId="4" borderId="44" xfId="2" applyNumberFormat="1" applyFont="1" applyFill="1" applyBorder="1" applyAlignment="1">
      <alignment horizontal="right"/>
    </xf>
    <xf numFmtId="0" fontId="8" fillId="4" borderId="44" xfId="0" applyFont="1" applyFill="1" applyBorder="1"/>
    <xf numFmtId="0" fontId="0" fillId="4" borderId="44" xfId="0" applyFill="1" applyBorder="1"/>
    <xf numFmtId="178" fontId="4" fillId="4" borderId="45" xfId="0" applyNumberFormat="1" applyFont="1" applyFill="1" applyBorder="1"/>
    <xf numFmtId="0" fontId="11" fillId="4" borderId="17" xfId="0" applyFont="1" applyFill="1" applyBorder="1"/>
    <xf numFmtId="0" fontId="11" fillId="4" borderId="15" xfId="0" applyFont="1" applyFill="1" applyBorder="1" applyAlignment="1">
      <alignment horizontal="centerContinuous"/>
    </xf>
    <xf numFmtId="0" fontId="11" fillId="4" borderId="13" xfId="0" applyFont="1" applyFill="1" applyBorder="1" applyAlignment="1">
      <alignment horizontal="centerContinuous"/>
    </xf>
    <xf numFmtId="0" fontId="4" fillId="4" borderId="15" xfId="0" applyFont="1" applyFill="1" applyBorder="1" applyAlignment="1">
      <alignment horizontal="centerContinuous"/>
    </xf>
    <xf numFmtId="0" fontId="12" fillId="4" borderId="17" xfId="0" applyFont="1" applyFill="1" applyBorder="1" applyAlignment="1">
      <alignment horizontal="center"/>
    </xf>
    <xf numFmtId="0" fontId="11" fillId="4" borderId="13" xfId="0" applyFont="1" applyFill="1" applyBorder="1"/>
    <xf numFmtId="5" fontId="11" fillId="4" borderId="13" xfId="0" applyNumberFormat="1" applyFont="1" applyFill="1" applyBorder="1"/>
    <xf numFmtId="3" fontId="14" fillId="4" borderId="17" xfId="0" applyNumberFormat="1" applyFont="1" applyFill="1" applyBorder="1" applyAlignment="1">
      <alignment horizontal="center"/>
    </xf>
    <xf numFmtId="17" fontId="11" fillId="4" borderId="16" xfId="0" applyNumberFormat="1" applyFont="1" applyFill="1" applyBorder="1" applyAlignment="1">
      <alignment horizontal="center"/>
    </xf>
    <xf numFmtId="17" fontId="13" fillId="4" borderId="14" xfId="0" quotePrefix="1" applyNumberFormat="1" applyFont="1" applyFill="1" applyBorder="1" applyAlignment="1">
      <alignment horizontal="center"/>
    </xf>
    <xf numFmtId="17" fontId="13" fillId="4" borderId="14" xfId="0" applyNumberFormat="1" applyFont="1" applyFill="1" applyBorder="1" applyAlignment="1">
      <alignment horizontal="center"/>
    </xf>
    <xf numFmtId="17" fontId="8" fillId="4" borderId="14" xfId="0" quotePrefix="1" applyNumberFormat="1" applyFont="1" applyFill="1" applyBorder="1" applyAlignment="1">
      <alignment horizontal="center"/>
    </xf>
    <xf numFmtId="17" fontId="12" fillId="4" borderId="16" xfId="0" applyNumberFormat="1" applyFont="1" applyFill="1" applyBorder="1" applyAlignment="1">
      <alignment horizontal="center"/>
    </xf>
    <xf numFmtId="17" fontId="13" fillId="4" borderId="14" xfId="0" applyNumberFormat="1" applyFont="1" applyFill="1" applyBorder="1" applyAlignment="1"/>
    <xf numFmtId="17" fontId="14" fillId="4" borderId="16" xfId="0" applyNumberFormat="1" applyFont="1" applyFill="1" applyBorder="1" applyAlignment="1">
      <alignment horizontal="center"/>
    </xf>
    <xf numFmtId="1" fontId="8" fillId="4" borderId="38" xfId="0" applyNumberFormat="1" applyFont="1" applyFill="1" applyBorder="1" applyAlignment="1">
      <alignment horizontal="center"/>
    </xf>
    <xf numFmtId="0" fontId="8" fillId="4" borderId="10" xfId="0" applyFont="1" applyFill="1" applyBorder="1" applyAlignment="1">
      <alignment horizontal="right"/>
    </xf>
    <xf numFmtId="38" fontId="8" fillId="4" borderId="9" xfId="1" applyNumberFormat="1" applyFont="1" applyFill="1" applyBorder="1"/>
    <xf numFmtId="9" fontId="8" fillId="4" borderId="9" xfId="0" applyNumberFormat="1" applyFont="1" applyFill="1" applyBorder="1"/>
    <xf numFmtId="0" fontId="8" fillId="4" borderId="9" xfId="0" applyFont="1" applyFill="1" applyBorder="1"/>
    <xf numFmtId="164" fontId="8" fillId="4" borderId="9" xfId="0" applyNumberFormat="1" applyFont="1" applyFill="1" applyBorder="1" applyAlignment="1">
      <alignment horizontal="center"/>
    </xf>
    <xf numFmtId="4" fontId="8" fillId="4" borderId="11" xfId="0" applyNumberFormat="1" applyFont="1" applyFill="1" applyBorder="1" applyAlignment="1">
      <alignment horizontal="center"/>
    </xf>
    <xf numFmtId="0" fontId="8" fillId="0" borderId="18" xfId="0" applyFont="1" applyBorder="1" applyAlignment="1">
      <alignment horizontal="right"/>
    </xf>
    <xf numFmtId="0" fontId="7" fillId="4" borderId="11" xfId="0" applyFont="1" applyFill="1" applyBorder="1" applyAlignment="1">
      <alignment horizontal="left"/>
    </xf>
    <xf numFmtId="5" fontId="8" fillId="4" borderId="9" xfId="0" applyNumberFormat="1" applyFont="1" applyFill="1" applyBorder="1" applyAlignment="1">
      <alignment horizontal="center"/>
    </xf>
    <xf numFmtId="9" fontId="8" fillId="4" borderId="9" xfId="3" applyFont="1" applyFill="1" applyBorder="1" applyAlignment="1">
      <alignment horizontal="center"/>
    </xf>
    <xf numFmtId="9" fontId="8" fillId="4" borderId="9" xfId="3" applyNumberFormat="1" applyFont="1" applyFill="1" applyBorder="1" applyAlignment="1">
      <alignment horizontal="center"/>
    </xf>
    <xf numFmtId="5" fontId="8" fillId="4" borderId="8" xfId="0" applyNumberFormat="1" applyFont="1" applyFill="1" applyBorder="1"/>
    <xf numFmtId="0" fontId="8" fillId="4" borderId="46" xfId="0" applyFont="1" applyFill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8" fillId="0" borderId="2" xfId="0" applyFont="1" applyBorder="1" applyAlignment="1">
      <alignment horizontal="left" indent="1"/>
    </xf>
    <xf numFmtId="5" fontId="8" fillId="4" borderId="11" xfId="0" applyNumberFormat="1" applyFont="1" applyFill="1" applyBorder="1" applyAlignment="1">
      <alignment horizontal="right"/>
    </xf>
    <xf numFmtId="1" fontId="15" fillId="0" borderId="22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38" fontId="8" fillId="4" borderId="9" xfId="1" applyNumberFormat="1" applyFont="1" applyFill="1" applyBorder="1" applyAlignment="1">
      <alignment horizontal="center"/>
    </xf>
    <xf numFmtId="1" fontId="8" fillId="4" borderId="9" xfId="0" applyNumberFormat="1" applyFont="1" applyFill="1" applyBorder="1" applyAlignment="1">
      <alignment horizontal="left"/>
    </xf>
    <xf numFmtId="1" fontId="8" fillId="4" borderId="9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left" indent="2"/>
    </xf>
    <xf numFmtId="5" fontId="8" fillId="2" borderId="0" xfId="0" applyNumberFormat="1" applyFont="1" applyFill="1" applyBorder="1" applyAlignment="1">
      <alignment horizontal="right"/>
    </xf>
    <xf numFmtId="5" fontId="8" fillId="2" borderId="5" xfId="0" applyNumberFormat="1" applyFont="1" applyFill="1" applyBorder="1" applyAlignment="1">
      <alignment horizontal="right"/>
    </xf>
    <xf numFmtId="14" fontId="7" fillId="0" borderId="0" xfId="0" applyNumberFormat="1" applyFont="1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SunDevil to FERC</a:t>
            </a:r>
          </a:p>
        </c:rich>
      </c:tx>
      <c:layout>
        <c:manualLayout>
          <c:xMode val="edge"/>
          <c:yMode val="edge"/>
          <c:x val="0.35583770481164212"/>
          <c:y val="3.3864550067442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24084101325129"/>
          <c:y val="0.17529884740793844"/>
          <c:w val="0.81012852953164372"/>
          <c:h val="0.745020101483738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'Up to FERC'!$F$12:$L$12</c:f>
              <c:numCache>
                <c:formatCode>mmm\-yy</c:formatCode>
                <c:ptCount val="7"/>
                <c:pt idx="0">
                  <c:v>37135</c:v>
                </c:pt>
                <c:pt idx="1">
                  <c:v>37165</c:v>
                </c:pt>
                <c:pt idx="2">
                  <c:v>37196</c:v>
                </c:pt>
                <c:pt idx="3">
                  <c:v>37226</c:v>
                </c:pt>
                <c:pt idx="4">
                  <c:v>37257</c:v>
                </c:pt>
                <c:pt idx="5">
                  <c:v>37288</c:v>
                </c:pt>
                <c:pt idx="6">
                  <c:v>37316</c:v>
                </c:pt>
              </c:numCache>
            </c:numRef>
          </c:cat>
          <c:val>
            <c:numRef>
              <c:f>'Up to FERC'!$F$102:$L$102</c:f>
              <c:numCache>
                <c:formatCode>0.00</c:formatCode>
                <c:ptCount val="7"/>
                <c:pt idx="0">
                  <c:v>6.3100000000000005</c:v>
                </c:pt>
                <c:pt idx="1">
                  <c:v>54</c:v>
                </c:pt>
                <c:pt idx="2">
                  <c:v>54</c:v>
                </c:pt>
                <c:pt idx="3">
                  <c:v>53.95</c:v>
                </c:pt>
                <c:pt idx="4">
                  <c:v>49.85</c:v>
                </c:pt>
                <c:pt idx="5">
                  <c:v>50.75</c:v>
                </c:pt>
                <c:pt idx="6">
                  <c:v>50.900000000000006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D-4ECB-AB03-FC3035E9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30968"/>
        <c:axId val="1"/>
      </c:barChart>
      <c:dateAx>
        <c:axId val="163430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Man-Months</a:t>
                </a:r>
              </a:p>
            </c:rich>
          </c:tx>
          <c:layout>
            <c:manualLayout>
              <c:xMode val="edge"/>
              <c:yMode val="edge"/>
              <c:x val="2.6722989689411863E-2"/>
              <c:y val="0.4262949243783957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43096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39552902241533"/>
          <c:y val="5.7654117522004826E-2"/>
          <c:w val="0.81856736838093169"/>
          <c:h val="0.862823689812072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 Project'!$F$10:$R$10</c:f>
              <c:numCache>
                <c:formatCode>mmm\-yy</c:formatCode>
                <c:ptCount val="13"/>
                <c:pt idx="0">
                  <c:v>37135</c:v>
                </c:pt>
                <c:pt idx="1">
                  <c:v>37165</c:v>
                </c:pt>
                <c:pt idx="2">
                  <c:v>37196</c:v>
                </c:pt>
                <c:pt idx="3">
                  <c:v>37226</c:v>
                </c:pt>
                <c:pt idx="4">
                  <c:v>37257</c:v>
                </c:pt>
                <c:pt idx="5">
                  <c:v>37288</c:v>
                </c:pt>
                <c:pt idx="6">
                  <c:v>37316</c:v>
                </c:pt>
                <c:pt idx="7">
                  <c:v>37347</c:v>
                </c:pt>
                <c:pt idx="8">
                  <c:v>37377</c:v>
                </c:pt>
                <c:pt idx="9">
                  <c:v>37408</c:v>
                </c:pt>
                <c:pt idx="10">
                  <c:v>37438</c:v>
                </c:pt>
                <c:pt idx="11">
                  <c:v>37469</c:v>
                </c:pt>
                <c:pt idx="12">
                  <c:v>37500</c:v>
                </c:pt>
              </c:numCache>
            </c:numRef>
          </c:cat>
          <c:val>
            <c:numRef>
              <c:f>'Total Project'!$F$97:$R$97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6-4369-AF2B-46C74152C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66888"/>
        <c:axId val="1"/>
      </c:barChart>
      <c:dateAx>
        <c:axId val="193966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Man-Months</a:t>
                </a:r>
              </a:p>
            </c:rich>
          </c:tx>
          <c:layout>
            <c:manualLayout>
              <c:xMode val="edge"/>
              <c:yMode val="edge"/>
              <c:x val="2.6722989689411863E-2"/>
              <c:y val="0.3677935083300308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6688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2</xdr:row>
      <xdr:rowOff>15240</xdr:rowOff>
    </xdr:from>
    <xdr:to>
      <xdr:col>9</xdr:col>
      <xdr:colOff>541020</xdr:colOff>
      <xdr:row>26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28</xdr:row>
      <xdr:rowOff>114300</xdr:rowOff>
    </xdr:from>
    <xdr:to>
      <xdr:col>9</xdr:col>
      <xdr:colOff>541020</xdr:colOff>
      <xdr:row>52</xdr:row>
      <xdr:rowOff>106680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41"/>
  <sheetViews>
    <sheetView showZeros="0" tabSelected="1" topLeftCell="A15" zoomScale="80" workbookViewId="0">
      <selection activeCell="K41" sqref="K41"/>
    </sheetView>
  </sheetViews>
  <sheetFormatPr defaultColWidth="9.109375" defaultRowHeight="13.2" x14ac:dyDescent="0.25"/>
  <cols>
    <col min="1" max="1" width="34.6640625" style="2" customWidth="1"/>
    <col min="2" max="2" width="4.5546875" style="3" hidden="1" customWidth="1"/>
    <col min="3" max="5" width="4.33203125" style="3" hidden="1" customWidth="1"/>
    <col min="6" max="12" width="7.88671875" style="3" customWidth="1"/>
    <col min="13" max="13" width="8" style="3" customWidth="1"/>
    <col min="14" max="14" width="7" style="2" customWidth="1"/>
    <col min="15" max="15" width="7.5546875" style="2" bestFit="1" customWidth="1"/>
    <col min="16" max="16" width="6.33203125" style="86" customWidth="1"/>
    <col min="17" max="17" width="6.88671875" style="86" hidden="1" customWidth="1"/>
    <col min="18" max="18" width="6.6640625" style="86" customWidth="1"/>
    <col min="19" max="19" width="9.88671875" style="86" bestFit="1" customWidth="1"/>
    <col min="20" max="20" width="8.5546875" style="86" bestFit="1" customWidth="1"/>
    <col min="21" max="21" width="9.5546875" style="86" customWidth="1"/>
    <col min="22" max="22" width="6.6640625" style="2" customWidth="1"/>
    <col min="23" max="23" width="13.109375" style="87" bestFit="1" customWidth="1"/>
    <col min="24" max="24" width="10.6640625" style="2" hidden="1" customWidth="1"/>
    <col min="25" max="25" width="10.44140625" style="2" hidden="1" customWidth="1"/>
    <col min="26" max="26" width="12" style="2" hidden="1" customWidth="1"/>
    <col min="27" max="27" width="10.33203125" style="2" bestFit="1" customWidth="1"/>
    <col min="28" max="28" width="9.44140625" style="2" bestFit="1" customWidth="1"/>
    <col min="29" max="29" width="13.88671875" style="2" customWidth="1"/>
    <col min="30" max="16384" width="9.109375" style="2"/>
  </cols>
  <sheetData>
    <row r="1" spans="1:27" s="4" customFormat="1" ht="13.8" x14ac:dyDescent="0.25">
      <c r="A1" s="1" t="s">
        <v>114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2"/>
      <c r="P1" s="5"/>
      <c r="Q1" s="5"/>
      <c r="R1" s="5"/>
      <c r="S1" s="5"/>
      <c r="T1" s="5"/>
      <c r="U1" s="5"/>
      <c r="W1" s="96"/>
      <c r="X1" s="6" t="s">
        <v>99</v>
      </c>
      <c r="AA1"/>
    </row>
    <row r="2" spans="1:27" s="4" customFormat="1" x14ac:dyDescent="0.25">
      <c r="A2" s="7" t="s">
        <v>77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2"/>
      <c r="P2" s="5"/>
      <c r="Q2" s="5"/>
      <c r="R2" s="5"/>
      <c r="S2" s="5"/>
      <c r="T2" s="5"/>
      <c r="U2" s="5"/>
      <c r="W2" s="96"/>
      <c r="X2" s="11">
        <f ca="1">TODAY()</f>
        <v>37155</v>
      </c>
      <c r="AA2"/>
    </row>
    <row r="3" spans="1:27" s="12" customFormat="1" ht="16.5" customHeight="1" x14ac:dyDescent="0.35">
      <c r="A3" s="8" t="s">
        <v>115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  <c r="Q3" s="10"/>
      <c r="R3" s="10"/>
      <c r="S3" s="10"/>
      <c r="T3" s="10"/>
      <c r="U3" s="10"/>
      <c r="V3" s="9"/>
      <c r="W3" s="11"/>
      <c r="AA3"/>
    </row>
    <row r="4" spans="1:27" s="12" customFormat="1" ht="16.5" customHeight="1" x14ac:dyDescent="0.35">
      <c r="A4" s="8" t="s">
        <v>116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0"/>
      <c r="Q4" s="10"/>
      <c r="R4" s="10"/>
      <c r="S4" s="10"/>
      <c r="T4" s="10"/>
      <c r="U4" s="10"/>
      <c r="V4" s="9"/>
      <c r="W4" s="11"/>
      <c r="AA4"/>
    </row>
    <row r="5" spans="1:27" s="12" customFormat="1" ht="16.5" customHeight="1" x14ac:dyDescent="0.35">
      <c r="A5" s="8" t="s">
        <v>126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/>
      <c r="Q5" s="10"/>
      <c r="R5" s="10"/>
      <c r="S5" s="10"/>
      <c r="T5" s="10"/>
      <c r="U5" s="10"/>
      <c r="V5" s="9"/>
      <c r="W5" s="11"/>
      <c r="AA5"/>
    </row>
    <row r="6" spans="1:27" s="12" customFormat="1" ht="16.5" customHeight="1" x14ac:dyDescent="0.35">
      <c r="A6" s="8" t="s">
        <v>167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  <c r="Q6" s="10"/>
      <c r="R6" s="10"/>
      <c r="S6" s="10"/>
      <c r="T6" s="10"/>
      <c r="U6" s="10"/>
      <c r="V6" s="9"/>
      <c r="W6" s="11"/>
      <c r="AA6"/>
    </row>
    <row r="7" spans="1:27" s="93" customFormat="1" ht="19.5" customHeight="1" x14ac:dyDescent="0.25">
      <c r="A7" s="88" t="s">
        <v>1</v>
      </c>
      <c r="B7" s="89"/>
      <c r="C7" s="89"/>
      <c r="D7" s="89"/>
      <c r="E7" s="89"/>
      <c r="F7" s="374" t="s">
        <v>148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 s="91"/>
      <c r="X7" s="92"/>
      <c r="Z7" s="92"/>
      <c r="AA7" s="94"/>
    </row>
    <row r="8" spans="1:27" s="93" customFormat="1" ht="11.25" customHeight="1" x14ac:dyDescent="0.25">
      <c r="A8" s="88" t="s">
        <v>2</v>
      </c>
      <c r="B8" s="89"/>
      <c r="C8" s="89"/>
      <c r="D8" s="89"/>
      <c r="E8" s="89"/>
      <c r="F8" s="381">
        <v>37153</v>
      </c>
      <c r="G8" s="381"/>
      <c r="H8" s="89"/>
      <c r="I8" s="89"/>
      <c r="J8" s="89"/>
      <c r="K8" s="89"/>
      <c r="L8" s="89"/>
      <c r="M8" s="89"/>
      <c r="N8" s="89"/>
      <c r="O8" s="89"/>
      <c r="P8" s="90"/>
      <c r="Q8" s="90"/>
      <c r="R8" s="90"/>
      <c r="S8" s="90"/>
      <c r="T8" s="90"/>
      <c r="U8" s="90"/>
      <c r="V8" s="89"/>
      <c r="W8" s="91"/>
      <c r="X8" s="92"/>
      <c r="Z8" s="92"/>
      <c r="AA8" s="94"/>
    </row>
    <row r="9" spans="1:27" s="93" customFormat="1" ht="11.25" customHeight="1" x14ac:dyDescent="0.25">
      <c r="A9" s="88"/>
      <c r="B9" s="89"/>
      <c r="C9" s="89"/>
      <c r="D9" s="89"/>
      <c r="E9" s="89"/>
      <c r="F9" s="95"/>
      <c r="G9" s="89"/>
      <c r="H9" s="89"/>
      <c r="I9" s="89"/>
      <c r="J9" s="89"/>
      <c r="K9" s="89"/>
      <c r="L9" s="89"/>
      <c r="M9" s="89"/>
      <c r="N9" s="89"/>
      <c r="O9" s="89"/>
      <c r="P9" s="90"/>
      <c r="Q9" s="90"/>
      <c r="R9" s="90"/>
      <c r="S9" s="90"/>
      <c r="T9" s="90"/>
      <c r="U9" s="90"/>
      <c r="V9" s="89"/>
      <c r="W9" s="91"/>
      <c r="X9" s="92"/>
      <c r="Z9" s="92"/>
      <c r="AA9" s="94"/>
    </row>
    <row r="10" spans="1:27" s="4" customFormat="1" ht="4.5" customHeight="1" thickBot="1" x14ac:dyDescent="0.3">
      <c r="A10" s="13"/>
      <c r="B10" s="14"/>
      <c r="C10" s="3"/>
      <c r="D10" s="3"/>
      <c r="E10" s="3"/>
      <c r="F10" s="3"/>
      <c r="G10" s="3"/>
      <c r="H10" s="3"/>
      <c r="I10" s="3"/>
      <c r="J10" s="3"/>
      <c r="K10" s="2"/>
      <c r="L10" s="2"/>
      <c r="M10" s="3"/>
      <c r="N10" s="15"/>
      <c r="O10" s="15"/>
      <c r="P10" s="16"/>
      <c r="Q10" s="16"/>
      <c r="R10" s="16"/>
      <c r="S10" s="16"/>
      <c r="T10" s="16"/>
      <c r="U10" s="16"/>
      <c r="V10" s="15"/>
      <c r="W10" s="17"/>
      <c r="X10" s="15"/>
    </row>
    <row r="11" spans="1:27" s="104" customFormat="1" ht="12.9" customHeight="1" x14ac:dyDescent="0.25">
      <c r="A11" s="341"/>
      <c r="B11" s="342" t="s">
        <v>3</v>
      </c>
      <c r="C11" s="343"/>
      <c r="D11" s="343"/>
      <c r="E11" s="343"/>
      <c r="F11" s="343" t="s">
        <v>4</v>
      </c>
      <c r="G11" s="343"/>
      <c r="H11" s="343"/>
      <c r="I11" s="343"/>
      <c r="J11" s="343"/>
      <c r="K11" s="342"/>
      <c r="L11" s="344"/>
      <c r="M11" s="345" t="s">
        <v>5</v>
      </c>
      <c r="N11" s="346"/>
      <c r="O11" s="346"/>
      <c r="P11" s="347"/>
      <c r="Q11" s="347"/>
      <c r="R11" s="347"/>
      <c r="S11" s="347"/>
      <c r="T11" s="347"/>
      <c r="U11" s="347"/>
      <c r="V11" s="346"/>
      <c r="W11" s="348" t="s">
        <v>6</v>
      </c>
      <c r="X11" s="129" t="s">
        <v>7</v>
      </c>
      <c r="Y11" s="129" t="s">
        <v>8</v>
      </c>
      <c r="Z11" s="129" t="s">
        <v>9</v>
      </c>
      <c r="AA11" s="129" t="s">
        <v>10</v>
      </c>
    </row>
    <row r="12" spans="1:27" s="106" customFormat="1" ht="12.75" customHeight="1" thickBot="1" x14ac:dyDescent="0.3">
      <c r="A12" s="349" t="s">
        <v>11</v>
      </c>
      <c r="B12" s="350" t="s">
        <v>12</v>
      </c>
      <c r="C12" s="351" t="s">
        <v>13</v>
      </c>
      <c r="D12" s="351" t="s">
        <v>14</v>
      </c>
      <c r="E12" s="351" t="s">
        <v>15</v>
      </c>
      <c r="F12" s="350">
        <v>37135</v>
      </c>
      <c r="G12" s="350">
        <v>37165</v>
      </c>
      <c r="H12" s="350">
        <v>37196</v>
      </c>
      <c r="I12" s="350">
        <v>37226</v>
      </c>
      <c r="J12" s="350">
        <v>37257</v>
      </c>
      <c r="K12" s="350">
        <v>37288</v>
      </c>
      <c r="L12" s="352">
        <v>37316</v>
      </c>
      <c r="M12" s="353" t="s">
        <v>16</v>
      </c>
      <c r="N12" s="354" t="s">
        <v>17</v>
      </c>
      <c r="O12" s="351" t="s">
        <v>18</v>
      </c>
      <c r="P12" s="351" t="s">
        <v>19</v>
      </c>
      <c r="Q12" s="351" t="s">
        <v>20</v>
      </c>
      <c r="R12" s="351" t="s">
        <v>21</v>
      </c>
      <c r="S12" s="351" t="s">
        <v>22</v>
      </c>
      <c r="T12" s="351" t="s">
        <v>23</v>
      </c>
      <c r="U12" s="351" t="s">
        <v>24</v>
      </c>
      <c r="V12" s="351" t="s">
        <v>25</v>
      </c>
      <c r="W12" s="355" t="s">
        <v>26</v>
      </c>
      <c r="X12" s="210" t="s">
        <v>27</v>
      </c>
      <c r="Y12" s="105" t="s">
        <v>28</v>
      </c>
      <c r="Z12" s="105" t="s">
        <v>27</v>
      </c>
      <c r="AA12" s="105" t="s">
        <v>29</v>
      </c>
    </row>
    <row r="13" spans="1:27" s="4" customFormat="1" ht="4.5" customHeight="1" x14ac:dyDescent="0.25">
      <c r="A13" s="18"/>
      <c r="B13" s="19"/>
      <c r="C13" s="19"/>
      <c r="D13" s="19"/>
      <c r="E13" s="19"/>
      <c r="F13" s="19"/>
      <c r="G13" s="19"/>
      <c r="H13" s="19"/>
      <c r="I13" s="20"/>
      <c r="J13" s="20"/>
      <c r="K13" s="19"/>
      <c r="L13" s="261"/>
      <c r="M13" s="215"/>
      <c r="N13" s="21"/>
      <c r="O13" s="22"/>
      <c r="P13" s="23"/>
      <c r="Q13" s="23"/>
      <c r="R13" s="23"/>
      <c r="S13" s="23"/>
      <c r="T13" s="23"/>
      <c r="U13" s="23"/>
      <c r="V13" s="21"/>
      <c r="W13" s="122"/>
      <c r="X13" s="24"/>
      <c r="Y13" s="24"/>
      <c r="Z13" s="24"/>
      <c r="AA13" s="24"/>
    </row>
    <row r="14" spans="1:27" s="4" customFormat="1" ht="4.5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261"/>
      <c r="M14" s="224"/>
      <c r="N14" s="21"/>
      <c r="O14" s="22"/>
      <c r="P14" s="23"/>
      <c r="Q14" s="23"/>
      <c r="R14" s="23"/>
      <c r="S14" s="189"/>
      <c r="T14" s="189"/>
      <c r="U14" s="189"/>
      <c r="V14" s="21"/>
      <c r="W14" s="122"/>
      <c r="X14" s="24"/>
      <c r="Y14" s="24"/>
      <c r="Z14" s="24"/>
      <c r="AA14" s="24"/>
    </row>
    <row r="15" spans="1:27" s="32" customFormat="1" ht="12" customHeight="1" x14ac:dyDescent="0.2">
      <c r="A15" s="25" t="s">
        <v>131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179"/>
      <c r="N15" s="190"/>
      <c r="O15" s="190"/>
      <c r="P15" s="191"/>
      <c r="Q15" s="190"/>
      <c r="R15" s="190"/>
      <c r="S15" s="190"/>
      <c r="T15" s="190"/>
      <c r="U15" s="192"/>
      <c r="V15" s="50"/>
      <c r="W15" s="124"/>
      <c r="X15" s="31"/>
      <c r="Y15" s="31"/>
      <c r="Z15" s="31"/>
      <c r="AA15" s="31"/>
    </row>
    <row r="16" spans="1:27" s="32" customFormat="1" ht="12" customHeight="1" x14ac:dyDescent="0.2">
      <c r="A16" s="33" t="s">
        <v>132</v>
      </c>
      <c r="B16" s="34">
        <v>0</v>
      </c>
      <c r="C16" s="34">
        <v>0</v>
      </c>
      <c r="D16" s="34">
        <v>0</v>
      </c>
      <c r="E16" s="34">
        <v>0</v>
      </c>
      <c r="F16" s="34">
        <v>0.5</v>
      </c>
      <c r="G16" s="34">
        <v>1.5</v>
      </c>
      <c r="H16" s="34">
        <v>1.5</v>
      </c>
      <c r="I16" s="34">
        <v>1.5</v>
      </c>
      <c r="J16" s="34">
        <v>1.5</v>
      </c>
      <c r="K16" s="34">
        <v>1.5</v>
      </c>
      <c r="L16" s="34">
        <v>1.5</v>
      </c>
      <c r="M16" s="44">
        <f t="shared" ref="M16:M29" si="0">SUM(F16:L16)</f>
        <v>9.5</v>
      </c>
      <c r="N16" s="116">
        <f t="shared" ref="N16:N22" si="1">2080/12</f>
        <v>173.33333333333334</v>
      </c>
      <c r="O16" s="29">
        <f t="shared" ref="O16:O22" si="2">N16*M16</f>
        <v>1646.6666666666667</v>
      </c>
      <c r="P16" s="103">
        <v>50</v>
      </c>
      <c r="Q16" s="119">
        <v>0</v>
      </c>
      <c r="R16" s="119">
        <v>0.8</v>
      </c>
      <c r="S16" s="36">
        <f t="shared" ref="S16:S22" si="3">ROUND((M16*N16*P16),10)+ROUND((M16*N16*P16*Q16),10)</f>
        <v>82333.333333333299</v>
      </c>
      <c r="T16" s="36">
        <f t="shared" ref="T16:T22" si="4">ROUND((M16*N16*P16*R16),10)</f>
        <v>65866.666666666701</v>
      </c>
      <c r="U16" s="36">
        <f t="shared" ref="U16:U22" si="5">+S16+T16</f>
        <v>148200</v>
      </c>
      <c r="V16" s="100">
        <v>1.8</v>
      </c>
      <c r="W16" s="124">
        <f t="shared" ref="W16:W22" si="6">+U16</f>
        <v>148200</v>
      </c>
      <c r="X16" s="31"/>
      <c r="Y16" s="31"/>
      <c r="Z16" s="31"/>
      <c r="AA16" s="31"/>
    </row>
    <row r="17" spans="1:27" s="32" customFormat="1" ht="12" customHeight="1" x14ac:dyDescent="0.2">
      <c r="A17" s="33" t="s">
        <v>84</v>
      </c>
      <c r="B17" s="34">
        <v>0</v>
      </c>
      <c r="C17" s="34">
        <v>0</v>
      </c>
      <c r="D17" s="34">
        <v>0</v>
      </c>
      <c r="E17" s="34">
        <v>0</v>
      </c>
      <c r="F17" s="34">
        <v>0.1</v>
      </c>
      <c r="G17" s="34">
        <v>0.5</v>
      </c>
      <c r="H17" s="34">
        <v>0.5</v>
      </c>
      <c r="I17" s="34">
        <v>0.5</v>
      </c>
      <c r="J17" s="34">
        <v>0.5</v>
      </c>
      <c r="K17" s="34">
        <v>0.5</v>
      </c>
      <c r="L17" s="34">
        <v>0.5</v>
      </c>
      <c r="M17" s="44">
        <f t="shared" si="0"/>
        <v>3.1</v>
      </c>
      <c r="N17" s="116">
        <f t="shared" si="1"/>
        <v>173.33333333333334</v>
      </c>
      <c r="O17" s="29">
        <f t="shared" si="2"/>
        <v>537.33333333333337</v>
      </c>
      <c r="P17" s="103">
        <v>25</v>
      </c>
      <c r="Q17" s="119">
        <v>0</v>
      </c>
      <c r="R17" s="119">
        <v>0.8</v>
      </c>
      <c r="S17" s="36">
        <f t="shared" si="3"/>
        <v>13433.333333333299</v>
      </c>
      <c r="T17" s="36">
        <f t="shared" si="4"/>
        <v>10746.666666666701</v>
      </c>
      <c r="U17" s="36">
        <f t="shared" si="5"/>
        <v>24180</v>
      </c>
      <c r="V17" s="100">
        <v>1.8</v>
      </c>
      <c r="W17" s="124">
        <f t="shared" si="6"/>
        <v>24180</v>
      </c>
      <c r="X17" s="31"/>
      <c r="Y17" s="31"/>
      <c r="Z17" s="31"/>
      <c r="AA17" s="31"/>
    </row>
    <row r="18" spans="1:27" s="32" customFormat="1" ht="12" customHeight="1" x14ac:dyDescent="0.2">
      <c r="A18" s="33" t="s">
        <v>108</v>
      </c>
      <c r="B18" s="34">
        <v>0</v>
      </c>
      <c r="C18" s="34">
        <v>0</v>
      </c>
      <c r="D18" s="34">
        <v>0</v>
      </c>
      <c r="E18" s="34">
        <v>0</v>
      </c>
      <c r="F18" s="34"/>
      <c r="G18" s="34">
        <v>0.5</v>
      </c>
      <c r="H18" s="34">
        <v>0.5</v>
      </c>
      <c r="I18" s="34">
        <v>0.5</v>
      </c>
      <c r="J18" s="34">
        <v>0.5</v>
      </c>
      <c r="K18" s="34">
        <v>0.5</v>
      </c>
      <c r="L18" s="34">
        <v>0.5</v>
      </c>
      <c r="M18" s="44">
        <f t="shared" si="0"/>
        <v>3</v>
      </c>
      <c r="N18" s="116">
        <f t="shared" si="1"/>
        <v>173.33333333333334</v>
      </c>
      <c r="O18" s="29">
        <f t="shared" si="2"/>
        <v>520</v>
      </c>
      <c r="P18" s="103">
        <v>48</v>
      </c>
      <c r="Q18" s="119">
        <v>0</v>
      </c>
      <c r="R18" s="119">
        <v>0.8</v>
      </c>
      <c r="S18" s="36">
        <f t="shared" si="3"/>
        <v>24960</v>
      </c>
      <c r="T18" s="36">
        <f t="shared" si="4"/>
        <v>19968</v>
      </c>
      <c r="U18" s="36">
        <f t="shared" si="5"/>
        <v>44928</v>
      </c>
      <c r="V18" s="100">
        <v>1.8</v>
      </c>
      <c r="W18" s="124">
        <f t="shared" si="6"/>
        <v>44928</v>
      </c>
      <c r="X18" s="31"/>
      <c r="Y18" s="31"/>
      <c r="Z18" s="31"/>
      <c r="AA18" s="31"/>
    </row>
    <row r="19" spans="1:27" s="32" customFormat="1" ht="12" customHeight="1" x14ac:dyDescent="0.2">
      <c r="A19" s="33" t="s">
        <v>133</v>
      </c>
      <c r="B19" s="34"/>
      <c r="C19" s="34"/>
      <c r="D19" s="34"/>
      <c r="E19" s="34"/>
      <c r="F19" s="34">
        <v>0.24</v>
      </c>
      <c r="G19" s="34">
        <v>1</v>
      </c>
      <c r="H19" s="34">
        <v>1</v>
      </c>
      <c r="I19" s="34">
        <v>1</v>
      </c>
      <c r="J19" s="34">
        <v>1</v>
      </c>
      <c r="K19" s="34">
        <v>1</v>
      </c>
      <c r="L19" s="34">
        <v>1</v>
      </c>
      <c r="M19" s="44">
        <f t="shared" si="0"/>
        <v>6.24</v>
      </c>
      <c r="N19" s="116">
        <f t="shared" si="1"/>
        <v>173.33333333333334</v>
      </c>
      <c r="O19" s="29">
        <f t="shared" si="2"/>
        <v>1081.6000000000001</v>
      </c>
      <c r="P19" s="103">
        <v>44</v>
      </c>
      <c r="Q19" s="119">
        <v>0</v>
      </c>
      <c r="R19" s="119">
        <v>0.8</v>
      </c>
      <c r="S19" s="36">
        <f t="shared" si="3"/>
        <v>47590.400000000001</v>
      </c>
      <c r="T19" s="36">
        <f t="shared" si="4"/>
        <v>38072.32</v>
      </c>
      <c r="U19" s="36">
        <f t="shared" si="5"/>
        <v>85662.720000000001</v>
      </c>
      <c r="V19" s="100">
        <v>1.8</v>
      </c>
      <c r="W19" s="124">
        <f t="shared" si="6"/>
        <v>85662.720000000001</v>
      </c>
      <c r="X19" s="31"/>
      <c r="Y19" s="31"/>
      <c r="Z19" s="31"/>
      <c r="AA19" s="31"/>
    </row>
    <row r="20" spans="1:27" s="32" customFormat="1" ht="12" customHeight="1" x14ac:dyDescent="0.2">
      <c r="A20" s="33" t="s">
        <v>109</v>
      </c>
      <c r="B20" s="34">
        <v>0</v>
      </c>
      <c r="C20" s="34">
        <v>0</v>
      </c>
      <c r="D20" s="34">
        <v>0</v>
      </c>
      <c r="E20" s="34">
        <v>0</v>
      </c>
      <c r="F20" s="34">
        <v>0.5</v>
      </c>
      <c r="G20" s="34">
        <v>1</v>
      </c>
      <c r="H20" s="34">
        <v>1</v>
      </c>
      <c r="I20" s="34">
        <v>1</v>
      </c>
      <c r="J20" s="34">
        <v>1</v>
      </c>
      <c r="K20" s="34">
        <v>1</v>
      </c>
      <c r="L20" s="34">
        <v>1</v>
      </c>
      <c r="M20" s="44">
        <f t="shared" si="0"/>
        <v>6.5</v>
      </c>
      <c r="N20" s="116">
        <f t="shared" si="1"/>
        <v>173.33333333333334</v>
      </c>
      <c r="O20" s="29">
        <f t="shared" si="2"/>
        <v>1126.6666666666667</v>
      </c>
      <c r="P20" s="103">
        <v>43</v>
      </c>
      <c r="Q20" s="119">
        <v>0</v>
      </c>
      <c r="R20" s="119">
        <v>0.8</v>
      </c>
      <c r="S20" s="36">
        <f t="shared" si="3"/>
        <v>48446.666666666701</v>
      </c>
      <c r="T20" s="36">
        <f t="shared" si="4"/>
        <v>38757.333333333299</v>
      </c>
      <c r="U20" s="36">
        <f t="shared" si="5"/>
        <v>87204</v>
      </c>
      <c r="V20" s="100">
        <v>1.8</v>
      </c>
      <c r="W20" s="124">
        <f t="shared" si="6"/>
        <v>87204</v>
      </c>
      <c r="X20" s="31"/>
      <c r="Y20" s="31"/>
      <c r="Z20" s="31"/>
      <c r="AA20" s="31"/>
    </row>
    <row r="21" spans="1:27" s="32" customFormat="1" ht="12" customHeight="1" x14ac:dyDescent="0.2">
      <c r="A21" s="33" t="s">
        <v>110</v>
      </c>
      <c r="B21" s="34">
        <v>0</v>
      </c>
      <c r="C21" s="34">
        <v>0</v>
      </c>
      <c r="D21" s="34">
        <v>0</v>
      </c>
      <c r="E21" s="34">
        <v>0</v>
      </c>
      <c r="F21" s="34">
        <v>0.5</v>
      </c>
      <c r="G21" s="34">
        <v>0.5</v>
      </c>
      <c r="H21" s="34">
        <v>0.5</v>
      </c>
      <c r="I21" s="34">
        <v>0.5</v>
      </c>
      <c r="J21" s="34">
        <v>0.5</v>
      </c>
      <c r="K21" s="34">
        <v>0.5</v>
      </c>
      <c r="L21" s="34">
        <v>0.5</v>
      </c>
      <c r="M21" s="44">
        <f t="shared" si="0"/>
        <v>3.5</v>
      </c>
      <c r="N21" s="116">
        <f t="shared" si="1"/>
        <v>173.33333333333334</v>
      </c>
      <c r="O21" s="29">
        <f t="shared" si="2"/>
        <v>606.66666666666674</v>
      </c>
      <c r="P21" s="103">
        <v>45</v>
      </c>
      <c r="Q21" s="119">
        <v>0</v>
      </c>
      <c r="R21" s="119">
        <v>0.8</v>
      </c>
      <c r="S21" s="36">
        <f t="shared" si="3"/>
        <v>27300</v>
      </c>
      <c r="T21" s="36">
        <f t="shared" si="4"/>
        <v>21840</v>
      </c>
      <c r="U21" s="36">
        <f t="shared" si="5"/>
        <v>49140</v>
      </c>
      <c r="V21" s="100">
        <v>1.8</v>
      </c>
      <c r="W21" s="124">
        <f t="shared" si="6"/>
        <v>49140</v>
      </c>
      <c r="X21" s="31"/>
      <c r="Y21" s="31"/>
      <c r="Z21" s="31"/>
      <c r="AA21" s="31"/>
    </row>
    <row r="22" spans="1:27" s="32" customFormat="1" ht="12" customHeight="1" x14ac:dyDescent="0.2">
      <c r="A22" s="33" t="s">
        <v>149</v>
      </c>
      <c r="B22" s="34"/>
      <c r="C22" s="34"/>
      <c r="D22" s="34"/>
      <c r="E22" s="34"/>
      <c r="F22" s="34">
        <v>0.1</v>
      </c>
      <c r="G22" s="34">
        <v>0.2</v>
      </c>
      <c r="H22" s="34">
        <v>0.2</v>
      </c>
      <c r="I22" s="34">
        <v>0.2</v>
      </c>
      <c r="J22" s="34">
        <v>0.2</v>
      </c>
      <c r="K22" s="34">
        <v>0.2</v>
      </c>
      <c r="L22" s="34">
        <v>0.2</v>
      </c>
      <c r="M22" s="44">
        <f t="shared" si="0"/>
        <v>1.2999999999999998</v>
      </c>
      <c r="N22" s="116">
        <f t="shared" si="1"/>
        <v>173.33333333333334</v>
      </c>
      <c r="O22" s="29">
        <f t="shared" si="2"/>
        <v>225.33333333333331</v>
      </c>
      <c r="P22" s="103">
        <v>48</v>
      </c>
      <c r="Q22" s="119">
        <v>0</v>
      </c>
      <c r="R22" s="119">
        <v>0.8</v>
      </c>
      <c r="S22" s="36">
        <f t="shared" si="3"/>
        <v>10816</v>
      </c>
      <c r="T22" s="36">
        <f t="shared" si="4"/>
        <v>8652.7999999999993</v>
      </c>
      <c r="U22" s="36">
        <f t="shared" si="5"/>
        <v>19468.8</v>
      </c>
      <c r="V22" s="100">
        <v>1.8</v>
      </c>
      <c r="W22" s="124">
        <f t="shared" si="6"/>
        <v>19468.8</v>
      </c>
      <c r="X22" s="31"/>
      <c r="Y22" s="31"/>
      <c r="Z22" s="31"/>
      <c r="AA22" s="31"/>
    </row>
    <row r="23" spans="1:27" s="32" customFormat="1" ht="12" customHeight="1" x14ac:dyDescent="0.2">
      <c r="A23" s="25" t="s">
        <v>150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44">
        <f t="shared" si="0"/>
        <v>0</v>
      </c>
      <c r="N23" s="116"/>
      <c r="O23" s="29"/>
      <c r="P23" s="30"/>
      <c r="Q23" s="35"/>
      <c r="R23" s="37"/>
      <c r="S23" s="36"/>
      <c r="T23" s="36"/>
      <c r="U23" s="36"/>
      <c r="V23" s="100"/>
      <c r="W23" s="124"/>
      <c r="X23" s="31"/>
      <c r="Y23" s="31"/>
      <c r="Z23" s="31"/>
      <c r="AA23" s="31"/>
    </row>
    <row r="24" spans="1:27" s="32" customFormat="1" ht="12" customHeight="1" x14ac:dyDescent="0.2">
      <c r="A24" s="33" t="s">
        <v>39</v>
      </c>
      <c r="B24" s="34">
        <v>0</v>
      </c>
      <c r="C24" s="34">
        <v>0</v>
      </c>
      <c r="D24" s="34">
        <v>0</v>
      </c>
      <c r="E24" s="34">
        <v>0</v>
      </c>
      <c r="F24" s="34">
        <v>0.1</v>
      </c>
      <c r="G24" s="34">
        <v>0.4</v>
      </c>
      <c r="H24" s="34">
        <v>0.4</v>
      </c>
      <c r="I24" s="34">
        <v>0.4</v>
      </c>
      <c r="J24" s="34">
        <v>0.4</v>
      </c>
      <c r="K24" s="34">
        <v>0.4</v>
      </c>
      <c r="L24" s="34">
        <v>0.4</v>
      </c>
      <c r="M24" s="44">
        <f t="shared" si="0"/>
        <v>2.5</v>
      </c>
      <c r="N24" s="116">
        <f t="shared" ref="N24:N30" si="7">2080/12</f>
        <v>173.33333333333334</v>
      </c>
      <c r="O24" s="29">
        <f>N24*M24</f>
        <v>433.33333333333337</v>
      </c>
      <c r="P24" s="103">
        <v>40</v>
      </c>
      <c r="Q24" s="119">
        <v>0</v>
      </c>
      <c r="R24" s="119">
        <v>0.8</v>
      </c>
      <c r="S24" s="36">
        <f>ROUND((M24*N24*P24),10)+ROUND((M24*N24*P24*Q24),10)</f>
        <v>17333.333333333299</v>
      </c>
      <c r="T24" s="36">
        <f>ROUND((M24*N24*P24*R24),10)</f>
        <v>13866.666666666701</v>
      </c>
      <c r="U24" s="36">
        <f>+S24+T24</f>
        <v>31200</v>
      </c>
      <c r="V24" s="100">
        <v>1.8</v>
      </c>
      <c r="W24" s="124">
        <f>+U24</f>
        <v>31200</v>
      </c>
      <c r="X24" s="31"/>
      <c r="Y24" s="31"/>
      <c r="Z24" s="31"/>
      <c r="AA24" s="31"/>
    </row>
    <row r="25" spans="1:27" s="32" customFormat="1" ht="12" customHeight="1" x14ac:dyDescent="0.2">
      <c r="A25" s="33" t="s">
        <v>92</v>
      </c>
      <c r="B25" s="34"/>
      <c r="C25" s="34"/>
      <c r="D25" s="34"/>
      <c r="E25" s="34"/>
      <c r="F25" s="34"/>
      <c r="G25" s="34">
        <v>0.4</v>
      </c>
      <c r="H25" s="34">
        <v>0.4</v>
      </c>
      <c r="I25" s="34">
        <v>0.4</v>
      </c>
      <c r="J25" s="34">
        <v>0.4</v>
      </c>
      <c r="K25" s="34">
        <v>0.4</v>
      </c>
      <c r="L25" s="34">
        <v>0.4</v>
      </c>
      <c r="M25" s="44">
        <f t="shared" si="0"/>
        <v>2.4</v>
      </c>
      <c r="N25" s="116">
        <f t="shared" si="7"/>
        <v>173.33333333333334</v>
      </c>
      <c r="O25" s="29">
        <f>N25*M25</f>
        <v>416</v>
      </c>
      <c r="P25" s="103">
        <v>36</v>
      </c>
      <c r="Q25" s="119">
        <v>0</v>
      </c>
      <c r="R25" s="119">
        <v>0.8</v>
      </c>
      <c r="S25" s="36">
        <f>ROUND((M25*N25*P25),10)+ROUND((M25*N25*P25*Q25),10)</f>
        <v>14976</v>
      </c>
      <c r="T25" s="36">
        <f>ROUND((M25*N25*P25*R25),10)</f>
        <v>11980.8</v>
      </c>
      <c r="U25" s="36">
        <f>+S25+T25</f>
        <v>26956.799999999999</v>
      </c>
      <c r="V25" s="100">
        <v>1.8</v>
      </c>
      <c r="W25" s="124">
        <f>+U25</f>
        <v>26956.799999999999</v>
      </c>
      <c r="X25" s="31"/>
      <c r="Y25" s="31"/>
      <c r="Z25" s="31"/>
      <c r="AA25" s="31"/>
    </row>
    <row r="26" spans="1:27" s="32" customFormat="1" ht="12" customHeight="1" x14ac:dyDescent="0.2">
      <c r="A26" s="33" t="s">
        <v>37</v>
      </c>
      <c r="B26" s="34"/>
      <c r="C26" s="34"/>
      <c r="D26" s="34"/>
      <c r="E26" s="34"/>
      <c r="F26" s="34"/>
      <c r="G26" s="34">
        <v>0.2</v>
      </c>
      <c r="H26" s="34">
        <v>0.2</v>
      </c>
      <c r="I26" s="34">
        <v>0.2</v>
      </c>
      <c r="J26" s="34">
        <v>0.2</v>
      </c>
      <c r="K26" s="34">
        <v>0.2</v>
      </c>
      <c r="L26" s="34">
        <v>0.2</v>
      </c>
      <c r="M26" s="44">
        <f t="shared" si="0"/>
        <v>1.2</v>
      </c>
      <c r="N26" s="116">
        <f t="shared" si="7"/>
        <v>173.33333333333334</v>
      </c>
      <c r="O26" s="29">
        <f>N26*M26</f>
        <v>208</v>
      </c>
      <c r="P26" s="103">
        <v>22</v>
      </c>
      <c r="Q26" s="119">
        <v>0</v>
      </c>
      <c r="R26" s="119">
        <v>0.8</v>
      </c>
      <c r="S26" s="36">
        <f>ROUND((M26*N26*P26),10)+ROUND((M26*N26*P26*Q26),10)</f>
        <v>4576</v>
      </c>
      <c r="T26" s="36">
        <f>ROUND((M26*N26*P26*R26),10)</f>
        <v>3660.8</v>
      </c>
      <c r="U26" s="36">
        <f>+S26+T26</f>
        <v>8236.7999999999993</v>
      </c>
      <c r="V26" s="100">
        <v>1.8</v>
      </c>
      <c r="W26" s="124">
        <f>+U26</f>
        <v>8236.7999999999993</v>
      </c>
      <c r="X26" s="31"/>
      <c r="Y26" s="31"/>
      <c r="Z26" s="31"/>
      <c r="AA26" s="31"/>
    </row>
    <row r="27" spans="1:27" s="32" customFormat="1" ht="12" customHeight="1" x14ac:dyDescent="0.2">
      <c r="A27" s="25" t="s">
        <v>151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44">
        <f t="shared" si="0"/>
        <v>0</v>
      </c>
      <c r="N27" s="116"/>
      <c r="O27" s="29"/>
      <c r="P27" s="30"/>
      <c r="Q27" s="35"/>
      <c r="R27" s="37"/>
      <c r="S27" s="36"/>
      <c r="T27" s="36"/>
      <c r="U27" s="36"/>
      <c r="V27" s="100"/>
      <c r="W27" s="124"/>
      <c r="X27" s="31"/>
      <c r="Y27" s="31"/>
      <c r="Z27" s="31"/>
      <c r="AA27" s="31"/>
    </row>
    <row r="28" spans="1:27" s="32" customFormat="1" ht="12" customHeight="1" x14ac:dyDescent="0.2">
      <c r="A28" s="58" t="s">
        <v>42</v>
      </c>
      <c r="B28" s="34"/>
      <c r="C28" s="34">
        <v>0</v>
      </c>
      <c r="D28" s="34">
        <v>0</v>
      </c>
      <c r="E28" s="34">
        <v>0</v>
      </c>
      <c r="F28" s="34"/>
      <c r="G28" s="34">
        <v>0.5</v>
      </c>
      <c r="H28" s="34">
        <v>0.5</v>
      </c>
      <c r="I28" s="34">
        <v>0.5</v>
      </c>
      <c r="J28" s="34">
        <v>0.5</v>
      </c>
      <c r="K28" s="34">
        <v>0.5</v>
      </c>
      <c r="L28" s="34">
        <v>0.5</v>
      </c>
      <c r="M28" s="44">
        <f t="shared" si="0"/>
        <v>3</v>
      </c>
      <c r="N28" s="116">
        <f t="shared" si="7"/>
        <v>173.33333333333334</v>
      </c>
      <c r="O28" s="29">
        <f>N28*M28</f>
        <v>520</v>
      </c>
      <c r="P28" s="103">
        <v>40</v>
      </c>
      <c r="Q28" s="119">
        <v>0</v>
      </c>
      <c r="R28" s="119">
        <v>0.8</v>
      </c>
      <c r="S28" s="36">
        <f>ROUND((M28*N28*P28),10)+ROUND((M28*N28*P28*Q28),10)</f>
        <v>20800</v>
      </c>
      <c r="T28" s="36">
        <f>ROUND((M28*N28*P28*R28),10)</f>
        <v>16640</v>
      </c>
      <c r="U28" s="36">
        <f>+S28+T28</f>
        <v>37440</v>
      </c>
      <c r="V28" s="100">
        <v>1.8</v>
      </c>
      <c r="W28" s="124">
        <f>+U28</f>
        <v>37440</v>
      </c>
      <c r="X28" s="31"/>
      <c r="Y28" s="31"/>
      <c r="Z28" s="31"/>
      <c r="AA28" s="31"/>
    </row>
    <row r="29" spans="1:27" s="32" customFormat="1" ht="12" customHeight="1" x14ac:dyDescent="0.2">
      <c r="A29" s="58" t="s">
        <v>43</v>
      </c>
      <c r="B29" s="34"/>
      <c r="C29" s="34">
        <v>0</v>
      </c>
      <c r="D29" s="34">
        <v>0</v>
      </c>
      <c r="E29" s="34">
        <v>0</v>
      </c>
      <c r="F29" s="34"/>
      <c r="G29" s="34">
        <v>0.5</v>
      </c>
      <c r="H29" s="34">
        <v>0.5</v>
      </c>
      <c r="I29" s="34">
        <v>0.5</v>
      </c>
      <c r="J29" s="34">
        <v>0.5</v>
      </c>
      <c r="K29" s="34">
        <v>0.5</v>
      </c>
      <c r="L29" s="34">
        <v>0.5</v>
      </c>
      <c r="M29" s="44">
        <f t="shared" si="0"/>
        <v>3</v>
      </c>
      <c r="N29" s="116">
        <f t="shared" si="7"/>
        <v>173.33333333333334</v>
      </c>
      <c r="O29" s="29">
        <f>N29*M29</f>
        <v>520</v>
      </c>
      <c r="P29" s="103">
        <v>22</v>
      </c>
      <c r="Q29" s="119">
        <v>0</v>
      </c>
      <c r="R29" s="119">
        <v>0.8</v>
      </c>
      <c r="S29" s="36">
        <f>ROUND((M29*N29*P29),10)+ROUND((M29*N29*P29*Q29),10)</f>
        <v>11440</v>
      </c>
      <c r="T29" s="36">
        <f>ROUND((M29*N29*P29*R29),10)</f>
        <v>9152</v>
      </c>
      <c r="U29" s="36">
        <f>+S29+T29</f>
        <v>20592</v>
      </c>
      <c r="V29" s="100">
        <v>1.8</v>
      </c>
      <c r="W29" s="124">
        <f>+U29</f>
        <v>20592</v>
      </c>
      <c r="X29" s="31"/>
      <c r="Y29" s="31"/>
      <c r="Z29" s="31"/>
      <c r="AA29" s="31"/>
    </row>
    <row r="30" spans="1:27" s="32" customFormat="1" ht="12" customHeight="1" x14ac:dyDescent="0.2">
      <c r="A30" s="58" t="s">
        <v>134</v>
      </c>
      <c r="B30" s="34"/>
      <c r="C30" s="34">
        <v>0</v>
      </c>
      <c r="D30" s="34">
        <v>0</v>
      </c>
      <c r="E30" s="34">
        <v>0</v>
      </c>
      <c r="F30" s="34"/>
      <c r="G30" s="34">
        <v>0.5</v>
      </c>
      <c r="H30" s="34">
        <v>0.5</v>
      </c>
      <c r="I30" s="34">
        <v>0.5</v>
      </c>
      <c r="J30" s="34">
        <v>0.5</v>
      </c>
      <c r="K30" s="34">
        <v>0.5</v>
      </c>
      <c r="L30" s="34">
        <v>0.5</v>
      </c>
      <c r="M30" s="44">
        <f>SUM(F30:L30)</f>
        <v>3</v>
      </c>
      <c r="N30" s="116">
        <f t="shared" si="7"/>
        <v>173.33333333333334</v>
      </c>
      <c r="O30" s="29">
        <f>N30*M30</f>
        <v>520</v>
      </c>
      <c r="P30" s="118">
        <v>42</v>
      </c>
      <c r="Q30" s="120">
        <v>0</v>
      </c>
      <c r="R30" s="120">
        <v>0.8</v>
      </c>
      <c r="S30" s="36">
        <f>ROUND((M30*N30*P30),10)+ROUND((M30*N30*P30*Q30),10)</f>
        <v>21840</v>
      </c>
      <c r="T30" s="36">
        <f>ROUND((M30*N30*P30*R30),10)</f>
        <v>17472</v>
      </c>
      <c r="U30" s="36">
        <f>+S30+T30</f>
        <v>39312</v>
      </c>
      <c r="V30" s="100">
        <v>1.8</v>
      </c>
      <c r="W30" s="124">
        <f>+U30</f>
        <v>39312</v>
      </c>
      <c r="X30" s="31"/>
      <c r="Y30" s="31"/>
      <c r="Z30" s="31"/>
      <c r="AA30" s="31"/>
    </row>
    <row r="31" spans="1:27" s="32" customFormat="1" ht="12" customHeight="1" x14ac:dyDescent="0.2">
      <c r="A31" s="316"/>
      <c r="B31" s="34"/>
      <c r="C31" s="34"/>
      <c r="D31" s="34"/>
      <c r="E31" s="34"/>
      <c r="F31" s="193"/>
      <c r="G31" s="193"/>
      <c r="H31" s="193"/>
      <c r="I31" s="193"/>
      <c r="J31" s="193"/>
      <c r="K31" s="193"/>
      <c r="L31" s="193"/>
      <c r="M31" s="66">
        <f>SUM(M16:M30)</f>
        <v>48.24</v>
      </c>
      <c r="N31" s="99"/>
      <c r="O31" s="53">
        <f>SUM(O16:O30)</f>
        <v>8361.6</v>
      </c>
      <c r="P31" s="54"/>
      <c r="Q31" s="54"/>
      <c r="R31" s="54"/>
      <c r="S31" s="54">
        <f>SUM(S16:S30)</f>
        <v>345845.06666666659</v>
      </c>
      <c r="T31" s="54">
        <f>SUM(T16:T30)</f>
        <v>276676.05333333334</v>
      </c>
      <c r="U31" s="54">
        <f>SUM(U16:U30)</f>
        <v>622521.12</v>
      </c>
      <c r="V31" s="52"/>
      <c r="W31" s="126">
        <f>SUM(W16:W30)</f>
        <v>622521.12</v>
      </c>
      <c r="X31" s="31"/>
      <c r="Y31" s="31"/>
      <c r="Z31" s="31"/>
      <c r="AA31" s="31"/>
    </row>
    <row r="32" spans="1:27" s="32" customFormat="1" ht="12" customHeight="1" x14ac:dyDescent="0.2">
      <c r="A32" s="172" t="s">
        <v>160</v>
      </c>
      <c r="B32" s="34"/>
      <c r="C32" s="34"/>
      <c r="D32" s="34"/>
      <c r="E32" s="34"/>
      <c r="F32" s="163"/>
      <c r="G32" s="37"/>
      <c r="H32" s="37"/>
      <c r="I32" s="37"/>
      <c r="J32" s="37"/>
      <c r="K32" s="37"/>
      <c r="L32" s="163"/>
      <c r="M32" s="44"/>
      <c r="N32" s="166"/>
      <c r="O32" s="167"/>
      <c r="P32" s="165"/>
      <c r="Q32" s="165"/>
      <c r="R32" s="264"/>
      <c r="S32" s="165"/>
      <c r="T32" s="165"/>
      <c r="U32" s="165"/>
      <c r="W32" s="124"/>
      <c r="X32" s="31"/>
      <c r="Y32" s="31"/>
      <c r="Z32" s="31"/>
      <c r="AA32" s="31"/>
    </row>
    <row r="33" spans="1:29" s="32" customFormat="1" ht="12" customHeight="1" x14ac:dyDescent="0.2">
      <c r="A33" s="33" t="s">
        <v>60</v>
      </c>
      <c r="B33" s="34"/>
      <c r="C33" s="34"/>
      <c r="D33" s="34"/>
      <c r="E33" s="60"/>
      <c r="F33" s="318">
        <v>8000</v>
      </c>
      <c r="G33" s="318">
        <v>3000</v>
      </c>
      <c r="H33" s="318">
        <v>3000</v>
      </c>
      <c r="I33" s="318">
        <v>3000</v>
      </c>
      <c r="J33" s="318">
        <v>3000</v>
      </c>
      <c r="K33" s="318">
        <v>5000</v>
      </c>
      <c r="L33" s="318">
        <v>5000</v>
      </c>
      <c r="M33" s="44"/>
      <c r="N33" s="168"/>
      <c r="O33" s="62"/>
      <c r="P33" s="165"/>
      <c r="Q33" s="169"/>
      <c r="R33" s="264"/>
      <c r="S33" s="165"/>
      <c r="T33" s="379"/>
      <c r="U33" s="379"/>
      <c r="V33" s="380"/>
      <c r="W33" s="124">
        <f>SUM(F33:V33)</f>
        <v>30000</v>
      </c>
      <c r="X33" s="31"/>
      <c r="Y33" s="31"/>
      <c r="Z33" s="31"/>
      <c r="AA33" s="31"/>
    </row>
    <row r="34" spans="1:29" s="32" customFormat="1" ht="12" customHeight="1" x14ac:dyDescent="0.2">
      <c r="A34" s="33"/>
      <c r="B34" s="34"/>
      <c r="C34" s="34"/>
      <c r="D34" s="34"/>
      <c r="E34" s="34"/>
      <c r="F34" s="163"/>
      <c r="G34" s="37"/>
      <c r="H34" s="37"/>
      <c r="I34" s="37"/>
      <c r="J34" s="37"/>
      <c r="K34" s="37"/>
      <c r="L34" s="163"/>
      <c r="M34" s="44"/>
      <c r="N34" s="166"/>
      <c r="O34" s="167"/>
      <c r="P34" s="165"/>
      <c r="Q34" s="165"/>
      <c r="R34" s="165"/>
      <c r="S34" s="165"/>
      <c r="T34" s="165"/>
      <c r="U34" s="165"/>
      <c r="W34" s="124"/>
      <c r="X34" s="31"/>
      <c r="Y34" s="31"/>
      <c r="Z34" s="31"/>
      <c r="AA34" s="31"/>
    </row>
    <row r="35" spans="1:29" s="32" customFormat="1" ht="12" customHeight="1" x14ac:dyDescent="0.2">
      <c r="A35" s="322" t="s">
        <v>159</v>
      </c>
      <c r="B35" s="323">
        <f>SUM(B16:B29)</f>
        <v>0</v>
      </c>
      <c r="C35" s="323">
        <f>SUM(C16:C29)</f>
        <v>0</v>
      </c>
      <c r="D35" s="323">
        <f>SUM(D16:D29)</f>
        <v>0</v>
      </c>
      <c r="E35" s="323">
        <f>SUM(E16:E29)</f>
        <v>0</v>
      </c>
      <c r="F35" s="323">
        <f t="shared" ref="F35:L35" si="8">SUM(F16:F30)</f>
        <v>2.04</v>
      </c>
      <c r="G35" s="323">
        <f t="shared" si="8"/>
        <v>7.7000000000000011</v>
      </c>
      <c r="H35" s="323">
        <f t="shared" si="8"/>
        <v>7.7000000000000011</v>
      </c>
      <c r="I35" s="323">
        <f t="shared" si="8"/>
        <v>7.7000000000000011</v>
      </c>
      <c r="J35" s="323">
        <f t="shared" si="8"/>
        <v>7.7000000000000011</v>
      </c>
      <c r="K35" s="323">
        <f t="shared" si="8"/>
        <v>7.7000000000000011</v>
      </c>
      <c r="L35" s="323">
        <f t="shared" si="8"/>
        <v>7.7000000000000011</v>
      </c>
      <c r="M35" s="325">
        <f>SUM(B35:L35)</f>
        <v>48.240000000000016</v>
      </c>
      <c r="N35" s="356"/>
      <c r="O35" s="375">
        <f>O31</f>
        <v>8361.6</v>
      </c>
      <c r="P35" s="376"/>
      <c r="Q35" s="356"/>
      <c r="R35" s="377"/>
      <c r="S35" s="368">
        <f>S31</f>
        <v>345845.06666666659</v>
      </c>
      <c r="T35" s="327">
        <f>T31</f>
        <v>276676.05333333334</v>
      </c>
      <c r="U35" s="327">
        <f>U31</f>
        <v>622521.12</v>
      </c>
      <c r="V35" s="357"/>
      <c r="W35" s="321">
        <f>W31+W33</f>
        <v>652521.12</v>
      </c>
      <c r="X35" s="31"/>
      <c r="Y35" s="31"/>
      <c r="Z35" s="31"/>
      <c r="AA35" s="31"/>
      <c r="AC35" s="165">
        <f>W35</f>
        <v>652521.12</v>
      </c>
    </row>
    <row r="36" spans="1:29" s="32" customFormat="1" ht="12" customHeight="1" x14ac:dyDescent="0.2">
      <c r="A36" s="25"/>
      <c r="B36" s="26"/>
      <c r="C36" s="26"/>
      <c r="D36" s="26"/>
      <c r="E36" s="26"/>
      <c r="F36" s="26"/>
      <c r="G36" s="26"/>
      <c r="H36" s="26"/>
      <c r="I36" s="271"/>
      <c r="J36" s="26"/>
      <c r="K36" s="26"/>
      <c r="L36" s="26"/>
      <c r="M36" s="182"/>
      <c r="N36" s="28"/>
      <c r="O36" s="29"/>
      <c r="P36" s="30"/>
      <c r="Q36" s="30"/>
      <c r="R36" s="30"/>
      <c r="S36" s="36"/>
      <c r="T36" s="36"/>
      <c r="U36" s="36"/>
      <c r="V36" s="28"/>
      <c r="W36" s="123"/>
      <c r="X36" s="31"/>
      <c r="Y36" s="31"/>
      <c r="Z36" s="31"/>
      <c r="AA36" s="31"/>
    </row>
    <row r="37" spans="1:29" s="32" customFormat="1" ht="12" customHeight="1" x14ac:dyDescent="0.2">
      <c r="A37" s="25" t="s">
        <v>152</v>
      </c>
      <c r="B37" s="26"/>
      <c r="C37" s="26"/>
      <c r="D37" s="26"/>
      <c r="E37" s="26"/>
      <c r="F37" s="26"/>
      <c r="G37" s="26"/>
      <c r="H37" s="26"/>
      <c r="I37" s="271"/>
      <c r="J37" s="26"/>
      <c r="K37" s="26"/>
      <c r="L37" s="26"/>
      <c r="M37" s="182"/>
      <c r="N37" s="28"/>
      <c r="O37" s="29"/>
      <c r="P37" s="30"/>
      <c r="Q37" s="30"/>
      <c r="R37" s="30"/>
      <c r="S37" s="36"/>
      <c r="T37" s="36"/>
      <c r="U37" s="36"/>
      <c r="V37" s="28"/>
      <c r="W37" s="123"/>
      <c r="X37" s="31"/>
      <c r="Y37" s="31"/>
      <c r="Z37" s="31"/>
      <c r="AA37" s="31"/>
    </row>
    <row r="38" spans="1:29" s="32" customFormat="1" ht="12" customHeight="1" x14ac:dyDescent="0.2">
      <c r="A38" s="33" t="s">
        <v>153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  <c r="G38" s="34">
        <v>2</v>
      </c>
      <c r="H38" s="34">
        <v>2</v>
      </c>
      <c r="I38" s="34">
        <v>2</v>
      </c>
      <c r="J38" s="34">
        <v>2</v>
      </c>
      <c r="K38" s="34">
        <v>2</v>
      </c>
      <c r="L38" s="34">
        <v>2</v>
      </c>
      <c r="M38" s="44">
        <f>SUM(F38:L38)</f>
        <v>12</v>
      </c>
      <c r="N38" s="116">
        <f t="shared" ref="N38:N48" si="9">2080/12</f>
        <v>173.33333333333334</v>
      </c>
      <c r="O38" s="29">
        <f t="shared" ref="O38:O48" si="10">N38*M38</f>
        <v>2080</v>
      </c>
      <c r="P38" s="103">
        <v>110</v>
      </c>
      <c r="Q38" s="119">
        <v>0</v>
      </c>
      <c r="R38" s="119"/>
      <c r="S38" s="36">
        <f t="shared" ref="S38:S48" si="11">ROUND((M38*N38*P38),10)+ROUND((M38*N38*P38*Q38),10)</f>
        <v>228800</v>
      </c>
      <c r="T38" s="36">
        <f t="shared" ref="T38:T48" si="12">ROUND((M38*N38*P38*R38),10)</f>
        <v>0</v>
      </c>
      <c r="U38" s="36">
        <f t="shared" ref="U38:U48" si="13">+S38+T38</f>
        <v>228800</v>
      </c>
      <c r="V38" s="100"/>
      <c r="W38" s="124">
        <f t="shared" ref="W38:W47" si="14">+U38</f>
        <v>228800</v>
      </c>
      <c r="X38" s="31"/>
      <c r="Y38" s="31"/>
      <c r="Z38" s="31"/>
      <c r="AA38" s="31"/>
    </row>
    <row r="39" spans="1:29" s="32" customFormat="1" ht="12" customHeight="1" x14ac:dyDescent="0.2">
      <c r="A39" s="33" t="s">
        <v>154</v>
      </c>
      <c r="B39" s="34">
        <v>0</v>
      </c>
      <c r="C39" s="34">
        <v>0</v>
      </c>
      <c r="D39" s="34">
        <v>0</v>
      </c>
      <c r="E39" s="34">
        <v>0</v>
      </c>
      <c r="F39" s="34">
        <v>1</v>
      </c>
      <c r="G39" s="34">
        <v>2</v>
      </c>
      <c r="H39" s="34">
        <v>2</v>
      </c>
      <c r="I39" s="34">
        <v>2</v>
      </c>
      <c r="J39" s="34">
        <v>2</v>
      </c>
      <c r="K39" s="34">
        <v>2</v>
      </c>
      <c r="L39" s="34">
        <v>2</v>
      </c>
      <c r="M39" s="44">
        <f t="shared" ref="M39:M48" si="15">SUM(F39:L39)</f>
        <v>13</v>
      </c>
      <c r="N39" s="116">
        <f t="shared" si="9"/>
        <v>173.33333333333334</v>
      </c>
      <c r="O39" s="29">
        <f t="shared" si="10"/>
        <v>2253.3333333333335</v>
      </c>
      <c r="P39" s="103">
        <v>110</v>
      </c>
      <c r="Q39" s="119">
        <v>0</v>
      </c>
      <c r="R39" s="119"/>
      <c r="S39" s="36">
        <f t="shared" si="11"/>
        <v>247866.66666666701</v>
      </c>
      <c r="T39" s="36">
        <f t="shared" si="12"/>
        <v>0</v>
      </c>
      <c r="U39" s="36">
        <f t="shared" si="13"/>
        <v>247866.66666666701</v>
      </c>
      <c r="V39" s="100"/>
      <c r="W39" s="124">
        <f t="shared" si="14"/>
        <v>247866.66666666701</v>
      </c>
      <c r="X39" s="31"/>
      <c r="Y39" s="31"/>
      <c r="Z39" s="31"/>
      <c r="AA39" s="31"/>
    </row>
    <row r="40" spans="1:29" s="32" customFormat="1" ht="12" customHeight="1" x14ac:dyDescent="0.2">
      <c r="A40" s="33" t="s">
        <v>155</v>
      </c>
      <c r="B40" s="34">
        <v>0</v>
      </c>
      <c r="C40" s="34">
        <v>0</v>
      </c>
      <c r="D40" s="34">
        <v>0</v>
      </c>
      <c r="E40" s="34">
        <v>0</v>
      </c>
      <c r="F40" s="34">
        <v>0.5</v>
      </c>
      <c r="G40" s="34">
        <v>4</v>
      </c>
      <c r="H40" s="34">
        <v>4</v>
      </c>
      <c r="I40" s="34">
        <v>4</v>
      </c>
      <c r="J40" s="34">
        <v>4</v>
      </c>
      <c r="K40" s="34">
        <v>4</v>
      </c>
      <c r="L40" s="34">
        <v>4</v>
      </c>
      <c r="M40" s="44">
        <f t="shared" si="15"/>
        <v>24.5</v>
      </c>
      <c r="N40" s="116">
        <f t="shared" si="9"/>
        <v>173.33333333333334</v>
      </c>
      <c r="O40" s="29">
        <f>N40*M40</f>
        <v>4246.666666666667</v>
      </c>
      <c r="P40" s="103">
        <v>100</v>
      </c>
      <c r="Q40" s="119">
        <v>0</v>
      </c>
      <c r="R40" s="119"/>
      <c r="S40" s="36">
        <f>ROUND((M40*N40*P40),10)+ROUND((M40*N40*P40*Q40),10)</f>
        <v>424666.66666666698</v>
      </c>
      <c r="T40" s="36">
        <f>ROUND((M40*N40*P40*R40),10)</f>
        <v>0</v>
      </c>
      <c r="U40" s="36">
        <f>+S40+T40</f>
        <v>424666.66666666698</v>
      </c>
      <c r="V40" s="100"/>
      <c r="W40" s="124">
        <f t="shared" si="14"/>
        <v>424666.66666666698</v>
      </c>
      <c r="X40" s="31"/>
      <c r="Y40" s="31"/>
      <c r="Z40" s="31"/>
      <c r="AA40" s="31"/>
    </row>
    <row r="41" spans="1:29" s="32" customFormat="1" ht="12" customHeight="1" x14ac:dyDescent="0.2">
      <c r="A41" s="33" t="s">
        <v>117</v>
      </c>
      <c r="B41" s="34">
        <v>0</v>
      </c>
      <c r="C41" s="34">
        <v>0</v>
      </c>
      <c r="D41" s="34">
        <v>0</v>
      </c>
      <c r="E41" s="34">
        <v>0</v>
      </c>
      <c r="F41" s="34">
        <v>0</v>
      </c>
      <c r="G41" s="34">
        <v>4</v>
      </c>
      <c r="H41" s="34">
        <v>4</v>
      </c>
      <c r="I41" s="34">
        <v>4</v>
      </c>
      <c r="J41" s="34">
        <v>4</v>
      </c>
      <c r="K41" s="34">
        <v>4</v>
      </c>
      <c r="L41" s="34">
        <v>4</v>
      </c>
      <c r="M41" s="44">
        <f t="shared" si="15"/>
        <v>24</v>
      </c>
      <c r="N41" s="116">
        <f t="shared" si="9"/>
        <v>173.33333333333334</v>
      </c>
      <c r="O41" s="29">
        <f t="shared" si="10"/>
        <v>4160</v>
      </c>
      <c r="P41" s="103">
        <v>100</v>
      </c>
      <c r="Q41" s="119">
        <v>0</v>
      </c>
      <c r="R41" s="119"/>
      <c r="S41" s="36">
        <f t="shared" si="11"/>
        <v>416000</v>
      </c>
      <c r="T41" s="36">
        <f t="shared" si="12"/>
        <v>0</v>
      </c>
      <c r="U41" s="36">
        <f t="shared" si="13"/>
        <v>416000</v>
      </c>
      <c r="V41" s="100"/>
      <c r="W41" s="124">
        <f t="shared" si="14"/>
        <v>416000</v>
      </c>
      <c r="X41" s="31"/>
      <c r="Y41" s="31"/>
      <c r="Z41" s="31"/>
      <c r="AA41" s="31"/>
    </row>
    <row r="42" spans="1:29" s="32" customFormat="1" ht="12" customHeight="1" x14ac:dyDescent="0.2">
      <c r="A42" s="33" t="s">
        <v>118</v>
      </c>
      <c r="B42" s="34">
        <v>0</v>
      </c>
      <c r="C42" s="34">
        <v>0</v>
      </c>
      <c r="D42" s="34">
        <v>0</v>
      </c>
      <c r="E42" s="34">
        <v>0</v>
      </c>
      <c r="F42" s="34">
        <v>0</v>
      </c>
      <c r="G42" s="34">
        <v>4</v>
      </c>
      <c r="H42" s="34">
        <v>4</v>
      </c>
      <c r="I42" s="34">
        <v>4</v>
      </c>
      <c r="J42" s="34">
        <v>4</v>
      </c>
      <c r="K42" s="34">
        <v>4</v>
      </c>
      <c r="L42" s="34">
        <v>4</v>
      </c>
      <c r="M42" s="44">
        <f t="shared" si="15"/>
        <v>24</v>
      </c>
      <c r="N42" s="116">
        <f t="shared" si="9"/>
        <v>173.33333333333334</v>
      </c>
      <c r="O42" s="29">
        <f>N42*M42</f>
        <v>4160</v>
      </c>
      <c r="P42" s="103">
        <v>100</v>
      </c>
      <c r="Q42" s="119">
        <v>0</v>
      </c>
      <c r="R42" s="119"/>
      <c r="S42" s="36">
        <f>ROUND((M42*N42*P42),10)+ROUND((M42*N42*P42*Q42),10)</f>
        <v>416000</v>
      </c>
      <c r="T42" s="36">
        <f>ROUND((M42*N42*P42*R42),10)</f>
        <v>0</v>
      </c>
      <c r="U42" s="36">
        <f>+S42+T42</f>
        <v>416000</v>
      </c>
      <c r="V42" s="100"/>
      <c r="W42" s="124">
        <f t="shared" si="14"/>
        <v>416000</v>
      </c>
      <c r="X42" s="31"/>
      <c r="Y42" s="31"/>
      <c r="Z42" s="31"/>
      <c r="AA42" s="31"/>
    </row>
    <row r="43" spans="1:29" s="32" customFormat="1" ht="12" customHeight="1" x14ac:dyDescent="0.2">
      <c r="A43" s="33" t="s">
        <v>119</v>
      </c>
      <c r="B43" s="34"/>
      <c r="C43" s="34"/>
      <c r="D43" s="34"/>
      <c r="E43" s="34"/>
      <c r="F43" s="34"/>
      <c r="G43" s="34">
        <v>4</v>
      </c>
      <c r="H43" s="34">
        <v>4</v>
      </c>
      <c r="I43" s="34">
        <v>4</v>
      </c>
      <c r="J43" s="34">
        <v>4</v>
      </c>
      <c r="K43" s="34">
        <v>4</v>
      </c>
      <c r="L43" s="34">
        <v>4</v>
      </c>
      <c r="M43" s="44">
        <f t="shared" si="15"/>
        <v>24</v>
      </c>
      <c r="N43" s="116">
        <f t="shared" si="9"/>
        <v>173.33333333333334</v>
      </c>
      <c r="O43" s="29">
        <f>N43*M43</f>
        <v>4160</v>
      </c>
      <c r="P43" s="103">
        <v>100</v>
      </c>
      <c r="Q43" s="119">
        <v>0</v>
      </c>
      <c r="R43" s="119"/>
      <c r="S43" s="36">
        <f>ROUND((M43*N43*P43),10)+ROUND((M43*N43*P43*Q43),10)</f>
        <v>416000</v>
      </c>
      <c r="T43" s="36">
        <f>ROUND((M43*N43*P43*R43),10)</f>
        <v>0</v>
      </c>
      <c r="U43" s="36">
        <f>+S43+T43</f>
        <v>416000</v>
      </c>
      <c r="V43" s="100"/>
      <c r="W43" s="124">
        <f>+U43</f>
        <v>416000</v>
      </c>
      <c r="X43" s="31"/>
      <c r="Y43" s="31"/>
      <c r="Z43" s="31"/>
      <c r="AA43" s="31"/>
    </row>
    <row r="44" spans="1:29" s="32" customFormat="1" ht="12" customHeight="1" x14ac:dyDescent="0.2">
      <c r="A44" s="33" t="s">
        <v>120</v>
      </c>
      <c r="B44" s="34">
        <v>0</v>
      </c>
      <c r="C44" s="34">
        <v>0</v>
      </c>
      <c r="D44" s="34">
        <v>0</v>
      </c>
      <c r="E44" s="34">
        <v>0</v>
      </c>
      <c r="F44" s="34"/>
      <c r="G44" s="34">
        <v>4</v>
      </c>
      <c r="H44" s="34">
        <v>4</v>
      </c>
      <c r="I44" s="34">
        <v>4</v>
      </c>
      <c r="J44" s="34">
        <v>4</v>
      </c>
      <c r="K44" s="34">
        <v>4</v>
      </c>
      <c r="L44" s="34">
        <v>4</v>
      </c>
      <c r="M44" s="44">
        <f t="shared" si="15"/>
        <v>24</v>
      </c>
      <c r="N44" s="116">
        <f t="shared" si="9"/>
        <v>173.33333333333334</v>
      </c>
      <c r="O44" s="29">
        <f>N44*M44</f>
        <v>4160</v>
      </c>
      <c r="P44" s="103">
        <v>100</v>
      </c>
      <c r="Q44" s="119">
        <v>0</v>
      </c>
      <c r="R44" s="119"/>
      <c r="S44" s="36">
        <f>ROUND((M44*N44*P44),10)+ROUND((M44*N44*P44*Q44),10)</f>
        <v>416000</v>
      </c>
      <c r="T44" s="36">
        <f>ROUND((M44*N44*P44*R44),10)</f>
        <v>0</v>
      </c>
      <c r="U44" s="36">
        <f>+S44+T44</f>
        <v>416000</v>
      </c>
      <c r="V44" s="100"/>
      <c r="W44" s="124">
        <f t="shared" si="14"/>
        <v>416000</v>
      </c>
      <c r="X44" s="31"/>
      <c r="Y44" s="31"/>
      <c r="Z44" s="31"/>
      <c r="AA44" s="31"/>
    </row>
    <row r="45" spans="1:29" s="32" customFormat="1" ht="12" customHeight="1" x14ac:dyDescent="0.2">
      <c r="A45" s="33" t="s">
        <v>127</v>
      </c>
      <c r="B45" s="34">
        <v>0</v>
      </c>
      <c r="C45" s="34">
        <v>0</v>
      </c>
      <c r="D45" s="34">
        <v>0</v>
      </c>
      <c r="E45" s="34">
        <v>0</v>
      </c>
      <c r="F45" s="34">
        <v>0</v>
      </c>
      <c r="G45" s="34">
        <v>8</v>
      </c>
      <c r="H45" s="34">
        <v>8</v>
      </c>
      <c r="I45" s="34">
        <v>8</v>
      </c>
      <c r="J45" s="34">
        <v>8</v>
      </c>
      <c r="K45" s="34">
        <v>8</v>
      </c>
      <c r="L45" s="34">
        <v>8</v>
      </c>
      <c r="M45" s="44">
        <f t="shared" si="15"/>
        <v>48</v>
      </c>
      <c r="N45" s="116">
        <f t="shared" si="9"/>
        <v>173.33333333333334</v>
      </c>
      <c r="O45" s="29">
        <f t="shared" si="10"/>
        <v>8320</v>
      </c>
      <c r="P45" s="103">
        <v>100</v>
      </c>
      <c r="Q45" s="119">
        <v>0</v>
      </c>
      <c r="R45" s="119"/>
      <c r="S45" s="36">
        <f t="shared" si="11"/>
        <v>832000</v>
      </c>
      <c r="T45" s="36">
        <f t="shared" si="12"/>
        <v>0</v>
      </c>
      <c r="U45" s="36">
        <f t="shared" si="13"/>
        <v>832000</v>
      </c>
      <c r="V45" s="100"/>
      <c r="W45" s="124">
        <f t="shared" si="14"/>
        <v>832000</v>
      </c>
      <c r="X45" s="31"/>
      <c r="Y45" s="31"/>
      <c r="Z45" s="31"/>
      <c r="AA45" s="31"/>
    </row>
    <row r="46" spans="1:29" s="32" customFormat="1" ht="12" customHeight="1" x14ac:dyDescent="0.2">
      <c r="A46" s="33" t="s">
        <v>81</v>
      </c>
      <c r="B46" s="34">
        <v>0</v>
      </c>
      <c r="C46" s="34">
        <v>0</v>
      </c>
      <c r="D46" s="34">
        <v>0</v>
      </c>
      <c r="E46" s="34">
        <v>0</v>
      </c>
      <c r="F46" s="34">
        <v>0</v>
      </c>
      <c r="G46" s="34">
        <v>2</v>
      </c>
      <c r="H46" s="34">
        <v>2</v>
      </c>
      <c r="I46" s="34">
        <v>2</v>
      </c>
      <c r="J46" s="34">
        <v>2</v>
      </c>
      <c r="K46" s="34">
        <v>2</v>
      </c>
      <c r="L46" s="34">
        <v>2</v>
      </c>
      <c r="M46" s="44">
        <f t="shared" si="15"/>
        <v>12</v>
      </c>
      <c r="N46" s="116">
        <f t="shared" si="9"/>
        <v>173.33333333333334</v>
      </c>
      <c r="O46" s="29">
        <f>N46*M46</f>
        <v>2080</v>
      </c>
      <c r="P46" s="103">
        <v>50</v>
      </c>
      <c r="Q46" s="119">
        <v>0</v>
      </c>
      <c r="R46" s="119"/>
      <c r="S46" s="36">
        <f>ROUND((M46*N46*P46),10)+ROUND((M46*N46*P46*Q46),10)</f>
        <v>104000</v>
      </c>
      <c r="T46" s="36">
        <f>ROUND((M46*N46*P46*R46),10)</f>
        <v>0</v>
      </c>
      <c r="U46" s="36">
        <f>+S46+T46</f>
        <v>104000</v>
      </c>
      <c r="V46" s="100"/>
      <c r="W46" s="124">
        <f t="shared" si="14"/>
        <v>104000</v>
      </c>
      <c r="X46" s="31"/>
      <c r="Y46" s="31"/>
      <c r="Z46" s="31"/>
      <c r="AA46" s="31"/>
    </row>
    <row r="47" spans="1:29" s="32" customFormat="1" ht="12" customHeight="1" x14ac:dyDescent="0.2">
      <c r="A47" s="33" t="s">
        <v>121</v>
      </c>
      <c r="B47" s="34">
        <v>0</v>
      </c>
      <c r="C47" s="34">
        <v>0</v>
      </c>
      <c r="D47" s="34">
        <v>0</v>
      </c>
      <c r="E47" s="34">
        <v>0</v>
      </c>
      <c r="F47" s="34"/>
      <c r="G47" s="34">
        <v>2</v>
      </c>
      <c r="H47" s="34">
        <v>2</v>
      </c>
      <c r="I47" s="34">
        <v>2</v>
      </c>
      <c r="J47" s="34">
        <v>2</v>
      </c>
      <c r="K47" s="34">
        <v>2</v>
      </c>
      <c r="L47" s="34">
        <v>2</v>
      </c>
      <c r="M47" s="44">
        <f t="shared" si="15"/>
        <v>12</v>
      </c>
      <c r="N47" s="116">
        <f t="shared" si="9"/>
        <v>173.33333333333334</v>
      </c>
      <c r="O47" s="29">
        <f t="shared" si="10"/>
        <v>2080</v>
      </c>
      <c r="P47" s="103">
        <v>100</v>
      </c>
      <c r="Q47" s="119">
        <v>0</v>
      </c>
      <c r="R47" s="119"/>
      <c r="S47" s="36">
        <f t="shared" si="11"/>
        <v>208000</v>
      </c>
      <c r="T47" s="36">
        <f t="shared" si="12"/>
        <v>0</v>
      </c>
      <c r="U47" s="36">
        <f t="shared" si="13"/>
        <v>208000</v>
      </c>
      <c r="V47" s="100"/>
      <c r="W47" s="124">
        <f t="shared" si="14"/>
        <v>208000</v>
      </c>
      <c r="X47" s="31"/>
      <c r="Y47" s="31"/>
      <c r="Z47" s="31"/>
      <c r="AA47" s="31"/>
    </row>
    <row r="48" spans="1:29" s="32" customFormat="1" ht="12" customHeight="1" x14ac:dyDescent="0.2">
      <c r="A48" s="33" t="s">
        <v>33</v>
      </c>
      <c r="B48" s="34">
        <v>0</v>
      </c>
      <c r="C48" s="34">
        <v>0</v>
      </c>
      <c r="D48" s="34">
        <v>0</v>
      </c>
      <c r="E48" s="34">
        <v>0</v>
      </c>
      <c r="F48" s="34">
        <v>0</v>
      </c>
      <c r="G48" s="34">
        <v>1</v>
      </c>
      <c r="H48" s="34">
        <v>1</v>
      </c>
      <c r="I48" s="34">
        <v>1</v>
      </c>
      <c r="J48" s="34">
        <v>1</v>
      </c>
      <c r="K48" s="34">
        <v>1</v>
      </c>
      <c r="L48" s="34">
        <v>1</v>
      </c>
      <c r="M48" s="44">
        <f t="shared" si="15"/>
        <v>6</v>
      </c>
      <c r="N48" s="117">
        <f t="shared" si="9"/>
        <v>173.33333333333334</v>
      </c>
      <c r="O48" s="38">
        <f t="shared" si="10"/>
        <v>1040</v>
      </c>
      <c r="P48" s="118">
        <v>50</v>
      </c>
      <c r="Q48" s="120">
        <v>0</v>
      </c>
      <c r="R48" s="120"/>
      <c r="S48" s="41">
        <f t="shared" si="11"/>
        <v>52000</v>
      </c>
      <c r="T48" s="41">
        <f t="shared" si="12"/>
        <v>0</v>
      </c>
      <c r="U48" s="41">
        <f t="shared" si="13"/>
        <v>52000</v>
      </c>
      <c r="V48" s="214"/>
      <c r="W48" s="125">
        <f>+U48</f>
        <v>52000</v>
      </c>
      <c r="X48" s="31"/>
      <c r="Y48" s="31"/>
      <c r="Z48" s="31"/>
      <c r="AA48" s="31"/>
    </row>
    <row r="49" spans="1:29" s="32" customFormat="1" ht="12" customHeight="1" x14ac:dyDescent="0.2">
      <c r="A49" s="316"/>
      <c r="B49" s="34"/>
      <c r="C49" s="34"/>
      <c r="D49" s="34"/>
      <c r="E49" s="34"/>
      <c r="F49" s="193"/>
      <c r="G49" s="193"/>
      <c r="H49" s="193"/>
      <c r="I49" s="193"/>
      <c r="J49" s="193"/>
      <c r="K49" s="193"/>
      <c r="L49" s="193"/>
      <c r="M49" s="66">
        <f>SUM(M38:M48)</f>
        <v>223.5</v>
      </c>
      <c r="N49" s="102"/>
      <c r="O49" s="38">
        <f>SUM(O39:O48)</f>
        <v>36660</v>
      </c>
      <c r="P49" s="39"/>
      <c r="Q49" s="39"/>
      <c r="R49" s="39"/>
      <c r="S49" s="39">
        <f>SUM(S39:S48)</f>
        <v>3532533.333333334</v>
      </c>
      <c r="T49" s="39">
        <f>SUM(T39:T48)</f>
        <v>0</v>
      </c>
      <c r="U49" s="39">
        <f>SUM(U39:U48)</f>
        <v>3532533.333333334</v>
      </c>
      <c r="V49" s="42"/>
      <c r="W49" s="125">
        <f>SUM(W39:W48)</f>
        <v>3532533.333333334</v>
      </c>
      <c r="X49" s="31"/>
      <c r="Y49" s="31"/>
      <c r="Z49" s="31"/>
      <c r="AA49" s="31"/>
    </row>
    <row r="50" spans="1:29" s="32" customFormat="1" ht="12" customHeight="1" x14ac:dyDescent="0.2">
      <c r="A50" s="172" t="s">
        <v>156</v>
      </c>
      <c r="B50" s="34"/>
      <c r="C50" s="34"/>
      <c r="D50" s="34"/>
      <c r="E50" s="34"/>
      <c r="F50" s="163"/>
      <c r="G50" s="37"/>
      <c r="H50" s="37"/>
      <c r="I50" s="37"/>
      <c r="J50" s="37"/>
      <c r="K50" s="37"/>
      <c r="L50" s="37"/>
      <c r="M50" s="44"/>
      <c r="N50" s="166"/>
      <c r="O50" s="167"/>
      <c r="P50" s="165"/>
      <c r="Q50" s="165"/>
      <c r="R50" s="264"/>
      <c r="S50" s="165"/>
      <c r="T50" s="165"/>
      <c r="U50" s="165"/>
      <c r="W50" s="124"/>
      <c r="X50" s="31"/>
      <c r="Y50" s="31"/>
      <c r="Z50" s="31"/>
      <c r="AA50" s="31"/>
    </row>
    <row r="51" spans="1:29" s="32" customFormat="1" ht="12" customHeight="1" x14ac:dyDescent="0.2">
      <c r="A51" s="317" t="s">
        <v>125</v>
      </c>
      <c r="B51" s="26"/>
      <c r="C51" s="26"/>
      <c r="D51" s="26"/>
      <c r="E51" s="26"/>
      <c r="F51" s="318">
        <v>3000</v>
      </c>
      <c r="G51" s="318">
        <v>3000</v>
      </c>
      <c r="H51" s="318">
        <v>5000</v>
      </c>
      <c r="I51" s="318">
        <v>5000</v>
      </c>
      <c r="J51" s="318">
        <v>5000</v>
      </c>
      <c r="K51" s="318">
        <v>5000</v>
      </c>
      <c r="L51" s="319">
        <v>5000</v>
      </c>
      <c r="M51" s="44"/>
      <c r="N51" s="47"/>
      <c r="O51" s="47"/>
      <c r="P51" s="45"/>
      <c r="Q51" s="48"/>
      <c r="R51" s="265"/>
      <c r="S51" s="48"/>
      <c r="T51" s="48"/>
      <c r="U51" s="49"/>
      <c r="V51" s="50"/>
      <c r="W51" s="127">
        <f>SUM(F51:L51)</f>
        <v>31000</v>
      </c>
      <c r="X51" s="31"/>
      <c r="Y51" s="31"/>
      <c r="Z51" s="31"/>
      <c r="AA51" s="31"/>
    </row>
    <row r="52" spans="1:29" s="32" customFormat="1" ht="12" customHeight="1" x14ac:dyDescent="0.2">
      <c r="A52" s="317" t="s">
        <v>122</v>
      </c>
      <c r="B52" s="26"/>
      <c r="C52" s="26"/>
      <c r="D52" s="26"/>
      <c r="E52" s="26"/>
      <c r="F52" s="45"/>
      <c r="G52" s="318">
        <v>2000</v>
      </c>
      <c r="H52" s="318">
        <v>2000</v>
      </c>
      <c r="I52" s="318">
        <v>2000</v>
      </c>
      <c r="J52" s="318">
        <v>2000</v>
      </c>
      <c r="K52" s="318">
        <v>2000</v>
      </c>
      <c r="L52" s="319">
        <v>2000</v>
      </c>
      <c r="M52" s="44"/>
      <c r="N52" s="48"/>
      <c r="O52" s="48"/>
      <c r="P52" s="45"/>
      <c r="Q52" s="48"/>
      <c r="R52" s="265"/>
      <c r="S52" s="48"/>
      <c r="T52" s="48"/>
      <c r="U52" s="49"/>
      <c r="V52" s="50"/>
      <c r="W52" s="124">
        <f>SUM(B52:L52)</f>
        <v>12000</v>
      </c>
      <c r="X52" s="31"/>
      <c r="Y52" s="31"/>
      <c r="Z52" s="31"/>
      <c r="AA52" s="31"/>
    </row>
    <row r="53" spans="1:29" s="32" customFormat="1" ht="12" customHeight="1" x14ac:dyDescent="0.2">
      <c r="A53" s="317" t="s">
        <v>135</v>
      </c>
      <c r="B53" s="34"/>
      <c r="C53" s="34"/>
      <c r="D53" s="34"/>
      <c r="E53" s="34"/>
      <c r="F53" s="163"/>
      <c r="G53" s="318">
        <v>3000</v>
      </c>
      <c r="H53" s="318">
        <v>3000</v>
      </c>
      <c r="I53" s="318">
        <v>3000</v>
      </c>
      <c r="J53" s="318">
        <v>3000</v>
      </c>
      <c r="K53" s="318">
        <v>3000</v>
      </c>
      <c r="L53" s="319">
        <v>3000</v>
      </c>
      <c r="M53" s="44"/>
      <c r="N53" s="48"/>
      <c r="O53" s="48"/>
      <c r="P53" s="45"/>
      <c r="Q53" s="48"/>
      <c r="R53" s="265"/>
      <c r="S53" s="48"/>
      <c r="T53" s="48"/>
      <c r="U53" s="49"/>
      <c r="V53" s="50"/>
      <c r="W53" s="124">
        <f>SUM(B53:L53)</f>
        <v>18000</v>
      </c>
      <c r="X53" s="31"/>
      <c r="Y53" s="31"/>
      <c r="Z53" s="31"/>
      <c r="AA53" s="31"/>
    </row>
    <row r="54" spans="1:29" s="32" customFormat="1" ht="12" customHeight="1" x14ac:dyDescent="0.2">
      <c r="A54" s="33"/>
      <c r="B54" s="34"/>
      <c r="C54" s="34"/>
      <c r="D54" s="34"/>
      <c r="E54" s="34"/>
      <c r="F54" s="163"/>
      <c r="G54" s="37"/>
      <c r="H54" s="37"/>
      <c r="I54" s="37"/>
      <c r="J54" s="37"/>
      <c r="K54" s="37"/>
      <c r="L54" s="37"/>
      <c r="M54" s="44"/>
      <c r="N54" s="166"/>
      <c r="O54" s="167"/>
      <c r="P54" s="165"/>
      <c r="Q54" s="165"/>
      <c r="R54" s="165"/>
      <c r="S54" s="165"/>
      <c r="T54" s="165"/>
      <c r="U54" s="165"/>
      <c r="W54" s="124"/>
      <c r="X54" s="31"/>
      <c r="Y54" s="31"/>
      <c r="Z54" s="31"/>
      <c r="AA54" s="31"/>
    </row>
    <row r="55" spans="1:29" s="32" customFormat="1" ht="12" customHeight="1" x14ac:dyDescent="0.2">
      <c r="A55" s="272" t="s">
        <v>166</v>
      </c>
      <c r="B55" s="273"/>
      <c r="C55" s="273"/>
      <c r="D55" s="273"/>
      <c r="E55" s="273"/>
      <c r="F55" s="274"/>
      <c r="G55" s="274"/>
      <c r="H55" s="274"/>
      <c r="I55" s="274"/>
      <c r="J55" s="274"/>
      <c r="K55" s="274"/>
      <c r="L55" s="274"/>
      <c r="M55" s="275"/>
      <c r="N55" s="276"/>
      <c r="O55" s="277"/>
      <c r="P55" s="278"/>
      <c r="Q55" s="278"/>
      <c r="R55" s="278"/>
      <c r="S55" s="278"/>
      <c r="T55" s="278"/>
      <c r="U55" s="278"/>
      <c r="V55" s="279"/>
      <c r="W55" s="280">
        <f>450*3000</f>
        <v>1350000</v>
      </c>
      <c r="X55" s="31"/>
      <c r="Y55" s="31"/>
      <c r="Z55" s="31"/>
      <c r="AA55" s="31"/>
    </row>
    <row r="56" spans="1:29" s="32" customFormat="1" ht="12" customHeight="1" x14ac:dyDescent="0.2">
      <c r="A56" s="282"/>
      <c r="B56" s="193"/>
      <c r="C56" s="193"/>
      <c r="D56" s="193"/>
      <c r="E56" s="193"/>
      <c r="F56" s="283"/>
      <c r="G56" s="283"/>
      <c r="H56" s="283"/>
      <c r="I56" s="283"/>
      <c r="J56" s="283"/>
      <c r="K56" s="283"/>
      <c r="L56" s="283"/>
      <c r="M56" s="183"/>
      <c r="N56" s="284"/>
      <c r="O56" s="285"/>
      <c r="P56" s="286"/>
      <c r="Q56" s="286"/>
      <c r="R56" s="286"/>
      <c r="S56" s="286"/>
      <c r="T56" s="286"/>
      <c r="U56" s="286"/>
      <c r="V56" s="287"/>
      <c r="W56" s="125"/>
      <c r="X56" s="31"/>
      <c r="Y56" s="31"/>
      <c r="Z56" s="31"/>
      <c r="AA56" s="31"/>
    </row>
    <row r="57" spans="1:29" s="32" customFormat="1" ht="12.75" customHeight="1" x14ac:dyDescent="0.2">
      <c r="A57" s="322" t="s">
        <v>35</v>
      </c>
      <c r="B57" s="323">
        <f>SUM(B39:B49)</f>
        <v>0</v>
      </c>
      <c r="C57" s="323">
        <f>SUM(C39:C49)</f>
        <v>0</v>
      </c>
      <c r="D57" s="323">
        <f>SUM(D39:D49)</f>
        <v>0</v>
      </c>
      <c r="E57" s="323">
        <f>SUM(E39:E49)</f>
        <v>0</v>
      </c>
      <c r="F57" s="323">
        <f>SUM(F38:F48)</f>
        <v>1.5</v>
      </c>
      <c r="G57" s="323">
        <f t="shared" ref="G57:L57" si="16">SUM(G38:G48)</f>
        <v>37</v>
      </c>
      <c r="H57" s="323">
        <f t="shared" si="16"/>
        <v>37</v>
      </c>
      <c r="I57" s="323">
        <f t="shared" si="16"/>
        <v>37</v>
      </c>
      <c r="J57" s="323">
        <f t="shared" si="16"/>
        <v>37</v>
      </c>
      <c r="K57" s="323">
        <f t="shared" si="16"/>
        <v>37</v>
      </c>
      <c r="L57" s="323">
        <f t="shared" si="16"/>
        <v>37</v>
      </c>
      <c r="M57" s="325">
        <f>SUM(B57:L57)</f>
        <v>223.5</v>
      </c>
      <c r="N57" s="356"/>
      <c r="O57" s="375">
        <f>O49</f>
        <v>36660</v>
      </c>
      <c r="P57" s="376"/>
      <c r="Q57" s="356"/>
      <c r="R57" s="377"/>
      <c r="S57" s="368">
        <f>S49</f>
        <v>3532533.333333334</v>
      </c>
      <c r="T57" s="356"/>
      <c r="U57" s="327">
        <f>U49</f>
        <v>3532533.333333334</v>
      </c>
      <c r="V57" s="357"/>
      <c r="W57" s="321">
        <f>SUM(W49:W56)</f>
        <v>4943533.333333334</v>
      </c>
      <c r="X57" s="56">
        <f>W57-T49</f>
        <v>4943533.333333334</v>
      </c>
      <c r="Y57" s="56">
        <v>0</v>
      </c>
      <c r="Z57" s="56">
        <f>X57+Y57</f>
        <v>4943533.333333334</v>
      </c>
      <c r="AA57" s="56">
        <v>130000</v>
      </c>
      <c r="AC57" s="165">
        <f>W57</f>
        <v>4943533.333333334</v>
      </c>
    </row>
    <row r="58" spans="1:29" s="4" customFormat="1" ht="4.5" customHeight="1" x14ac:dyDescent="0.25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261"/>
      <c r="M58" s="224"/>
      <c r="N58" s="21"/>
      <c r="O58" s="188"/>
      <c r="P58" s="189"/>
      <c r="Q58" s="189"/>
      <c r="R58" s="189"/>
      <c r="S58" s="189"/>
      <c r="T58" s="189"/>
      <c r="U58" s="189"/>
      <c r="V58" s="187"/>
      <c r="W58" s="122"/>
      <c r="X58" s="24"/>
      <c r="Y58" s="24"/>
      <c r="Z58" s="24"/>
      <c r="AA58" s="24"/>
    </row>
    <row r="59" spans="1:29" s="32" customFormat="1" ht="12" customHeight="1" x14ac:dyDescent="0.2">
      <c r="A59" s="25" t="s">
        <v>157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182"/>
      <c r="N59" s="100"/>
      <c r="O59" s="29"/>
      <c r="P59" s="30"/>
      <c r="Q59" s="30"/>
      <c r="R59" s="262"/>
      <c r="S59" s="30"/>
      <c r="T59" s="30"/>
      <c r="U59" s="30"/>
      <c r="V59" s="28"/>
      <c r="W59" s="124"/>
      <c r="X59" s="31"/>
      <c r="Y59" s="31"/>
      <c r="Z59" s="31"/>
      <c r="AA59" s="31"/>
    </row>
    <row r="60" spans="1:29" s="32" customFormat="1" ht="12" customHeight="1" x14ac:dyDescent="0.2">
      <c r="A60" s="64" t="s">
        <v>138</v>
      </c>
      <c r="B60" s="34">
        <v>0</v>
      </c>
      <c r="C60" s="34">
        <v>0</v>
      </c>
      <c r="D60" s="34">
        <v>0</v>
      </c>
      <c r="E60" s="34">
        <v>0</v>
      </c>
      <c r="F60" s="34"/>
      <c r="G60" s="34"/>
      <c r="H60" s="34"/>
      <c r="I60" s="34"/>
      <c r="J60" s="34"/>
      <c r="K60" s="34"/>
      <c r="L60" s="34"/>
      <c r="M60" s="44">
        <f>SUM(B60:L60)</f>
        <v>0</v>
      </c>
      <c r="N60" s="116"/>
      <c r="O60" s="29">
        <f>N60*M60</f>
        <v>0</v>
      </c>
      <c r="P60" s="30"/>
      <c r="Q60" s="35"/>
      <c r="R60" s="262"/>
      <c r="S60" s="36">
        <f>ROUND((M60*N60*P60),10)+ROUND((M60*N60*P60*Q60),10)</f>
        <v>0</v>
      </c>
      <c r="T60" s="36">
        <f>ROUND((M60*N60*P60*R60),10)</f>
        <v>0</v>
      </c>
      <c r="U60" s="36">
        <f>+S60+T60</f>
        <v>0</v>
      </c>
      <c r="V60" s="28"/>
      <c r="W60" s="124">
        <v>1115000</v>
      </c>
      <c r="X60" s="31"/>
      <c r="Y60" s="31"/>
      <c r="Z60" s="31"/>
      <c r="AA60" s="31"/>
    </row>
    <row r="61" spans="1:29" s="32" customFormat="1" ht="12" customHeight="1" x14ac:dyDescent="0.2">
      <c r="A61" s="64" t="s">
        <v>136</v>
      </c>
      <c r="B61" s="34">
        <v>0</v>
      </c>
      <c r="C61" s="34">
        <v>0</v>
      </c>
      <c r="D61" s="34">
        <v>0</v>
      </c>
      <c r="E61" s="34">
        <v>0</v>
      </c>
      <c r="F61" s="34"/>
      <c r="G61" s="34"/>
      <c r="H61" s="34"/>
      <c r="I61" s="34"/>
      <c r="J61" s="34"/>
      <c r="K61" s="34"/>
      <c r="L61" s="34"/>
      <c r="M61" s="44">
        <f>SUM(B61:L61)</f>
        <v>0</v>
      </c>
      <c r="N61" s="116"/>
      <c r="O61" s="29">
        <f>N61*M61</f>
        <v>0</v>
      </c>
      <c r="P61" s="30"/>
      <c r="Q61" s="35">
        <v>0</v>
      </c>
      <c r="R61" s="262"/>
      <c r="S61" s="36">
        <f>ROUND((M61*N61*P61),10)+ROUND((M61*N61*P61*Q61),10)</f>
        <v>0</v>
      </c>
      <c r="T61" s="36">
        <f>ROUND((M61*N61*P61*R61),10)</f>
        <v>0</v>
      </c>
      <c r="U61" s="36">
        <f>+S61+T61</f>
        <v>0</v>
      </c>
      <c r="V61" s="28"/>
      <c r="W61" s="124">
        <f>ROUND((V61*P61*N61*M61),10)</f>
        <v>0</v>
      </c>
      <c r="X61" s="31"/>
      <c r="Y61" s="31"/>
      <c r="Z61" s="31"/>
      <c r="AA61" s="31"/>
    </row>
    <row r="62" spans="1:29" s="32" customFormat="1" ht="12" customHeight="1" x14ac:dyDescent="0.2">
      <c r="A62" s="64" t="s">
        <v>137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182"/>
      <c r="N62" s="100"/>
      <c r="O62" s="29"/>
      <c r="P62" s="30"/>
      <c r="Q62" s="30"/>
      <c r="R62" s="262"/>
      <c r="S62" s="30"/>
      <c r="T62" s="30"/>
      <c r="U62" s="30"/>
      <c r="V62" s="28"/>
      <c r="W62" s="124">
        <v>0</v>
      </c>
      <c r="X62" s="31"/>
      <c r="Y62" s="31"/>
      <c r="Z62" s="31"/>
      <c r="AA62" s="31"/>
    </row>
    <row r="63" spans="1:29" s="32" customFormat="1" ht="12" customHeight="1" x14ac:dyDescent="0.2">
      <c r="A63" s="322" t="s">
        <v>49</v>
      </c>
      <c r="B63" s="323">
        <f>B60+B61</f>
        <v>0</v>
      </c>
      <c r="C63" s="323">
        <f>SUM(C59:C61)</f>
        <v>0</v>
      </c>
      <c r="D63" s="323">
        <f t="shared" ref="D63:L63" si="17">SUM(D59:D61)</f>
        <v>0</v>
      </c>
      <c r="E63" s="323">
        <f t="shared" si="17"/>
        <v>0</v>
      </c>
      <c r="F63" s="323">
        <f t="shared" si="17"/>
        <v>0</v>
      </c>
      <c r="G63" s="323">
        <f t="shared" si="17"/>
        <v>0</v>
      </c>
      <c r="H63" s="323">
        <f t="shared" si="17"/>
        <v>0</v>
      </c>
      <c r="I63" s="323">
        <f t="shared" si="17"/>
        <v>0</v>
      </c>
      <c r="J63" s="323">
        <f t="shared" si="17"/>
        <v>0</v>
      </c>
      <c r="K63" s="323">
        <f t="shared" si="17"/>
        <v>0</v>
      </c>
      <c r="L63" s="323">
        <f t="shared" si="17"/>
        <v>0</v>
      </c>
      <c r="M63" s="325">
        <f>SUM(M60:M61)</f>
        <v>0</v>
      </c>
      <c r="N63" s="326"/>
      <c r="O63" s="358">
        <f>SUM(O60:O62)</f>
        <v>0</v>
      </c>
      <c r="P63" s="327"/>
      <c r="Q63" s="327"/>
      <c r="R63" s="359"/>
      <c r="S63" s="327">
        <f>SUM(S60:S62)</f>
        <v>0</v>
      </c>
      <c r="T63" s="327">
        <f>SUM(T60:T62)</f>
        <v>0</v>
      </c>
      <c r="U63" s="327">
        <f>SUM(U60:U62)</f>
        <v>0</v>
      </c>
      <c r="V63" s="360"/>
      <c r="W63" s="321">
        <f>SUM(W60:W62)</f>
        <v>1115000</v>
      </c>
      <c r="X63" s="56">
        <f>W63-T63</f>
        <v>1115000</v>
      </c>
      <c r="Y63" s="56">
        <v>0</v>
      </c>
      <c r="Z63" s="56">
        <f>X63+Y63</f>
        <v>1115000</v>
      </c>
      <c r="AA63" s="56">
        <v>42000</v>
      </c>
      <c r="AC63" s="165">
        <f>W63</f>
        <v>1115000</v>
      </c>
    </row>
    <row r="64" spans="1:29" s="32" customFormat="1" ht="12" customHeight="1" x14ac:dyDescent="0.2">
      <c r="A64" s="68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44"/>
      <c r="N64" s="100"/>
      <c r="O64" s="29"/>
      <c r="P64" s="30"/>
      <c r="Q64" s="30"/>
      <c r="R64" s="262"/>
      <c r="S64" s="30"/>
      <c r="T64" s="30"/>
      <c r="U64" s="30"/>
      <c r="V64" s="28"/>
      <c r="W64" s="124"/>
      <c r="X64" s="281"/>
      <c r="Y64" s="281"/>
      <c r="Z64" s="281"/>
      <c r="AA64" s="281"/>
    </row>
    <row r="65" spans="1:29" s="32" customFormat="1" ht="12" customHeight="1" x14ac:dyDescent="0.2">
      <c r="A65" s="25" t="s">
        <v>158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182"/>
      <c r="N65" s="100"/>
      <c r="O65" s="29"/>
      <c r="P65" s="30"/>
      <c r="Q65" s="30"/>
      <c r="R65" s="262"/>
      <c r="S65" s="30"/>
      <c r="T65" s="30"/>
      <c r="U65" s="30"/>
      <c r="V65" s="28"/>
      <c r="W65" s="124"/>
      <c r="X65" s="281"/>
      <c r="Y65" s="281"/>
      <c r="Z65" s="281"/>
      <c r="AA65" s="281"/>
    </row>
    <row r="66" spans="1:29" s="32" customFormat="1" ht="12" customHeight="1" x14ac:dyDescent="0.2">
      <c r="A66" s="371" t="s">
        <v>124</v>
      </c>
      <c r="B66" s="34">
        <v>0</v>
      </c>
      <c r="C66" s="34">
        <v>0</v>
      </c>
      <c r="D66" s="34">
        <v>0</v>
      </c>
      <c r="E66" s="34">
        <v>0</v>
      </c>
      <c r="F66" s="34">
        <v>0.2</v>
      </c>
      <c r="G66" s="34">
        <v>0.6</v>
      </c>
      <c r="H66" s="34">
        <v>0.5</v>
      </c>
      <c r="I66" s="34">
        <v>0.5</v>
      </c>
      <c r="J66" s="34">
        <v>0.6</v>
      </c>
      <c r="K66" s="34">
        <v>1</v>
      </c>
      <c r="L66" s="34">
        <v>1</v>
      </c>
      <c r="M66" s="44">
        <f>SUM(F66:L66)</f>
        <v>4.4000000000000004</v>
      </c>
      <c r="N66" s="116">
        <f>2080/12</f>
        <v>173.33333333333334</v>
      </c>
      <c r="O66" s="29">
        <f>N66*M66</f>
        <v>762.66666666666674</v>
      </c>
      <c r="P66" s="30">
        <v>50</v>
      </c>
      <c r="Q66" s="35"/>
      <c r="R66" s="262">
        <v>0.8</v>
      </c>
      <c r="S66" s="36">
        <f>ROUND((M66*N66*P66),10)+ROUND((M66*N66*P66*Q66),10)</f>
        <v>38133.333333333299</v>
      </c>
      <c r="T66" s="36">
        <f>ROUND((M66*N66*P66*R66),10)</f>
        <v>30506.666666666701</v>
      </c>
      <c r="U66" s="36">
        <f>+S66+T66</f>
        <v>68640</v>
      </c>
      <c r="V66" s="28">
        <v>1.8</v>
      </c>
      <c r="W66" s="124">
        <f>ROUND((V66*P66*N66*M66),10)</f>
        <v>68640</v>
      </c>
      <c r="X66" s="281"/>
      <c r="Y66" s="281"/>
      <c r="Z66" s="281"/>
      <c r="AA66" s="281"/>
    </row>
    <row r="67" spans="1:29" s="32" customFormat="1" ht="12" customHeight="1" x14ac:dyDescent="0.2">
      <c r="A67" s="371" t="s">
        <v>141</v>
      </c>
      <c r="B67" s="34"/>
      <c r="C67" s="34"/>
      <c r="D67" s="34"/>
      <c r="E67" s="34"/>
      <c r="F67" s="34"/>
      <c r="G67" s="34">
        <v>0</v>
      </c>
      <c r="H67" s="34">
        <v>0</v>
      </c>
      <c r="I67" s="34">
        <v>0</v>
      </c>
      <c r="J67" s="34">
        <v>0.2</v>
      </c>
      <c r="K67" s="34">
        <v>0.2</v>
      </c>
      <c r="L67" s="34">
        <v>0.3</v>
      </c>
      <c r="M67" s="44">
        <f>SUM(F67:L67)</f>
        <v>0.7</v>
      </c>
      <c r="N67" s="116">
        <f>2080/12</f>
        <v>173.33333333333334</v>
      </c>
      <c r="O67" s="29">
        <f>N67*M67</f>
        <v>121.33333333333333</v>
      </c>
      <c r="P67" s="30">
        <v>65</v>
      </c>
      <c r="Q67" s="35"/>
      <c r="R67" s="262">
        <v>0.8</v>
      </c>
      <c r="S67" s="36">
        <f>ROUND((M67*N67*P67),10)+ROUND((M67*N67*P67*Q67),10)</f>
        <v>7886.6666666666997</v>
      </c>
      <c r="T67" s="36">
        <f>ROUND((M67*N67*P67*R67),10)</f>
        <v>6309.3333333333003</v>
      </c>
      <c r="U67" s="36">
        <f>+S67+T67</f>
        <v>14196</v>
      </c>
      <c r="V67" s="28">
        <v>1.8</v>
      </c>
      <c r="W67" s="124">
        <f>ROUND((V67*P67*N67*M67),10)</f>
        <v>14196</v>
      </c>
      <c r="X67" s="281"/>
      <c r="Y67" s="281"/>
      <c r="Z67" s="281"/>
      <c r="AA67" s="281"/>
    </row>
    <row r="68" spans="1:29" s="32" customFormat="1" ht="12" customHeight="1" x14ac:dyDescent="0.2">
      <c r="A68" s="371" t="s">
        <v>142</v>
      </c>
      <c r="B68" s="34">
        <v>0</v>
      </c>
      <c r="C68" s="34">
        <v>0</v>
      </c>
      <c r="D68" s="34">
        <v>0</v>
      </c>
      <c r="E68" s="34">
        <v>0</v>
      </c>
      <c r="F68" s="34"/>
      <c r="G68" s="34"/>
      <c r="H68" s="34"/>
      <c r="I68" s="34"/>
      <c r="J68" s="34">
        <v>0.2</v>
      </c>
      <c r="K68" s="34">
        <v>0.2</v>
      </c>
      <c r="L68" s="34">
        <v>0.4</v>
      </c>
      <c r="M68" s="44">
        <f>SUM(F68:L68)</f>
        <v>0.8</v>
      </c>
      <c r="N68" s="116">
        <f>2080/12</f>
        <v>173.33333333333334</v>
      </c>
      <c r="O68" s="29">
        <f>N68*M68</f>
        <v>138.66666666666669</v>
      </c>
      <c r="P68" s="30">
        <v>50</v>
      </c>
      <c r="Q68" s="35">
        <v>0</v>
      </c>
      <c r="R68" s="262">
        <v>0.8</v>
      </c>
      <c r="S68" s="36">
        <f>ROUND((M68*N68*P68),10)+ROUND((M68*N68*P68*Q68),10)</f>
        <v>6933.3333333333003</v>
      </c>
      <c r="T68" s="36">
        <f>ROUND((M68*N68*P68*R68),10)</f>
        <v>5546.6666666666997</v>
      </c>
      <c r="U68" s="36">
        <f>+S68+T68</f>
        <v>12480</v>
      </c>
      <c r="V68" s="28">
        <v>1.8</v>
      </c>
      <c r="W68" s="124">
        <f>ROUND((V68*P68*N68*M68),10)</f>
        <v>12480</v>
      </c>
      <c r="X68" s="281"/>
      <c r="Y68" s="281"/>
      <c r="Z68" s="281"/>
      <c r="AA68" s="281"/>
    </row>
    <row r="69" spans="1:29" s="32" customFormat="1" ht="12" customHeight="1" x14ac:dyDescent="0.2">
      <c r="A69" s="370"/>
      <c r="B69" s="193"/>
      <c r="C69" s="193"/>
      <c r="D69" s="193"/>
      <c r="E69" s="193"/>
      <c r="F69" s="193"/>
      <c r="G69" s="193"/>
      <c r="H69" s="193"/>
      <c r="I69" s="193"/>
      <c r="J69" s="193"/>
      <c r="K69" s="193"/>
      <c r="L69" s="193"/>
      <c r="M69" s="66">
        <f>SUM(M58:M68)</f>
        <v>5.9</v>
      </c>
      <c r="N69" s="99"/>
      <c r="O69" s="53">
        <f>SUM(O66:O68)</f>
        <v>1022.6666666666667</v>
      </c>
      <c r="P69" s="54"/>
      <c r="Q69" s="54"/>
      <c r="R69" s="54"/>
      <c r="S69" s="54">
        <f>SUM(S66:S68)</f>
        <v>52953.333333333299</v>
      </c>
      <c r="T69" s="54">
        <f>SUM(T66:T68)</f>
        <v>42362.666666666701</v>
      </c>
      <c r="U69" s="54">
        <f>SUM(U66:U68)</f>
        <v>95316</v>
      </c>
      <c r="V69" s="52"/>
      <c r="W69" s="126">
        <f>SUM(W66:W68)</f>
        <v>95316</v>
      </c>
      <c r="X69" s="281"/>
      <c r="Y69" s="281"/>
      <c r="Z69" s="281"/>
      <c r="AA69" s="281"/>
    </row>
    <row r="70" spans="1:29" s="32" customFormat="1" ht="12" customHeight="1" x14ac:dyDescent="0.2">
      <c r="A70" s="67" t="s">
        <v>162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44"/>
      <c r="N70" s="116"/>
      <c r="O70" s="29"/>
      <c r="P70" s="30"/>
      <c r="Q70" s="35"/>
      <c r="R70" s="262"/>
      <c r="S70" s="36"/>
      <c r="T70" s="36"/>
      <c r="U70" s="36"/>
      <c r="V70" s="28"/>
      <c r="W70" s="124"/>
      <c r="X70" s="281"/>
      <c r="Y70" s="281"/>
      <c r="Z70" s="281"/>
      <c r="AA70" s="281"/>
    </row>
    <row r="71" spans="1:29" s="32" customFormat="1" ht="12" customHeight="1" x14ac:dyDescent="0.2">
      <c r="A71" s="371" t="s">
        <v>144</v>
      </c>
      <c r="B71" s="34"/>
      <c r="C71" s="34"/>
      <c r="D71" s="34"/>
      <c r="E71" s="34"/>
      <c r="F71" s="34"/>
      <c r="G71" s="318"/>
      <c r="H71" s="318"/>
      <c r="I71" s="318"/>
      <c r="J71" s="318"/>
      <c r="K71" s="318"/>
      <c r="L71" s="318">
        <v>7500</v>
      </c>
      <c r="M71" s="44"/>
      <c r="N71" s="116"/>
      <c r="O71" s="29"/>
      <c r="P71" s="30"/>
      <c r="Q71" s="35"/>
      <c r="R71" s="262"/>
      <c r="S71" s="36"/>
      <c r="T71" s="36"/>
      <c r="U71" s="36"/>
      <c r="V71" s="28"/>
      <c r="W71" s="124">
        <f>SUM(F71:L71)</f>
        <v>7500</v>
      </c>
      <c r="X71" s="281"/>
      <c r="Y71" s="281"/>
      <c r="Z71" s="281"/>
      <c r="AA71" s="281"/>
    </row>
    <row r="72" spans="1:29" s="32" customFormat="1" ht="12" customHeight="1" x14ac:dyDescent="0.2">
      <c r="A72" s="371" t="s">
        <v>145</v>
      </c>
      <c r="B72" s="34"/>
      <c r="C72" s="34"/>
      <c r="D72" s="34"/>
      <c r="E72" s="34"/>
      <c r="F72" s="34"/>
      <c r="G72" s="318"/>
      <c r="H72" s="318"/>
      <c r="I72" s="318"/>
      <c r="J72" s="318"/>
      <c r="K72" s="318"/>
      <c r="L72" s="318">
        <v>25000</v>
      </c>
      <c r="M72" s="44"/>
      <c r="N72" s="116"/>
      <c r="O72" s="29"/>
      <c r="P72" s="30"/>
      <c r="Q72" s="35"/>
      <c r="R72" s="262"/>
      <c r="S72" s="36"/>
      <c r="T72" s="36"/>
      <c r="U72" s="36"/>
      <c r="V72" s="28"/>
      <c r="W72" s="124">
        <f>SUM(F72:L72)</f>
        <v>25000</v>
      </c>
      <c r="X72" s="281"/>
      <c r="Y72" s="281"/>
      <c r="Z72" s="281"/>
      <c r="AA72" s="281"/>
    </row>
    <row r="73" spans="1:29" s="32" customFormat="1" ht="12" customHeight="1" x14ac:dyDescent="0.2">
      <c r="A73" s="371" t="s">
        <v>146</v>
      </c>
      <c r="B73" s="34"/>
      <c r="C73" s="34"/>
      <c r="D73" s="34"/>
      <c r="E73" s="34"/>
      <c r="F73" s="34"/>
      <c r="G73" s="318">
        <v>5000</v>
      </c>
      <c r="H73" s="318"/>
      <c r="I73" s="318"/>
      <c r="J73" s="318"/>
      <c r="K73" s="318">
        <v>5000</v>
      </c>
      <c r="L73" s="318"/>
      <c r="M73" s="44"/>
      <c r="N73" s="116"/>
      <c r="O73" s="29"/>
      <c r="P73" s="30"/>
      <c r="Q73" s="35"/>
      <c r="R73" s="262"/>
      <c r="S73" s="36"/>
      <c r="T73" s="36"/>
      <c r="U73" s="36"/>
      <c r="V73" s="28"/>
      <c r="W73" s="124">
        <f>SUM(F73:L73)</f>
        <v>10000</v>
      </c>
      <c r="X73" s="281"/>
      <c r="Y73" s="281"/>
      <c r="Z73" s="281"/>
      <c r="AA73" s="281"/>
    </row>
    <row r="74" spans="1:29" s="32" customFormat="1" ht="12" customHeight="1" x14ac:dyDescent="0.2">
      <c r="A74" s="371" t="s">
        <v>147</v>
      </c>
      <c r="B74" s="34"/>
      <c r="C74" s="34"/>
      <c r="D74" s="34"/>
      <c r="E74" s="34"/>
      <c r="F74" s="34"/>
      <c r="G74" s="318"/>
      <c r="H74" s="318"/>
      <c r="I74" s="318"/>
      <c r="J74" s="318">
        <v>10000</v>
      </c>
      <c r="K74" s="318">
        <v>1000</v>
      </c>
      <c r="L74" s="318">
        <v>5000</v>
      </c>
      <c r="M74" s="44"/>
      <c r="N74" s="116"/>
      <c r="O74" s="29"/>
      <c r="P74" s="30"/>
      <c r="Q74" s="35"/>
      <c r="R74" s="262"/>
      <c r="S74" s="36"/>
      <c r="T74" s="36"/>
      <c r="U74" s="36"/>
      <c r="V74" s="28"/>
      <c r="W74" s="124">
        <f>SUM(F74:L74)</f>
        <v>16000</v>
      </c>
      <c r="X74" s="281"/>
      <c r="Y74" s="281"/>
      <c r="Z74" s="281"/>
      <c r="AA74" s="281"/>
    </row>
    <row r="75" spans="1:29" s="32" customFormat="1" ht="12" customHeight="1" x14ac:dyDescent="0.2">
      <c r="A75" s="64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182"/>
      <c r="N75" s="100"/>
      <c r="O75" s="29"/>
      <c r="P75" s="30"/>
      <c r="Q75" s="30"/>
      <c r="R75" s="262"/>
      <c r="S75" s="30"/>
      <c r="T75" s="30"/>
      <c r="U75" s="30"/>
      <c r="V75" s="28"/>
      <c r="W75" s="124">
        <v>0</v>
      </c>
      <c r="X75" s="281"/>
      <c r="Y75" s="281"/>
      <c r="Z75" s="281"/>
      <c r="AA75" s="281"/>
    </row>
    <row r="76" spans="1:29" s="32" customFormat="1" ht="12" customHeight="1" x14ac:dyDescent="0.2">
      <c r="A76" s="322" t="s">
        <v>143</v>
      </c>
      <c r="B76" s="323">
        <f>B66+B68</f>
        <v>0</v>
      </c>
      <c r="C76" s="323">
        <f>SUM(C65:C68)</f>
        <v>0</v>
      </c>
      <c r="D76" s="323">
        <f>SUM(D65:D68)</f>
        <v>0</v>
      </c>
      <c r="E76" s="323">
        <f>SUM(E65:E68)</f>
        <v>0</v>
      </c>
      <c r="F76" s="323">
        <f t="shared" ref="F76:L76" si="18">SUM(F65:F69)</f>
        <v>0.2</v>
      </c>
      <c r="G76" s="323">
        <f t="shared" si="18"/>
        <v>0.6</v>
      </c>
      <c r="H76" s="323">
        <f t="shared" si="18"/>
        <v>0.5</v>
      </c>
      <c r="I76" s="323">
        <f t="shared" si="18"/>
        <v>0.5</v>
      </c>
      <c r="J76" s="323">
        <f t="shared" si="18"/>
        <v>1</v>
      </c>
      <c r="K76" s="323">
        <f t="shared" si="18"/>
        <v>1.4</v>
      </c>
      <c r="L76" s="323">
        <f t="shared" si="18"/>
        <v>1.7000000000000002</v>
      </c>
      <c r="M76" s="325">
        <f>SUM(B76:L76)</f>
        <v>5.8999999999999995</v>
      </c>
      <c r="N76" s="326"/>
      <c r="O76" s="358">
        <f>O69</f>
        <v>1022.6666666666667</v>
      </c>
      <c r="P76" s="327"/>
      <c r="Q76" s="327"/>
      <c r="R76" s="359"/>
      <c r="S76" s="327">
        <f>SUM(S66:S75)</f>
        <v>105906.6666666666</v>
      </c>
      <c r="T76" s="327">
        <f>SUM(T66:T75)</f>
        <v>84725.333333333401</v>
      </c>
      <c r="U76" s="327">
        <f>SUM(U66:U75)</f>
        <v>190632</v>
      </c>
      <c r="V76" s="360"/>
      <c r="W76" s="321">
        <f>SUM(W69:W75)</f>
        <v>153816</v>
      </c>
      <c r="X76" s="281"/>
      <c r="Y76" s="281"/>
      <c r="Z76" s="281"/>
      <c r="AA76" s="281"/>
      <c r="AC76" s="165">
        <f>W76</f>
        <v>153816</v>
      </c>
    </row>
    <row r="77" spans="1:29" s="32" customFormat="1" ht="12" customHeight="1" x14ac:dyDescent="0.2">
      <c r="A77" s="68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44"/>
      <c r="N77" s="100"/>
      <c r="O77" s="29"/>
      <c r="P77" s="30"/>
      <c r="Q77" s="30"/>
      <c r="R77" s="262"/>
      <c r="S77" s="30"/>
      <c r="T77" s="30"/>
      <c r="U77" s="30"/>
      <c r="V77" s="28"/>
      <c r="W77" s="124"/>
      <c r="X77" s="281"/>
      <c r="Y77" s="281"/>
      <c r="Z77" s="281"/>
      <c r="AA77" s="281"/>
    </row>
    <row r="78" spans="1:29" s="32" customFormat="1" ht="12" customHeight="1" x14ac:dyDescent="0.2">
      <c r="A78" s="67" t="s">
        <v>161</v>
      </c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182"/>
      <c r="N78" s="100"/>
      <c r="O78" s="29"/>
      <c r="P78" s="30"/>
      <c r="Q78" s="30"/>
      <c r="R78" s="262"/>
      <c r="S78" s="30"/>
      <c r="T78" s="30"/>
      <c r="U78" s="30"/>
      <c r="V78" s="28"/>
      <c r="W78" s="124"/>
      <c r="X78" s="31"/>
      <c r="Y78" s="31"/>
      <c r="Z78" s="31"/>
      <c r="AA78" s="31"/>
    </row>
    <row r="79" spans="1:29" s="32" customFormat="1" ht="12" customHeight="1" x14ac:dyDescent="0.2">
      <c r="A79" s="64" t="s">
        <v>111</v>
      </c>
      <c r="B79" s="34">
        <v>0</v>
      </c>
      <c r="C79" s="34">
        <v>0</v>
      </c>
      <c r="D79" s="34">
        <v>0</v>
      </c>
      <c r="E79" s="34">
        <v>0</v>
      </c>
      <c r="F79" s="34">
        <v>0.1</v>
      </c>
      <c r="G79" s="34">
        <v>0.25</v>
      </c>
      <c r="H79" s="34">
        <v>0.25</v>
      </c>
      <c r="I79" s="34">
        <v>0.25</v>
      </c>
      <c r="J79" s="34">
        <v>0.25</v>
      </c>
      <c r="K79" s="34">
        <v>0.25</v>
      </c>
      <c r="L79" s="34">
        <v>0.25</v>
      </c>
      <c r="M79" s="44">
        <f t="shared" ref="M79:M84" si="19">SUM(F79:L79)</f>
        <v>1.6</v>
      </c>
      <c r="N79" s="116">
        <f t="shared" ref="N79:N84" si="20">2080/12</f>
        <v>173.33333333333334</v>
      </c>
      <c r="O79" s="29">
        <f t="shared" ref="O79:O84" si="21">N79*M79</f>
        <v>277.33333333333337</v>
      </c>
      <c r="P79" s="30">
        <v>65</v>
      </c>
      <c r="Q79" s="35"/>
      <c r="R79" s="262">
        <v>0.8</v>
      </c>
      <c r="S79" s="36">
        <f t="shared" ref="S79:S84" si="22">ROUND((M79*N79*P79),10)+ROUND((M79*N79*P79*Q79),10)</f>
        <v>18026.666666666701</v>
      </c>
      <c r="T79" s="36">
        <f t="shared" ref="T79:T84" si="23">ROUND((M79*N79*P79*R79),10)</f>
        <v>14421.333333333299</v>
      </c>
      <c r="U79" s="36">
        <f t="shared" ref="U79:U84" si="24">+S79+T79</f>
        <v>32448</v>
      </c>
      <c r="V79" s="28">
        <v>1.8</v>
      </c>
      <c r="W79" s="124">
        <f t="shared" ref="W79:W84" si="25">V79*P79*N79*M79</f>
        <v>32448</v>
      </c>
      <c r="X79" s="31"/>
      <c r="Y79" s="31"/>
      <c r="Z79" s="31"/>
      <c r="AA79" s="31"/>
    </row>
    <row r="80" spans="1:29" s="32" customFormat="1" ht="12" customHeight="1" x14ac:dyDescent="0.2">
      <c r="A80" s="64" t="s">
        <v>165</v>
      </c>
      <c r="B80" s="34"/>
      <c r="C80" s="34">
        <v>0</v>
      </c>
      <c r="D80" s="34">
        <v>0</v>
      </c>
      <c r="E80" s="34">
        <v>0</v>
      </c>
      <c r="F80" s="34">
        <v>0.3</v>
      </c>
      <c r="G80" s="34">
        <v>0.7</v>
      </c>
      <c r="H80" s="34">
        <v>0.7</v>
      </c>
      <c r="I80" s="34">
        <v>0.7</v>
      </c>
      <c r="J80" s="34">
        <v>0.7</v>
      </c>
      <c r="K80" s="34">
        <v>0.7</v>
      </c>
      <c r="L80" s="34">
        <v>0.7</v>
      </c>
      <c r="M80" s="44">
        <f t="shared" si="19"/>
        <v>4.5</v>
      </c>
      <c r="N80" s="116">
        <f t="shared" si="20"/>
        <v>173.33333333333334</v>
      </c>
      <c r="O80" s="29">
        <f t="shared" si="21"/>
        <v>780</v>
      </c>
      <c r="P80" s="30">
        <v>47</v>
      </c>
      <c r="Q80" s="35">
        <v>0</v>
      </c>
      <c r="R80" s="262">
        <v>0.8</v>
      </c>
      <c r="S80" s="36">
        <f t="shared" si="22"/>
        <v>36660</v>
      </c>
      <c r="T80" s="36">
        <f t="shared" si="23"/>
        <v>29328</v>
      </c>
      <c r="U80" s="36">
        <f t="shared" si="24"/>
        <v>65988</v>
      </c>
      <c r="V80" s="28">
        <v>1.8</v>
      </c>
      <c r="W80" s="124">
        <f t="shared" si="25"/>
        <v>65988.000000000015</v>
      </c>
      <c r="X80" s="31"/>
      <c r="Y80" s="31"/>
      <c r="Z80" s="31"/>
      <c r="AA80" s="31"/>
    </row>
    <row r="81" spans="1:29" s="32" customFormat="1" ht="12" customHeight="1" x14ac:dyDescent="0.2">
      <c r="A81" s="64" t="s">
        <v>140</v>
      </c>
      <c r="B81" s="34"/>
      <c r="C81" s="34"/>
      <c r="D81" s="34"/>
      <c r="E81" s="34"/>
      <c r="F81" s="34">
        <v>0.5</v>
      </c>
      <c r="G81" s="34">
        <v>0.5</v>
      </c>
      <c r="H81" s="34">
        <v>0.6</v>
      </c>
      <c r="I81" s="34">
        <v>0.55000000000000004</v>
      </c>
      <c r="J81" s="34">
        <v>0.65</v>
      </c>
      <c r="K81" s="34">
        <v>0.65</v>
      </c>
      <c r="L81" s="34">
        <v>0.5</v>
      </c>
      <c r="M81" s="44">
        <f t="shared" si="19"/>
        <v>3.95</v>
      </c>
      <c r="N81" s="116">
        <f t="shared" si="20"/>
        <v>173.33333333333334</v>
      </c>
      <c r="O81" s="29">
        <f t="shared" si="21"/>
        <v>684.66666666666674</v>
      </c>
      <c r="P81" s="30">
        <v>40</v>
      </c>
      <c r="Q81" s="35">
        <v>0</v>
      </c>
      <c r="R81" s="262">
        <v>0.8</v>
      </c>
      <c r="S81" s="36">
        <f t="shared" si="22"/>
        <v>27386.666666666701</v>
      </c>
      <c r="T81" s="36">
        <f t="shared" si="23"/>
        <v>21909.333333333299</v>
      </c>
      <c r="U81" s="36">
        <f t="shared" si="24"/>
        <v>49296</v>
      </c>
      <c r="V81" s="28">
        <v>1.8</v>
      </c>
      <c r="W81" s="124">
        <f t="shared" si="25"/>
        <v>49296</v>
      </c>
      <c r="X81" s="31"/>
      <c r="Y81" s="31"/>
      <c r="Z81" s="31"/>
      <c r="AA81" s="31"/>
    </row>
    <row r="82" spans="1:29" s="32" customFormat="1" ht="12" customHeight="1" x14ac:dyDescent="0.2">
      <c r="A82" s="64" t="s">
        <v>113</v>
      </c>
      <c r="B82" s="34"/>
      <c r="C82" s="34"/>
      <c r="D82" s="34"/>
      <c r="E82" s="34"/>
      <c r="F82" s="34">
        <v>0.67</v>
      </c>
      <c r="G82" s="34">
        <v>1.45</v>
      </c>
      <c r="H82" s="34">
        <v>1.45</v>
      </c>
      <c r="I82" s="34">
        <v>1.45</v>
      </c>
      <c r="J82" s="34">
        <v>1.45</v>
      </c>
      <c r="K82" s="34">
        <v>1.45</v>
      </c>
      <c r="L82" s="34">
        <v>1.45</v>
      </c>
      <c r="M82" s="44">
        <f t="shared" si="19"/>
        <v>9.370000000000001</v>
      </c>
      <c r="N82" s="116">
        <f t="shared" si="20"/>
        <v>173.33333333333334</v>
      </c>
      <c r="O82" s="29">
        <f t="shared" si="21"/>
        <v>1624.1333333333337</v>
      </c>
      <c r="P82" s="30">
        <v>43</v>
      </c>
      <c r="Q82" s="35">
        <v>0</v>
      </c>
      <c r="R82" s="262">
        <v>0.8</v>
      </c>
      <c r="S82" s="36">
        <f t="shared" si="22"/>
        <v>69837.733333333395</v>
      </c>
      <c r="T82" s="36">
        <f t="shared" si="23"/>
        <v>55870.186666666697</v>
      </c>
      <c r="U82" s="36">
        <f t="shared" si="24"/>
        <v>125707.9200000001</v>
      </c>
      <c r="V82" s="28">
        <v>1.8</v>
      </c>
      <c r="W82" s="124">
        <f t="shared" si="25"/>
        <v>125707.92000000003</v>
      </c>
      <c r="X82" s="31"/>
      <c r="Y82" s="31"/>
      <c r="Z82" s="31"/>
      <c r="AA82" s="31"/>
    </row>
    <row r="83" spans="1:29" s="32" customFormat="1" ht="12" customHeight="1" x14ac:dyDescent="0.2">
      <c r="A83" s="64" t="s">
        <v>112</v>
      </c>
      <c r="B83" s="34"/>
      <c r="C83" s="34"/>
      <c r="D83" s="34"/>
      <c r="E83" s="34"/>
      <c r="F83" s="34">
        <v>0.25</v>
      </c>
      <c r="G83" s="34">
        <v>4.7</v>
      </c>
      <c r="H83" s="34">
        <v>4.7</v>
      </c>
      <c r="I83" s="34">
        <v>4.7</v>
      </c>
      <c r="J83" s="34"/>
      <c r="K83" s="34"/>
      <c r="L83" s="34"/>
      <c r="M83" s="44">
        <f t="shared" si="19"/>
        <v>14.350000000000001</v>
      </c>
      <c r="N83" s="116">
        <f t="shared" si="20"/>
        <v>173.33333333333334</v>
      </c>
      <c r="O83" s="29">
        <f t="shared" si="21"/>
        <v>2487.3333333333339</v>
      </c>
      <c r="P83" s="30">
        <v>40</v>
      </c>
      <c r="Q83" s="35">
        <v>0</v>
      </c>
      <c r="R83" s="262">
        <v>0.8</v>
      </c>
      <c r="S83" s="36">
        <f t="shared" si="22"/>
        <v>99493.333333333401</v>
      </c>
      <c r="T83" s="36">
        <f t="shared" si="23"/>
        <v>79594.666666666701</v>
      </c>
      <c r="U83" s="36">
        <f t="shared" si="24"/>
        <v>179088.00000000012</v>
      </c>
      <c r="V83" s="28">
        <v>1.8</v>
      </c>
      <c r="W83" s="124">
        <f t="shared" si="25"/>
        <v>179088.00000000003</v>
      </c>
      <c r="X83" s="31"/>
      <c r="Y83" s="31"/>
      <c r="Z83" s="31"/>
      <c r="AA83" s="31"/>
    </row>
    <row r="84" spans="1:29" s="32" customFormat="1" ht="12" customHeight="1" x14ac:dyDescent="0.2">
      <c r="A84" s="64" t="s">
        <v>52</v>
      </c>
      <c r="B84" s="34"/>
      <c r="C84" s="34"/>
      <c r="D84" s="34"/>
      <c r="E84" s="34"/>
      <c r="F84" s="34">
        <v>0.25</v>
      </c>
      <c r="G84" s="34">
        <v>0.6</v>
      </c>
      <c r="H84" s="34">
        <v>0.6</v>
      </c>
      <c r="I84" s="34">
        <v>0.6</v>
      </c>
      <c r="J84" s="34">
        <v>0.6</v>
      </c>
      <c r="K84" s="34">
        <v>0.6</v>
      </c>
      <c r="L84" s="34">
        <v>0.6</v>
      </c>
      <c r="M84" s="44">
        <f t="shared" si="19"/>
        <v>3.85</v>
      </c>
      <c r="N84" s="117">
        <f t="shared" si="20"/>
        <v>173.33333333333334</v>
      </c>
      <c r="O84" s="38">
        <f t="shared" si="21"/>
        <v>667.33333333333337</v>
      </c>
      <c r="P84" s="39">
        <v>25</v>
      </c>
      <c r="Q84" s="40"/>
      <c r="R84" s="263">
        <v>0.8</v>
      </c>
      <c r="S84" s="41">
        <f t="shared" si="22"/>
        <v>16683.333333333299</v>
      </c>
      <c r="T84" s="41">
        <f t="shared" si="23"/>
        <v>13346.666666666701</v>
      </c>
      <c r="U84" s="41">
        <f t="shared" si="24"/>
        <v>30030</v>
      </c>
      <c r="V84" s="42">
        <v>1.8</v>
      </c>
      <c r="W84" s="125">
        <f t="shared" si="25"/>
        <v>30030</v>
      </c>
      <c r="X84" s="31"/>
      <c r="Y84" s="31"/>
      <c r="Z84" s="31"/>
      <c r="AA84" s="31"/>
    </row>
    <row r="85" spans="1:29" s="32" customFormat="1" ht="12" customHeight="1" x14ac:dyDescent="0.2">
      <c r="A85" s="363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66">
        <f>SUM(M79:M84)</f>
        <v>37.620000000000005</v>
      </c>
      <c r="N85" s="100"/>
      <c r="O85" s="29">
        <f>SUM(O79:O84)</f>
        <v>6520.8000000000011</v>
      </c>
      <c r="P85" s="30"/>
      <c r="Q85" s="30"/>
      <c r="R85" s="262"/>
      <c r="S85" s="30">
        <f>SUM(S79:S84)</f>
        <v>268087.73333333351</v>
      </c>
      <c r="T85" s="30">
        <f>SUM(T79:T84)</f>
        <v>214470.1866666667</v>
      </c>
      <c r="U85" s="30">
        <f>SUM(U79:U84)</f>
        <v>482557.92000000022</v>
      </c>
      <c r="V85" s="28"/>
      <c r="W85" s="124">
        <f>SUM(W79:W84)</f>
        <v>482557.92000000004</v>
      </c>
      <c r="X85" s="31"/>
      <c r="Y85" s="31"/>
      <c r="Z85" s="31"/>
      <c r="AA85" s="31"/>
      <c r="AC85" s="165"/>
    </row>
    <row r="86" spans="1:29" s="32" customFormat="1" ht="12" customHeight="1" x14ac:dyDescent="0.2">
      <c r="A86" s="67" t="s">
        <v>163</v>
      </c>
      <c r="B86" s="26"/>
      <c r="C86" s="60"/>
      <c r="D86" s="60"/>
      <c r="E86" s="60"/>
      <c r="F86" s="308"/>
      <c r="G86" s="309"/>
      <c r="H86" s="309"/>
      <c r="I86" s="309"/>
      <c r="J86" s="309"/>
      <c r="K86" s="309"/>
      <c r="L86" s="309"/>
      <c r="M86" s="310"/>
      <c r="N86" s="311"/>
      <c r="O86" s="312"/>
      <c r="P86" s="313"/>
      <c r="Q86" s="313"/>
      <c r="R86" s="314"/>
      <c r="S86" s="313"/>
      <c r="T86" s="313"/>
      <c r="U86" s="313"/>
      <c r="V86" s="315"/>
      <c r="W86" s="280">
        <f>SUM(F86:L86)</f>
        <v>0</v>
      </c>
      <c r="X86" s="31"/>
      <c r="Y86" s="31"/>
      <c r="Z86" s="31"/>
      <c r="AA86" s="31"/>
    </row>
    <row r="87" spans="1:29" s="32" customFormat="1" ht="12" customHeight="1" x14ac:dyDescent="0.2">
      <c r="A87" s="371" t="s">
        <v>168</v>
      </c>
      <c r="B87" s="26"/>
      <c r="C87" s="60"/>
      <c r="D87" s="60"/>
      <c r="E87" s="60"/>
      <c r="F87" s="60"/>
      <c r="G87" s="320">
        <v>56650</v>
      </c>
      <c r="H87" s="320">
        <v>56650</v>
      </c>
      <c r="I87" s="320">
        <v>56650</v>
      </c>
      <c r="J87" s="320">
        <v>26500</v>
      </c>
      <c r="K87" s="320">
        <v>26500</v>
      </c>
      <c r="L87" s="320">
        <f>19050+3062</f>
        <v>22112</v>
      </c>
      <c r="M87" s="182"/>
      <c r="N87" s="116"/>
      <c r="O87" s="29"/>
      <c r="P87" s="30"/>
      <c r="Q87" s="30"/>
      <c r="R87" s="262"/>
      <c r="S87" s="30"/>
      <c r="T87" s="30"/>
      <c r="U87" s="30"/>
      <c r="V87" s="28"/>
      <c r="W87" s="124">
        <f>SUM(B87:V87)</f>
        <v>245062</v>
      </c>
      <c r="X87" s="31"/>
      <c r="Y87" s="31"/>
      <c r="Z87" s="31"/>
      <c r="AA87" s="31"/>
    </row>
    <row r="88" spans="1:29" s="32" customFormat="1" ht="12" customHeight="1" x14ac:dyDescent="0.2">
      <c r="A88" s="371" t="s">
        <v>169</v>
      </c>
      <c r="B88" s="26"/>
      <c r="C88" s="60"/>
      <c r="D88" s="60"/>
      <c r="E88" s="60"/>
      <c r="F88" s="60"/>
      <c r="G88" s="318">
        <v>25000</v>
      </c>
      <c r="H88" s="318">
        <v>25000</v>
      </c>
      <c r="I88" s="318">
        <v>25000</v>
      </c>
      <c r="J88" s="318">
        <v>25000</v>
      </c>
      <c r="K88" s="318">
        <v>25000</v>
      </c>
      <c r="L88" s="318">
        <v>25000</v>
      </c>
      <c r="M88" s="182"/>
      <c r="N88" s="116"/>
      <c r="O88" s="29"/>
      <c r="P88" s="30"/>
      <c r="Q88" s="30"/>
      <c r="R88" s="262"/>
      <c r="S88" s="30"/>
      <c r="T88" s="30"/>
      <c r="U88" s="30"/>
      <c r="V88" s="28"/>
      <c r="W88" s="124">
        <f>SUM(B88:V88)</f>
        <v>150000</v>
      </c>
      <c r="X88" s="31"/>
      <c r="Y88" s="31"/>
      <c r="Z88" s="31"/>
      <c r="AA88" s="31"/>
    </row>
    <row r="89" spans="1:29" s="32" customFormat="1" ht="12" customHeight="1" x14ac:dyDescent="0.25">
      <c r="A89" s="378" t="s">
        <v>164</v>
      </c>
      <c r="B89" s="26"/>
      <c r="C89" s="60"/>
      <c r="D89" s="60"/>
      <c r="E89" s="2"/>
      <c r="F89" s="60"/>
      <c r="G89" s="318"/>
      <c r="H89" s="318"/>
      <c r="I89" s="318"/>
      <c r="J89" s="318"/>
      <c r="K89" s="318"/>
      <c r="L89" s="318"/>
      <c r="M89" s="182"/>
      <c r="N89" s="116"/>
      <c r="O89" s="29"/>
      <c r="P89" s="30"/>
      <c r="Q89" s="30"/>
      <c r="R89" s="262"/>
      <c r="S89" s="30"/>
      <c r="T89" s="30"/>
      <c r="U89" s="30"/>
      <c r="V89" s="28"/>
      <c r="W89" s="124">
        <f>SUM(B89:V89)</f>
        <v>0</v>
      </c>
      <c r="X89" s="31"/>
      <c r="Y89" s="31"/>
      <c r="Z89" s="31"/>
      <c r="AA89" s="31"/>
    </row>
    <row r="90" spans="1:29" s="32" customFormat="1" ht="12" customHeight="1" x14ac:dyDescent="0.2">
      <c r="A90" s="64"/>
      <c r="B90" s="26"/>
      <c r="C90" s="60"/>
      <c r="D90" s="60"/>
      <c r="E90" s="60"/>
      <c r="F90" s="60"/>
      <c r="G90" s="318"/>
      <c r="H90" s="318"/>
      <c r="I90" s="318"/>
      <c r="J90" s="318"/>
      <c r="K90" s="318"/>
      <c r="L90" s="318"/>
      <c r="M90" s="182"/>
      <c r="N90" s="116"/>
      <c r="O90" s="29"/>
      <c r="P90" s="30"/>
      <c r="Q90" s="30"/>
      <c r="R90" s="262"/>
      <c r="S90" s="30"/>
      <c r="T90" s="30"/>
      <c r="U90" s="30"/>
      <c r="V90" s="28"/>
      <c r="W90" s="124">
        <f>SUM(B90:V90)</f>
        <v>0</v>
      </c>
      <c r="X90" s="31"/>
      <c r="Y90" s="31"/>
      <c r="Z90" s="31"/>
      <c r="AA90" s="31"/>
    </row>
    <row r="91" spans="1:29" s="32" customFormat="1" ht="12" customHeight="1" x14ac:dyDescent="0.2">
      <c r="A91" s="64"/>
      <c r="B91" s="26"/>
      <c r="C91" s="60"/>
      <c r="D91" s="60"/>
      <c r="E91" s="60"/>
      <c r="F91" s="60"/>
      <c r="G91" s="320"/>
      <c r="H91" s="320"/>
      <c r="I91" s="320"/>
      <c r="J91" s="320"/>
      <c r="K91" s="320"/>
      <c r="L91" s="320"/>
      <c r="M91" s="182"/>
      <c r="N91" s="116"/>
      <c r="O91" s="29"/>
      <c r="P91" s="30"/>
      <c r="Q91" s="30"/>
      <c r="R91" s="262"/>
      <c r="S91" s="30"/>
      <c r="T91" s="30"/>
      <c r="U91" s="30"/>
      <c r="V91" s="28"/>
      <c r="W91" s="124"/>
      <c r="X91" s="31"/>
      <c r="Y91" s="31"/>
      <c r="Z91" s="31"/>
      <c r="AA91" s="31"/>
    </row>
    <row r="92" spans="1:29" s="32" customFormat="1" ht="12" customHeight="1" x14ac:dyDescent="0.2">
      <c r="A92" s="322" t="s">
        <v>56</v>
      </c>
      <c r="B92" s="323">
        <f t="shared" ref="B92:L92" si="26">SUM(B79:B84)</f>
        <v>0</v>
      </c>
      <c r="C92" s="323">
        <f t="shared" si="26"/>
        <v>0</v>
      </c>
      <c r="D92" s="323">
        <f t="shared" si="26"/>
        <v>0</v>
      </c>
      <c r="E92" s="323">
        <f t="shared" si="26"/>
        <v>0</v>
      </c>
      <c r="F92" s="323">
        <f t="shared" si="26"/>
        <v>2.0700000000000003</v>
      </c>
      <c r="G92" s="323">
        <f t="shared" si="26"/>
        <v>8.1999999999999993</v>
      </c>
      <c r="H92" s="323">
        <f t="shared" si="26"/>
        <v>8.3000000000000007</v>
      </c>
      <c r="I92" s="323">
        <f t="shared" si="26"/>
        <v>8.25</v>
      </c>
      <c r="J92" s="323">
        <f t="shared" si="26"/>
        <v>3.65</v>
      </c>
      <c r="K92" s="323">
        <f t="shared" si="26"/>
        <v>3.65</v>
      </c>
      <c r="L92" s="323">
        <f t="shared" si="26"/>
        <v>3.5</v>
      </c>
      <c r="M92" s="362">
        <f>SUM(B92:L92)</f>
        <v>37.619999999999997</v>
      </c>
      <c r="N92" s="361"/>
      <c r="O92" s="358">
        <f>O85</f>
        <v>6520.8000000000011</v>
      </c>
      <c r="P92" s="327"/>
      <c r="Q92" s="327"/>
      <c r="R92" s="359"/>
      <c r="S92" s="327">
        <f>S85</f>
        <v>268087.73333333351</v>
      </c>
      <c r="T92" s="327">
        <f>T85</f>
        <v>214470.1866666667</v>
      </c>
      <c r="U92" s="327">
        <f>U85</f>
        <v>482557.92000000022</v>
      </c>
      <c r="V92" s="360"/>
      <c r="W92" s="321">
        <f>SUM(W85:W91)</f>
        <v>877619.92</v>
      </c>
      <c r="X92" s="56">
        <f>W92-T92</f>
        <v>663149.7333333334</v>
      </c>
      <c r="Y92" s="56">
        <v>0</v>
      </c>
      <c r="Z92" s="56">
        <f>X92+Y92</f>
        <v>663149.7333333334</v>
      </c>
      <c r="AA92" s="56">
        <v>7400</v>
      </c>
      <c r="AC92" s="165">
        <f>W92</f>
        <v>877619.92</v>
      </c>
    </row>
    <row r="93" spans="1:29" s="32" customFormat="1" ht="12" customHeight="1" x14ac:dyDescent="0.2">
      <c r="A93" s="201"/>
      <c r="B93" s="202"/>
      <c r="C93" s="202"/>
      <c r="D93" s="202"/>
      <c r="E93" s="202"/>
      <c r="F93" s="202"/>
      <c r="G93" s="202"/>
      <c r="H93" s="202"/>
      <c r="I93" s="202"/>
      <c r="J93" s="202"/>
      <c r="K93" s="202"/>
      <c r="L93" s="202"/>
      <c r="M93" s="225"/>
      <c r="N93" s="205"/>
      <c r="O93" s="205"/>
      <c r="P93" s="206"/>
      <c r="Q93" s="205"/>
      <c r="R93" s="266"/>
      <c r="S93" s="205"/>
      <c r="T93" s="205"/>
      <c r="U93" s="207"/>
      <c r="V93" s="203"/>
      <c r="W93" s="124"/>
      <c r="X93" s="31"/>
      <c r="Y93" s="31"/>
      <c r="Z93" s="31"/>
      <c r="AA93" s="31"/>
    </row>
    <row r="94" spans="1:29" s="32" customFormat="1" ht="12" customHeight="1" x14ac:dyDescent="0.2">
      <c r="A94" s="364" t="s">
        <v>139</v>
      </c>
      <c r="B94" s="324">
        <v>0</v>
      </c>
      <c r="C94" s="324">
        <v>0</v>
      </c>
      <c r="D94" s="324">
        <v>0</v>
      </c>
      <c r="E94" s="324">
        <v>0</v>
      </c>
      <c r="F94" s="324"/>
      <c r="G94" s="324"/>
      <c r="H94" s="324"/>
      <c r="I94" s="324"/>
      <c r="J94" s="324"/>
      <c r="K94" s="324"/>
      <c r="L94" s="324"/>
      <c r="M94" s="325">
        <f>SUM(B94:L94)</f>
        <v>0</v>
      </c>
      <c r="N94" s="361"/>
      <c r="O94" s="358">
        <f>N94*M94</f>
        <v>0</v>
      </c>
      <c r="P94" s="365">
        <v>0</v>
      </c>
      <c r="Q94" s="366">
        <v>0</v>
      </c>
      <c r="R94" s="367"/>
      <c r="S94" s="368">
        <f>ROUND((M94*N94*P94),10)+ROUND((M94*N94*P94*Q94),10)</f>
        <v>0</v>
      </c>
      <c r="T94" s="368">
        <f>ROUND((M94*N94*P94*R94),10)</f>
        <v>0</v>
      </c>
      <c r="U94" s="368">
        <f>+S94+T94</f>
        <v>0</v>
      </c>
      <c r="V94" s="369"/>
      <c r="W94" s="321">
        <f>450*500</f>
        <v>225000</v>
      </c>
      <c r="X94" s="56"/>
      <c r="Y94" s="56">
        <v>0</v>
      </c>
      <c r="Z94" s="56">
        <f>X94+Y94</f>
        <v>0</v>
      </c>
      <c r="AA94" s="31"/>
      <c r="AC94" s="165">
        <f>W94</f>
        <v>225000</v>
      </c>
    </row>
    <row r="95" spans="1:29" s="32" customFormat="1" ht="12" customHeight="1" x14ac:dyDescent="0.2">
      <c r="A95" s="33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44"/>
      <c r="N95" s="116"/>
      <c r="O95" s="29"/>
      <c r="P95" s="103"/>
      <c r="Q95" s="119"/>
      <c r="R95" s="267"/>
      <c r="S95" s="36"/>
      <c r="T95" s="36"/>
      <c r="U95" s="36"/>
      <c r="V95" s="100"/>
      <c r="W95" s="124"/>
      <c r="X95" s="31"/>
      <c r="Y95" s="31"/>
      <c r="Z95" s="31"/>
      <c r="AA95" s="31"/>
    </row>
    <row r="96" spans="1:29" s="32" customFormat="1" ht="12" customHeight="1" x14ac:dyDescent="0.25">
      <c r="A96" s="25" t="s">
        <v>65</v>
      </c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30"/>
      <c r="N96" s="100"/>
      <c r="O96" s="29"/>
      <c r="P96" s="30"/>
      <c r="Q96" s="30"/>
      <c r="R96" s="268"/>
      <c r="S96" s="30"/>
      <c r="T96" s="30"/>
      <c r="U96" s="30"/>
      <c r="V96" s="100"/>
      <c r="W96" s="124"/>
      <c r="X96" s="31"/>
      <c r="Y96" s="31"/>
      <c r="Z96" s="31"/>
      <c r="AA96" s="31"/>
      <c r="AC96" s="32">
        <f>SUM(AC15:AC95)</f>
        <v>7967490.373333334</v>
      </c>
    </row>
    <row r="97" spans="1:31" s="32" customFormat="1" ht="12" customHeight="1" x14ac:dyDescent="0.2">
      <c r="A97" s="64" t="s">
        <v>123</v>
      </c>
      <c r="B97" s="34">
        <v>0</v>
      </c>
      <c r="C97" s="34">
        <v>0</v>
      </c>
      <c r="D97" s="34">
        <v>0</v>
      </c>
      <c r="E97" s="34">
        <v>0</v>
      </c>
      <c r="F97" s="34">
        <v>0.5</v>
      </c>
      <c r="G97" s="34">
        <v>0.5</v>
      </c>
      <c r="H97" s="34">
        <v>0.5</v>
      </c>
      <c r="I97" s="34">
        <v>0.5</v>
      </c>
      <c r="J97" s="34">
        <v>0.5</v>
      </c>
      <c r="K97" s="34">
        <v>0.5</v>
      </c>
      <c r="L97" s="34">
        <v>0.5</v>
      </c>
      <c r="M97" s="44">
        <f>SUM(F97:L97)</f>
        <v>3.5</v>
      </c>
      <c r="N97" s="216">
        <v>173.3</v>
      </c>
      <c r="O97" s="29">
        <f>N97*M97</f>
        <v>606.55000000000007</v>
      </c>
      <c r="P97" s="30">
        <v>60</v>
      </c>
      <c r="Q97" s="35">
        <v>0</v>
      </c>
      <c r="R97" s="268">
        <v>0.8</v>
      </c>
      <c r="S97" s="36">
        <f>ROUND((M97*N97*P97),10)+ROUND((M97*N97*P97*Q97),10)</f>
        <v>36393</v>
      </c>
      <c r="T97" s="36">
        <f>ROUND((M97*N97*P97*R97),10)</f>
        <v>29114.400000000001</v>
      </c>
      <c r="U97" s="36">
        <f>+S97+T97</f>
        <v>65507.4</v>
      </c>
      <c r="V97" s="37">
        <v>1.8</v>
      </c>
      <c r="W97" s="124">
        <f>V97*P97*N97*M97</f>
        <v>65507.400000000009</v>
      </c>
      <c r="X97" s="31"/>
      <c r="Y97" s="31"/>
      <c r="Z97" s="31"/>
      <c r="AA97" s="31"/>
    </row>
    <row r="98" spans="1:31" s="32" customFormat="1" ht="12" customHeight="1" x14ac:dyDescent="0.2">
      <c r="A98" s="64" t="s">
        <v>90</v>
      </c>
      <c r="B98" s="34">
        <v>0</v>
      </c>
      <c r="C98" s="34">
        <v>0</v>
      </c>
      <c r="D98" s="34">
        <v>0</v>
      </c>
      <c r="E98" s="34">
        <v>0</v>
      </c>
      <c r="F98" s="34"/>
      <c r="G98" s="34"/>
      <c r="H98" s="34"/>
      <c r="I98" s="34"/>
      <c r="J98" s="34"/>
      <c r="K98" s="34">
        <v>0.5</v>
      </c>
      <c r="L98" s="34">
        <v>0.5</v>
      </c>
      <c r="M98" s="44">
        <f>SUM(F98:L98)</f>
        <v>1</v>
      </c>
      <c r="N98" s="217">
        <v>173.3</v>
      </c>
      <c r="O98" s="38">
        <f>N98*M98</f>
        <v>173.3</v>
      </c>
      <c r="P98" s="39">
        <v>50.981499999999997</v>
      </c>
      <c r="Q98" s="40">
        <v>0</v>
      </c>
      <c r="R98" s="269">
        <v>0.8</v>
      </c>
      <c r="S98" s="41">
        <f>ROUND((M98*N98*P98),10)+ROUND((M98*N98*P98*Q98),10)</f>
        <v>8835.0939500000004</v>
      </c>
      <c r="T98" s="41">
        <f>ROUND((M98*N98*P98*R98),10)</f>
        <v>7068.0751600000003</v>
      </c>
      <c r="U98" s="41">
        <f>+S98+T98</f>
        <v>15903.169110000001</v>
      </c>
      <c r="V98" s="101">
        <v>1.8</v>
      </c>
      <c r="W98" s="125">
        <f>V98*P98*N98*M98</f>
        <v>15903.169110000001</v>
      </c>
      <c r="X98" s="31"/>
      <c r="Y98" s="31"/>
      <c r="Z98" s="31"/>
      <c r="AA98" s="31"/>
    </row>
    <row r="99" spans="1:31" s="32" customFormat="1" ht="12" customHeight="1" x14ac:dyDescent="0.2">
      <c r="A99" s="6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231"/>
      <c r="N99" s="216"/>
      <c r="O99" s="29">
        <f>SUM(O96:O98)</f>
        <v>779.85000000000014</v>
      </c>
      <c r="P99" s="30"/>
      <c r="Q99" s="30"/>
      <c r="R99" s="262"/>
      <c r="S99" s="30">
        <f>SUM(S96:S98)</f>
        <v>45228.093950000002</v>
      </c>
      <c r="T99" s="30">
        <f>SUM(T96:T98)</f>
        <v>36182.475160000002</v>
      </c>
      <c r="U99" s="30">
        <f>SUM(U97:U98)</f>
        <v>81410.569109999997</v>
      </c>
      <c r="V99" s="28"/>
      <c r="W99" s="124">
        <f>SUM(W97:W98)</f>
        <v>81410.569110000011</v>
      </c>
      <c r="X99" s="31"/>
      <c r="Y99" s="31"/>
      <c r="Z99" s="31"/>
      <c r="AA99" s="31"/>
    </row>
    <row r="100" spans="1:31" s="75" customFormat="1" ht="12" customHeight="1" x14ac:dyDescent="0.2">
      <c r="A100" s="322" t="s">
        <v>72</v>
      </c>
      <c r="B100" s="328">
        <f t="shared" ref="B100:L100" si="27">SUM(B97:B98)</f>
        <v>0</v>
      </c>
      <c r="C100" s="328">
        <f t="shared" si="27"/>
        <v>0</v>
      </c>
      <c r="D100" s="328">
        <f t="shared" si="27"/>
        <v>0</v>
      </c>
      <c r="E100" s="328">
        <f t="shared" si="27"/>
        <v>0</v>
      </c>
      <c r="F100" s="328">
        <f t="shared" si="27"/>
        <v>0.5</v>
      </c>
      <c r="G100" s="328">
        <f t="shared" si="27"/>
        <v>0.5</v>
      </c>
      <c r="H100" s="328">
        <f t="shared" si="27"/>
        <v>0.5</v>
      </c>
      <c r="I100" s="328">
        <f t="shared" si="27"/>
        <v>0.5</v>
      </c>
      <c r="J100" s="328">
        <f t="shared" si="27"/>
        <v>0.5</v>
      </c>
      <c r="K100" s="328">
        <f t="shared" si="27"/>
        <v>1</v>
      </c>
      <c r="L100" s="328">
        <f t="shared" si="27"/>
        <v>1</v>
      </c>
      <c r="M100" s="329">
        <f>SUM(F100:L100)</f>
        <v>4.5</v>
      </c>
      <c r="N100" s="330"/>
      <c r="O100" s="331">
        <f>SUM(O99)</f>
        <v>779.85000000000014</v>
      </c>
      <c r="P100" s="332"/>
      <c r="Q100" s="332"/>
      <c r="R100" s="333"/>
      <c r="S100" s="332">
        <f>S99</f>
        <v>45228.093950000002</v>
      </c>
      <c r="T100" s="332">
        <f>T99</f>
        <v>36182.475160000002</v>
      </c>
      <c r="U100" s="332">
        <f>U99</f>
        <v>81410.569109999997</v>
      </c>
      <c r="V100" s="330"/>
      <c r="W100" s="372">
        <f>SUM(W99:W99)</f>
        <v>81410.569110000011</v>
      </c>
      <c r="X100" s="56">
        <f>W100-T100</f>
        <v>45228.093950000009</v>
      </c>
      <c r="Y100" s="56">
        <v>0</v>
      </c>
      <c r="Z100" s="56">
        <f>X100+Y100</f>
        <v>45228.093950000009</v>
      </c>
      <c r="AA100" s="56">
        <f>Y100+Z100</f>
        <v>45228.093950000009</v>
      </c>
    </row>
    <row r="101" spans="1:31" s="75" customFormat="1" ht="12" customHeight="1" thickBot="1" x14ac:dyDescent="0.25">
      <c r="A101" s="201"/>
      <c r="B101" s="202"/>
      <c r="C101" s="202"/>
      <c r="D101" s="202"/>
      <c r="E101" s="202"/>
      <c r="F101" s="202"/>
      <c r="G101" s="202"/>
      <c r="H101" s="202"/>
      <c r="I101" s="202"/>
      <c r="J101" s="202"/>
      <c r="K101" s="202"/>
      <c r="L101" s="202"/>
      <c r="M101" s="225"/>
      <c r="N101" s="205"/>
      <c r="O101" s="205"/>
      <c r="P101" s="206"/>
      <c r="Q101" s="205"/>
      <c r="R101" s="266"/>
      <c r="S101" s="205"/>
      <c r="T101" s="205"/>
      <c r="U101" s="207"/>
      <c r="V101" s="203"/>
      <c r="W101" s="124"/>
      <c r="X101" s="31"/>
      <c r="Y101" s="31"/>
      <c r="Z101" s="31"/>
      <c r="AA101" s="31"/>
      <c r="AB101" s="32"/>
      <c r="AC101" s="32"/>
      <c r="AD101" s="32"/>
      <c r="AE101" s="32"/>
    </row>
    <row r="102" spans="1:31" s="160" customFormat="1" ht="12.9" customHeight="1" thickBot="1" x14ac:dyDescent="0.3">
      <c r="A102" s="148" t="s">
        <v>129</v>
      </c>
      <c r="B102" s="149" t="e">
        <f>B100+#REF!</f>
        <v>#REF!</v>
      </c>
      <c r="C102" s="149" t="e">
        <f>C100+#REF!</f>
        <v>#REF!</v>
      </c>
      <c r="D102" s="149" t="e">
        <f>D100+#REF!</f>
        <v>#REF!</v>
      </c>
      <c r="E102" s="149" t="e">
        <f>E100+#REF!</f>
        <v>#REF!</v>
      </c>
      <c r="F102" s="149">
        <f>F100+F92+F76+F57+F35</f>
        <v>6.3100000000000005</v>
      </c>
      <c r="G102" s="149">
        <f t="shared" ref="G102:L102" si="28">G100+G92+G76+G57+G35</f>
        <v>54</v>
      </c>
      <c r="H102" s="149">
        <f t="shared" si="28"/>
        <v>54</v>
      </c>
      <c r="I102" s="149">
        <f t="shared" si="28"/>
        <v>53.95</v>
      </c>
      <c r="J102" s="149">
        <f t="shared" si="28"/>
        <v>49.85</v>
      </c>
      <c r="K102" s="149">
        <f t="shared" si="28"/>
        <v>50.75</v>
      </c>
      <c r="L102" s="149">
        <f t="shared" si="28"/>
        <v>50.900000000000006</v>
      </c>
      <c r="M102" s="373">
        <f>SUM(F102:L102)</f>
        <v>319.76</v>
      </c>
      <c r="N102" s="151"/>
      <c r="O102" s="152">
        <f>O100+O92+O76+O57+O35</f>
        <v>53344.916666666664</v>
      </c>
      <c r="P102" s="153"/>
      <c r="Q102" s="154"/>
      <c r="R102" s="270"/>
      <c r="S102" s="155"/>
      <c r="T102" s="155"/>
      <c r="U102" s="156"/>
      <c r="V102" s="157"/>
      <c r="W102" s="158">
        <f>W35+W57+W63+W76+W92+W94+W100</f>
        <v>8048900.9424433336</v>
      </c>
      <c r="X102" s="159">
        <f>SUM(X96:X100)</f>
        <v>45228.093950000009</v>
      </c>
      <c r="Y102" s="159">
        <f>SUM(Y96:Y100)</f>
        <v>0</v>
      </c>
      <c r="Z102" s="159">
        <f>SUM(Z96:Z100)</f>
        <v>45228.093950000009</v>
      </c>
      <c r="AA102" s="159">
        <f>SUM(AA96:AA100)</f>
        <v>45228.093950000009</v>
      </c>
    </row>
    <row r="103" spans="1:31" s="160" customFormat="1" ht="12.9" customHeight="1" x14ac:dyDescent="0.25">
      <c r="A103" s="289"/>
      <c r="B103" s="290"/>
      <c r="C103" s="290"/>
      <c r="D103" s="290"/>
      <c r="E103" s="290"/>
      <c r="F103" s="290"/>
      <c r="G103" s="290"/>
      <c r="H103" s="290"/>
      <c r="I103" s="290"/>
      <c r="J103" s="290"/>
      <c r="K103" s="290"/>
      <c r="L103" s="291"/>
      <c r="M103" s="290"/>
      <c r="N103" s="292"/>
      <c r="O103" s="293"/>
      <c r="P103" s="294"/>
      <c r="Q103" s="294"/>
      <c r="R103" s="295"/>
      <c r="S103" s="296"/>
      <c r="T103" s="296"/>
      <c r="U103" s="296"/>
      <c r="V103" s="297"/>
      <c r="W103" s="298"/>
      <c r="X103" s="288"/>
      <c r="Y103" s="288"/>
      <c r="Z103" s="288"/>
      <c r="AA103" s="288"/>
    </row>
    <row r="104" spans="1:31" s="75" customFormat="1" ht="13.8" thickBot="1" x14ac:dyDescent="0.3">
      <c r="A104" s="299" t="s">
        <v>130</v>
      </c>
      <c r="B104" s="48"/>
      <c r="C104" s="48"/>
      <c r="D104" s="48"/>
      <c r="E104" s="48"/>
      <c r="F104" s="48"/>
      <c r="G104" s="48"/>
      <c r="H104" s="48"/>
      <c r="I104" s="48"/>
      <c r="J104" s="4"/>
      <c r="K104" s="48"/>
      <c r="L104" s="48"/>
      <c r="M104" s="77"/>
      <c r="P104" s="226"/>
      <c r="Q104" s="226"/>
      <c r="R104" s="226"/>
      <c r="S104" s="226"/>
      <c r="T104" s="226"/>
      <c r="U104" s="226"/>
      <c r="W104" s="306">
        <f>W102*0.1</f>
        <v>804890.09424433345</v>
      </c>
    </row>
    <row r="105" spans="1:31" s="75" customFormat="1" x14ac:dyDescent="0.25">
      <c r="A105" s="300"/>
      <c r="B105" s="301"/>
      <c r="C105" s="301"/>
      <c r="D105" s="301"/>
      <c r="E105" s="301"/>
      <c r="F105" s="301"/>
      <c r="G105" s="301"/>
      <c r="H105" s="301"/>
      <c r="I105" s="301"/>
      <c r="J105" s="302"/>
      <c r="K105" s="301"/>
      <c r="L105" s="301"/>
      <c r="M105" s="303"/>
      <c r="N105" s="304"/>
      <c r="O105" s="304"/>
      <c r="P105" s="305"/>
      <c r="Q105" s="305"/>
      <c r="R105" s="305"/>
      <c r="S105" s="305"/>
      <c r="T105" s="305"/>
      <c r="U105" s="305"/>
      <c r="V105" s="304"/>
      <c r="W105" s="307"/>
    </row>
    <row r="106" spans="1:31" s="75" customFormat="1" ht="13.8" thickBot="1" x14ac:dyDescent="0.3">
      <c r="A106" s="334" t="s">
        <v>128</v>
      </c>
      <c r="B106" s="335"/>
      <c r="C106" s="335"/>
      <c r="D106" s="335"/>
      <c r="E106" s="335"/>
      <c r="F106" s="335"/>
      <c r="G106" s="335"/>
      <c r="H106" s="335"/>
      <c r="I106" s="335"/>
      <c r="J106" s="336"/>
      <c r="K106" s="335"/>
      <c r="L106" s="335"/>
      <c r="M106" s="337"/>
      <c r="N106" s="338"/>
      <c r="O106" s="338"/>
      <c r="P106" s="339"/>
      <c r="Q106" s="339"/>
      <c r="R106" s="339"/>
      <c r="S106" s="339"/>
      <c r="T106" s="339"/>
      <c r="U106" s="339"/>
      <c r="V106" s="338"/>
      <c r="W106" s="340">
        <f>+W102+W104</f>
        <v>8853791.0366876666</v>
      </c>
    </row>
    <row r="107" spans="1:31" s="75" customFormat="1" ht="3.75" customHeight="1" thickTop="1" x14ac:dyDescent="0.25">
      <c r="B107" s="48"/>
      <c r="C107" s="48"/>
      <c r="D107" s="48"/>
      <c r="E107" s="48"/>
      <c r="F107" s="48"/>
      <c r="G107" s="48"/>
      <c r="H107" s="48"/>
      <c r="I107" s="48"/>
      <c r="J107" s="2"/>
      <c r="K107" s="48"/>
      <c r="L107" s="48"/>
      <c r="M107" s="77"/>
      <c r="P107"/>
      <c r="Q107"/>
      <c r="R107"/>
      <c r="S107"/>
      <c r="T107"/>
      <c r="U107"/>
      <c r="W107" s="79"/>
    </row>
    <row r="108" spans="1:31" s="75" customFormat="1" ht="11.25" customHeight="1" x14ac:dyDescent="0.25">
      <c r="B108" s="48"/>
      <c r="C108" s="48"/>
      <c r="D108" s="48"/>
      <c r="E108" s="48"/>
      <c r="F108" s="48"/>
      <c r="G108" s="48"/>
      <c r="H108" s="48"/>
      <c r="I108" s="48"/>
      <c r="J108" s="2"/>
      <c r="K108" s="48"/>
      <c r="L108" s="48"/>
      <c r="M108" s="77"/>
      <c r="P108"/>
      <c r="Q108"/>
      <c r="R108"/>
      <c r="S108"/>
      <c r="T108"/>
      <c r="U108"/>
      <c r="W108" s="79"/>
    </row>
    <row r="109" spans="1:31" s="75" customFormat="1" ht="3.75" customHeight="1" x14ac:dyDescent="0.25">
      <c r="B109" s="48"/>
      <c r="C109" s="48"/>
      <c r="D109" s="48"/>
      <c r="E109" s="48"/>
      <c r="F109" s="48"/>
      <c r="G109" s="48"/>
      <c r="H109" s="48"/>
      <c r="I109" s="48"/>
      <c r="J109" s="2"/>
      <c r="K109" s="48"/>
      <c r="L109" s="48"/>
      <c r="M109" s="2"/>
      <c r="P109"/>
      <c r="Q109"/>
      <c r="R109"/>
      <c r="S109"/>
      <c r="T109"/>
      <c r="U109"/>
      <c r="W109" s="79"/>
    </row>
    <row r="110" spans="1:31" s="75" customFormat="1" ht="3.75" customHeight="1" x14ac:dyDescent="0.25">
      <c r="B110" s="48"/>
      <c r="C110" s="48"/>
      <c r="D110" s="48"/>
      <c r="E110" s="48"/>
      <c r="F110" s="48"/>
      <c r="G110" s="48"/>
      <c r="H110" s="48"/>
      <c r="I110" s="48"/>
      <c r="J110" s="2"/>
      <c r="K110" s="48"/>
      <c r="L110" s="48"/>
      <c r="M110" s="77"/>
      <c r="P110"/>
      <c r="Q110"/>
      <c r="R110"/>
      <c r="S110"/>
      <c r="T110"/>
      <c r="U110"/>
      <c r="W110" s="79"/>
    </row>
    <row r="111" spans="1:31" s="75" customFormat="1" ht="11.25" customHeight="1" x14ac:dyDescent="0.25">
      <c r="B111" s="48"/>
      <c r="C111" s="48"/>
      <c r="D111" s="48"/>
      <c r="E111" s="48"/>
      <c r="F111" s="48"/>
      <c r="G111" s="48"/>
      <c r="H111" s="48"/>
      <c r="I111" s="48"/>
      <c r="J111" s="2"/>
      <c r="K111" s="48"/>
      <c r="L111" s="48"/>
      <c r="M111" s="82"/>
      <c r="P111"/>
      <c r="Q111"/>
      <c r="R111"/>
      <c r="S111"/>
      <c r="T111"/>
      <c r="U111"/>
      <c r="W111" s="79"/>
    </row>
    <row r="112" spans="1:31" s="75" customFormat="1" ht="3.75" customHeight="1" x14ac:dyDescent="0.25">
      <c r="B112" s="48"/>
      <c r="C112" s="48"/>
      <c r="D112" s="48"/>
      <c r="E112" s="48"/>
      <c r="F112" s="48"/>
      <c r="G112" s="48"/>
      <c r="H112" s="48"/>
      <c r="I112" s="48"/>
      <c r="J112" s="2"/>
      <c r="K112" s="48"/>
      <c r="L112" s="48"/>
      <c r="M112" s="2"/>
      <c r="P112"/>
      <c r="Q112"/>
      <c r="R112"/>
      <c r="S112"/>
      <c r="T112"/>
      <c r="U112"/>
      <c r="W112" s="79"/>
    </row>
    <row r="113" spans="1:33" s="75" customFormat="1" ht="3.75" customHeight="1" x14ac:dyDescent="0.25">
      <c r="B113" s="48"/>
      <c r="C113" s="48"/>
      <c r="D113" s="48"/>
      <c r="E113" s="48"/>
      <c r="F113" s="48"/>
      <c r="G113" s="48"/>
      <c r="H113" s="48"/>
      <c r="I113" s="48"/>
      <c r="J113" s="2"/>
      <c r="K113" s="48"/>
      <c r="L113" s="48"/>
      <c r="M113" s="82"/>
      <c r="P113" s="78"/>
      <c r="Q113" s="78"/>
      <c r="R113" s="78"/>
      <c r="S113" s="78"/>
      <c r="T113" s="78"/>
      <c r="U113" s="78"/>
      <c r="W113" s="79"/>
    </row>
    <row r="114" spans="1:33" s="75" customFormat="1" ht="12.75" customHeight="1" x14ac:dyDescent="0.2"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P114" s="78"/>
      <c r="Q114" s="78"/>
      <c r="R114" s="78"/>
      <c r="S114" s="78"/>
      <c r="T114" s="78"/>
      <c r="U114" s="78"/>
      <c r="W114" s="79"/>
    </row>
    <row r="115" spans="1:33" s="75" customFormat="1" ht="11.25" customHeight="1" x14ac:dyDescent="0.2">
      <c r="A115" s="83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P115" s="78"/>
      <c r="Q115" s="78"/>
      <c r="R115" s="78"/>
      <c r="S115" s="78"/>
      <c r="T115" s="78"/>
      <c r="U115" s="78"/>
      <c r="W115" s="79"/>
    </row>
    <row r="116" spans="1:33" s="75" customFormat="1" ht="12.75" customHeight="1" x14ac:dyDescent="0.2"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P116" s="78"/>
      <c r="Q116" s="78"/>
      <c r="R116" s="78"/>
      <c r="S116" s="78"/>
      <c r="T116" s="78"/>
      <c r="U116" s="78"/>
      <c r="W116" s="79"/>
    </row>
    <row r="117" spans="1:33" s="75" customFormat="1" ht="12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s="84" customFormat="1" ht="12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s="84" customFormat="1" ht="12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s="84" customFormat="1" ht="12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s="84" customFormat="1" ht="12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s="84" customFormat="1" ht="12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s="84" customFormat="1" ht="12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s="84" customFormat="1" ht="12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s="84" customFormat="1" ht="12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s="84" customFormat="1" ht="12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s="84" customFormat="1" ht="12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P128" s="2"/>
      <c r="Q128" s="2"/>
      <c r="R128" s="2"/>
      <c r="S128" s="2"/>
      <c r="T128" s="2"/>
      <c r="U128" s="2"/>
      <c r="W128" s="2"/>
    </row>
    <row r="129" spans="2:23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P129" s="2"/>
      <c r="Q129" s="2"/>
      <c r="R129" s="2"/>
      <c r="S129" s="2"/>
      <c r="T129" s="2"/>
      <c r="U129" s="2"/>
      <c r="W129" s="2"/>
    </row>
    <row r="130" spans="2:23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P130" s="2"/>
      <c r="Q130" s="2"/>
      <c r="R130" s="2"/>
      <c r="S130" s="2"/>
      <c r="T130" s="2"/>
      <c r="U130" s="2"/>
      <c r="W130" s="2"/>
    </row>
    <row r="131" spans="2:23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P131" s="2"/>
      <c r="Q131" s="2"/>
      <c r="R131" s="2"/>
      <c r="S131" s="2"/>
      <c r="T131" s="2"/>
      <c r="U131" s="2"/>
      <c r="W131" s="2"/>
    </row>
    <row r="132" spans="2:23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P132" s="2"/>
      <c r="Q132" s="2"/>
      <c r="R132" s="2"/>
      <c r="S132" s="2"/>
      <c r="T132" s="2"/>
      <c r="U132" s="2"/>
      <c r="W132" s="2"/>
    </row>
    <row r="133" spans="2:23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P133" s="2"/>
      <c r="Q133" s="2"/>
      <c r="R133" s="2"/>
      <c r="S133" s="2"/>
      <c r="T133" s="2"/>
      <c r="U133" s="2"/>
      <c r="W133" s="2"/>
    </row>
    <row r="134" spans="2:23" x14ac:dyDescent="0.25"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</row>
    <row r="135" spans="2:23" x14ac:dyDescent="0.25"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</row>
    <row r="136" spans="2:23" x14ac:dyDescent="0.25"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</row>
    <row r="137" spans="2:23" x14ac:dyDescent="0.25"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</row>
    <row r="138" spans="2:23" x14ac:dyDescent="0.25"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</row>
    <row r="139" spans="2:23" x14ac:dyDescent="0.25"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</row>
    <row r="140" spans="2:23" x14ac:dyDescent="0.25"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</row>
    <row r="141" spans="2:23" x14ac:dyDescent="0.25"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</row>
  </sheetData>
  <mergeCells count="2">
    <mergeCell ref="T33:V33"/>
    <mergeCell ref="F8:G8"/>
  </mergeCells>
  <phoneticPr fontId="0" type="noConversion"/>
  <printOptions horizontalCentered="1"/>
  <pageMargins left="0" right="0" top="0.46" bottom="0.3" header="0.25" footer="0.25"/>
  <pageSetup paperSize="17" scale="80" orientation="portrait" r:id="rId1"/>
  <headerFooter alignWithMargins="0">
    <oddFooter>&amp;R&amp;"Arial Rounded MT Bold,Bold"&amp;9FILE NAME:  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33"/>
  <sheetViews>
    <sheetView showGridLines="0" showZeros="0" workbookViewId="0">
      <selection activeCell="A2" sqref="A2"/>
    </sheetView>
  </sheetViews>
  <sheetFormatPr defaultColWidth="9.109375" defaultRowHeight="13.2" x14ac:dyDescent="0.25"/>
  <cols>
    <col min="1" max="1" width="19.5546875" style="2" customWidth="1"/>
    <col min="2" max="2" width="4.5546875" style="3" hidden="1" customWidth="1"/>
    <col min="3" max="5" width="4.33203125" style="3" hidden="1" customWidth="1"/>
    <col min="6" max="6" width="9.33203125" style="3" customWidth="1"/>
    <col min="7" max="11" width="7.6640625" style="3" customWidth="1"/>
    <col min="12" max="12" width="7.6640625" style="235" customWidth="1"/>
    <col min="13" max="13" width="7.6640625" style="3" customWidth="1"/>
    <col min="14" max="14" width="10.109375" style="3" customWidth="1"/>
    <col min="15" max="22" width="7.6640625" style="3" customWidth="1"/>
    <col min="23" max="23" width="8" style="3" customWidth="1"/>
    <col min="24" max="24" width="7" style="2" customWidth="1"/>
    <col min="25" max="25" width="6.88671875" style="2" customWidth="1"/>
    <col min="26" max="26" width="9.109375" style="86"/>
    <col min="27" max="27" width="6.88671875" style="86" customWidth="1"/>
    <col min="28" max="28" width="6.6640625" style="86" customWidth="1"/>
    <col min="29" max="29" width="8.33203125" style="86" customWidth="1"/>
    <col min="30" max="30" width="7.88671875" style="86" customWidth="1"/>
    <col min="31" max="31" width="9.5546875" style="86" customWidth="1"/>
    <col min="32" max="32" width="6.6640625" style="2" customWidth="1"/>
    <col min="33" max="33" width="10.6640625" style="87" customWidth="1"/>
    <col min="34" max="34" width="10.6640625" style="2" hidden="1" customWidth="1"/>
    <col min="35" max="35" width="10.44140625" style="2" hidden="1" customWidth="1"/>
    <col min="36" max="36" width="12" style="2" hidden="1" customWidth="1"/>
    <col min="37" max="37" width="8.6640625" style="2" hidden="1" customWidth="1"/>
    <col min="38" max="16384" width="9.109375" style="2"/>
  </cols>
  <sheetData>
    <row r="1" spans="1:37" s="4" customFormat="1" ht="13.8" x14ac:dyDescent="0.25">
      <c r="A1" s="1" t="s">
        <v>107</v>
      </c>
      <c r="B1" s="2"/>
      <c r="C1" s="3"/>
      <c r="D1" s="3"/>
      <c r="E1" s="3"/>
      <c r="F1" s="3"/>
      <c r="G1" s="3"/>
      <c r="H1" s="3"/>
      <c r="I1" s="3"/>
      <c r="J1" s="3"/>
      <c r="K1" s="3"/>
      <c r="L1" s="235"/>
      <c r="M1" s="3"/>
      <c r="N1" s="2"/>
      <c r="O1" s="2"/>
      <c r="W1" s="2"/>
      <c r="Z1" s="5"/>
      <c r="AA1" s="5"/>
      <c r="AB1" s="5"/>
      <c r="AC1" s="5"/>
      <c r="AD1" s="5"/>
      <c r="AE1" s="5"/>
      <c r="AG1" s="96"/>
      <c r="AH1" s="6" t="s">
        <v>99</v>
      </c>
      <c r="AK1"/>
    </row>
    <row r="2" spans="1:37" s="4" customFormat="1" x14ac:dyDescent="0.25">
      <c r="A2" s="7" t="s">
        <v>77</v>
      </c>
      <c r="B2" s="2"/>
      <c r="C2" s="3"/>
      <c r="D2" s="3"/>
      <c r="E2" s="3"/>
      <c r="F2" s="3"/>
      <c r="G2" s="3"/>
      <c r="H2" s="3"/>
      <c r="I2" s="3"/>
      <c r="J2" s="3"/>
      <c r="K2" s="3"/>
      <c r="L2" s="235"/>
      <c r="M2" s="3"/>
      <c r="N2" s="2"/>
      <c r="O2" s="2"/>
      <c r="W2" s="2"/>
      <c r="Z2" s="5"/>
      <c r="AA2" s="5"/>
      <c r="AB2" s="5"/>
      <c r="AC2" s="5"/>
      <c r="AD2" s="5"/>
      <c r="AE2" s="5"/>
      <c r="AG2" s="96"/>
      <c r="AH2" s="11">
        <f ca="1">TODAY()</f>
        <v>37155</v>
      </c>
      <c r="AK2"/>
    </row>
    <row r="3" spans="1:37" s="12" customFormat="1" ht="16.5" customHeight="1" x14ac:dyDescent="0.35">
      <c r="A3" s="8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236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0"/>
      <c r="AB3" s="10"/>
      <c r="AC3" s="10"/>
      <c r="AD3" s="10"/>
      <c r="AE3" s="10"/>
      <c r="AF3" s="9"/>
      <c r="AG3" s="11"/>
      <c r="AK3"/>
    </row>
    <row r="4" spans="1:37" s="93" customFormat="1" ht="11.25" customHeight="1" x14ac:dyDescent="0.25">
      <c r="A4" s="88" t="s">
        <v>1</v>
      </c>
      <c r="B4" s="89"/>
      <c r="C4" s="89"/>
      <c r="D4" s="89"/>
      <c r="E4" s="89"/>
      <c r="F4" s="97" t="s">
        <v>100</v>
      </c>
      <c r="G4" s="89"/>
      <c r="H4" s="89"/>
      <c r="I4" s="89"/>
      <c r="J4" s="89"/>
      <c r="K4" s="89"/>
      <c r="L4" s="237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  <c r="AA4" s="90"/>
      <c r="AB4" s="90"/>
      <c r="AC4" s="90"/>
      <c r="AD4" s="90"/>
      <c r="AE4" s="90"/>
      <c r="AF4" s="89"/>
      <c r="AG4" s="91"/>
      <c r="AH4" s="92"/>
      <c r="AJ4" s="92"/>
      <c r="AK4" s="94"/>
    </row>
    <row r="5" spans="1:37" s="93" customFormat="1" ht="11.25" customHeight="1" x14ac:dyDescent="0.25">
      <c r="A5" s="88" t="s">
        <v>2</v>
      </c>
      <c r="B5" s="89"/>
      <c r="C5" s="89"/>
      <c r="D5" s="89"/>
      <c r="E5" s="89"/>
      <c r="F5" s="98">
        <v>37116</v>
      </c>
      <c r="G5" s="89"/>
      <c r="H5" s="89"/>
      <c r="I5" s="89"/>
      <c r="J5" s="89"/>
      <c r="K5" s="89"/>
      <c r="L5" s="237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90"/>
      <c r="AA5" s="90"/>
      <c r="AB5" s="90"/>
      <c r="AC5" s="90"/>
      <c r="AD5" s="90"/>
      <c r="AE5" s="90"/>
      <c r="AF5" s="89"/>
      <c r="AG5" s="91"/>
      <c r="AH5" s="92"/>
      <c r="AJ5" s="92"/>
      <c r="AK5" s="94"/>
    </row>
    <row r="6" spans="1:37" s="93" customFormat="1" ht="11.25" customHeight="1" x14ac:dyDescent="0.25">
      <c r="A6" s="88"/>
      <c r="B6" s="89"/>
      <c r="C6" s="89"/>
      <c r="D6" s="89"/>
      <c r="E6" s="89"/>
      <c r="F6" s="95"/>
      <c r="G6" s="89"/>
      <c r="H6" s="89"/>
      <c r="I6" s="89"/>
      <c r="J6" s="89"/>
      <c r="K6" s="89"/>
      <c r="L6" s="237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90"/>
      <c r="AA6" s="90"/>
      <c r="AB6" s="90"/>
      <c r="AC6" s="90"/>
      <c r="AD6" s="90"/>
      <c r="AE6" s="90"/>
      <c r="AF6" s="89"/>
      <c r="AG6" s="91"/>
      <c r="AH6" s="92"/>
      <c r="AJ6" s="92"/>
      <c r="AK6" s="94"/>
    </row>
    <row r="7" spans="1:37" s="93" customFormat="1" ht="11.25" customHeight="1" x14ac:dyDescent="0.25">
      <c r="A7" s="88"/>
      <c r="B7" s="89"/>
      <c r="C7" s="89"/>
      <c r="D7" s="89"/>
      <c r="E7" s="89"/>
      <c r="F7" s="95"/>
      <c r="G7" s="89"/>
      <c r="H7" s="89"/>
      <c r="I7" s="89"/>
      <c r="J7" s="89"/>
      <c r="K7" s="89"/>
      <c r="L7" s="237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90"/>
      <c r="AA7" s="90"/>
      <c r="AB7" s="90"/>
      <c r="AC7" s="90"/>
      <c r="AD7" s="90"/>
      <c r="AE7" s="90"/>
      <c r="AF7" s="89"/>
      <c r="AG7" s="91"/>
      <c r="AH7" s="92"/>
      <c r="AJ7" s="92"/>
      <c r="AK7" s="94"/>
    </row>
    <row r="8" spans="1:37" s="4" customFormat="1" ht="4.5" customHeight="1" thickBot="1" x14ac:dyDescent="0.3">
      <c r="A8" s="13"/>
      <c r="B8" s="14"/>
      <c r="C8" s="3"/>
      <c r="D8" s="3"/>
      <c r="E8" s="3"/>
      <c r="F8" s="3"/>
      <c r="G8" s="3"/>
      <c r="H8" s="3"/>
      <c r="I8" s="3"/>
      <c r="J8" s="3"/>
      <c r="K8" s="2"/>
      <c r="L8" s="238"/>
      <c r="M8" s="2"/>
      <c r="N8" s="2"/>
      <c r="O8" s="2"/>
      <c r="R8" s="2"/>
      <c r="S8" s="2"/>
      <c r="T8" s="2"/>
      <c r="U8" s="2"/>
      <c r="V8" s="2"/>
      <c r="W8" s="3"/>
      <c r="X8" s="15"/>
      <c r="Y8" s="15"/>
      <c r="Z8" s="16"/>
      <c r="AA8" s="16"/>
      <c r="AB8" s="16"/>
      <c r="AC8" s="16"/>
      <c r="AD8" s="16"/>
      <c r="AE8" s="16"/>
      <c r="AF8" s="15"/>
      <c r="AG8" s="17"/>
      <c r="AH8" s="15"/>
    </row>
    <row r="9" spans="1:37" s="104" customFormat="1" ht="12.9" customHeight="1" x14ac:dyDescent="0.25">
      <c r="A9" s="173"/>
      <c r="B9" s="113" t="s">
        <v>3</v>
      </c>
      <c r="C9" s="107"/>
      <c r="D9" s="107"/>
      <c r="E9" s="107"/>
      <c r="F9" s="107" t="s">
        <v>4</v>
      </c>
      <c r="G9" s="107"/>
      <c r="H9" s="107"/>
      <c r="I9" s="107"/>
      <c r="J9" s="107"/>
      <c r="K9" s="113"/>
      <c r="L9" s="239"/>
      <c r="M9" s="113"/>
      <c r="N9" s="107"/>
      <c r="O9" s="107"/>
      <c r="P9" s="107"/>
      <c r="Q9" s="107"/>
      <c r="R9" s="107"/>
      <c r="S9" s="107"/>
      <c r="T9" s="107"/>
      <c r="U9" s="107"/>
      <c r="V9" s="107"/>
      <c r="W9" s="115" t="s">
        <v>5</v>
      </c>
      <c r="X9" s="108"/>
      <c r="Y9" s="108"/>
      <c r="Z9" s="109"/>
      <c r="AA9" s="109"/>
      <c r="AB9" s="109"/>
      <c r="AC9" s="109"/>
      <c r="AD9" s="109"/>
      <c r="AE9" s="109"/>
      <c r="AF9" s="108"/>
      <c r="AG9" s="128" t="s">
        <v>6</v>
      </c>
      <c r="AH9" s="129" t="s">
        <v>7</v>
      </c>
      <c r="AI9" s="129" t="s">
        <v>8</v>
      </c>
      <c r="AJ9" s="129" t="s">
        <v>9</v>
      </c>
      <c r="AK9" s="129" t="s">
        <v>10</v>
      </c>
    </row>
    <row r="10" spans="1:37" s="106" customFormat="1" ht="12.9" customHeight="1" thickBot="1" x14ac:dyDescent="0.3">
      <c r="A10" s="174" t="s">
        <v>11</v>
      </c>
      <c r="B10" s="110" t="s">
        <v>12</v>
      </c>
      <c r="C10" s="111" t="s">
        <v>13</v>
      </c>
      <c r="D10" s="111" t="s">
        <v>14</v>
      </c>
      <c r="E10" s="111" t="s">
        <v>15</v>
      </c>
      <c r="F10" s="110">
        <v>37135</v>
      </c>
      <c r="G10" s="110">
        <v>37165</v>
      </c>
      <c r="H10" s="110">
        <v>37196</v>
      </c>
      <c r="I10" s="110">
        <v>37226</v>
      </c>
      <c r="J10" s="110">
        <v>37257</v>
      </c>
      <c r="K10" s="110">
        <v>37288</v>
      </c>
      <c r="L10" s="240">
        <v>37316</v>
      </c>
      <c r="M10" s="110">
        <v>37347</v>
      </c>
      <c r="N10" s="110">
        <v>37377</v>
      </c>
      <c r="O10" s="110">
        <v>37408</v>
      </c>
      <c r="P10" s="110">
        <v>37438</v>
      </c>
      <c r="Q10" s="110">
        <v>37469</v>
      </c>
      <c r="R10" s="110">
        <v>37500</v>
      </c>
      <c r="S10" s="110">
        <v>37530</v>
      </c>
      <c r="T10" s="110">
        <v>37561</v>
      </c>
      <c r="U10" s="110">
        <v>37591</v>
      </c>
      <c r="V10" s="110">
        <v>37622</v>
      </c>
      <c r="W10" s="114" t="s">
        <v>16</v>
      </c>
      <c r="X10" s="112" t="s">
        <v>17</v>
      </c>
      <c r="Y10" s="111" t="s">
        <v>18</v>
      </c>
      <c r="Z10" s="111" t="s">
        <v>19</v>
      </c>
      <c r="AA10" s="111" t="s">
        <v>20</v>
      </c>
      <c r="AB10" s="111" t="s">
        <v>21</v>
      </c>
      <c r="AC10" s="111" t="s">
        <v>22</v>
      </c>
      <c r="AD10" s="111" t="s">
        <v>23</v>
      </c>
      <c r="AE10" s="111" t="s">
        <v>24</v>
      </c>
      <c r="AF10" s="111" t="s">
        <v>25</v>
      </c>
      <c r="AG10" s="121" t="s">
        <v>26</v>
      </c>
      <c r="AH10" s="210" t="s">
        <v>27</v>
      </c>
      <c r="AI10" s="105" t="s">
        <v>28</v>
      </c>
      <c r="AJ10" s="105" t="s">
        <v>27</v>
      </c>
      <c r="AK10" s="105" t="s">
        <v>29</v>
      </c>
    </row>
    <row r="11" spans="1:37" s="4" customFormat="1" ht="4.5" customHeight="1" x14ac:dyDescent="0.25">
      <c r="A11" s="18"/>
      <c r="B11" s="19"/>
      <c r="C11" s="19"/>
      <c r="D11" s="19"/>
      <c r="E11" s="19"/>
      <c r="F11" s="19"/>
      <c r="G11" s="19"/>
      <c r="H11" s="19"/>
      <c r="I11" s="20"/>
      <c r="J11" s="20"/>
      <c r="K11" s="19"/>
      <c r="L11" s="241"/>
      <c r="M11" s="19"/>
      <c r="N11" s="19"/>
      <c r="O11" s="19"/>
      <c r="P11" s="19"/>
      <c r="Q11" s="19"/>
      <c r="R11" s="19"/>
      <c r="S11" s="19"/>
      <c r="T11" s="19"/>
      <c r="U11" s="19"/>
      <c r="V11" s="213"/>
      <c r="W11" s="215"/>
      <c r="X11" s="21"/>
      <c r="Y11" s="22"/>
      <c r="Z11" s="23"/>
      <c r="AA11" s="23"/>
      <c r="AB11" s="23"/>
      <c r="AC11" s="23"/>
      <c r="AD11" s="23"/>
      <c r="AE11" s="23"/>
      <c r="AF11" s="21"/>
      <c r="AG11" s="122"/>
      <c r="AH11" s="24"/>
      <c r="AI11" s="24"/>
      <c r="AJ11" s="24"/>
      <c r="AK11" s="24"/>
    </row>
    <row r="12" spans="1:37" s="32" customFormat="1" ht="12" customHeight="1" x14ac:dyDescent="0.2">
      <c r="A12" s="25" t="s">
        <v>30</v>
      </c>
      <c r="B12" s="26"/>
      <c r="C12" s="26"/>
      <c r="D12" s="26"/>
      <c r="E12" s="26" t="s">
        <v>31</v>
      </c>
      <c r="F12" s="26" t="s">
        <v>31</v>
      </c>
      <c r="G12" s="26" t="s">
        <v>31</v>
      </c>
      <c r="H12" s="26" t="s">
        <v>31</v>
      </c>
      <c r="I12" s="209"/>
      <c r="J12" s="27"/>
      <c r="K12" s="26"/>
      <c r="L12" s="242"/>
      <c r="M12" s="26"/>
      <c r="N12" s="26"/>
      <c r="O12" s="26"/>
      <c r="P12" s="26"/>
      <c r="Q12" s="26"/>
      <c r="R12" s="26"/>
      <c r="S12" s="26"/>
      <c r="T12" s="26"/>
      <c r="U12" s="26"/>
      <c r="V12" s="46"/>
      <c r="W12" s="182"/>
      <c r="X12" s="28"/>
      <c r="Y12" s="29"/>
      <c r="Z12" s="30"/>
      <c r="AA12" s="30"/>
      <c r="AB12" s="30"/>
      <c r="AC12" s="30"/>
      <c r="AD12" s="30"/>
      <c r="AE12" s="30"/>
      <c r="AF12" s="28"/>
      <c r="AG12" s="123"/>
      <c r="AH12" s="31"/>
      <c r="AI12" s="31"/>
      <c r="AJ12" s="31"/>
      <c r="AK12" s="31"/>
    </row>
    <row r="13" spans="1:37" s="32" customFormat="1" ht="12" customHeight="1" x14ac:dyDescent="0.2">
      <c r="A13" s="33" t="s">
        <v>87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243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163">
        <v>0</v>
      </c>
      <c r="W13" s="44">
        <f t="shared" ref="W13:W23" si="0">SUM(B13:V13)</f>
        <v>0</v>
      </c>
      <c r="X13" s="116">
        <f t="shared" ref="X13:X23" si="1">2080/12</f>
        <v>173.33333333333334</v>
      </c>
      <c r="Y13" s="29">
        <f t="shared" ref="Y13:Y23" si="2">X13*W13</f>
        <v>0</v>
      </c>
      <c r="Z13" s="103">
        <v>48</v>
      </c>
      <c r="AA13" s="119">
        <v>0</v>
      </c>
      <c r="AB13" s="119">
        <v>0.8</v>
      </c>
      <c r="AC13" s="36">
        <f t="shared" ref="AC13:AC23" si="3">ROUND((W13*X13*Z13),10)+ROUND((W13*X13*Z13*AA13),10)</f>
        <v>0</v>
      </c>
      <c r="AD13" s="36">
        <f t="shared" ref="AD13:AD23" si="4">ROUND((W13*X13*Z13*AB13),10)</f>
        <v>0</v>
      </c>
      <c r="AE13" s="36">
        <f t="shared" ref="AE13:AE23" si="5">+AC13+AD13</f>
        <v>0</v>
      </c>
      <c r="AF13" s="100">
        <v>1.8</v>
      </c>
      <c r="AG13" s="124">
        <f t="shared" ref="AG13:AG19" si="6">+AE13</f>
        <v>0</v>
      </c>
      <c r="AH13" s="31"/>
      <c r="AI13" s="31"/>
      <c r="AJ13" s="31"/>
      <c r="AK13" s="31"/>
    </row>
    <row r="14" spans="1:37" s="32" customFormat="1" ht="12" customHeight="1" x14ac:dyDescent="0.2">
      <c r="A14" s="33" t="s">
        <v>79</v>
      </c>
      <c r="B14" s="34">
        <v>0</v>
      </c>
      <c r="C14" s="34">
        <v>0</v>
      </c>
      <c r="D14" s="34">
        <v>0</v>
      </c>
      <c r="E14" s="34">
        <v>0</v>
      </c>
      <c r="F14" s="34"/>
      <c r="G14" s="34"/>
      <c r="H14" s="34"/>
      <c r="I14" s="34"/>
      <c r="J14" s="34"/>
      <c r="K14" s="34"/>
      <c r="L14" s="243"/>
      <c r="M14" s="34"/>
      <c r="N14" s="34"/>
      <c r="O14" s="34"/>
      <c r="P14" s="34"/>
      <c r="Q14" s="34"/>
      <c r="R14" s="34"/>
      <c r="S14" s="34">
        <v>0</v>
      </c>
      <c r="T14" s="34">
        <v>0</v>
      </c>
      <c r="U14" s="34">
        <v>0</v>
      </c>
      <c r="V14" s="163">
        <v>0</v>
      </c>
      <c r="W14" s="44">
        <f t="shared" si="0"/>
        <v>0</v>
      </c>
      <c r="X14" s="116">
        <f t="shared" si="1"/>
        <v>173.33333333333334</v>
      </c>
      <c r="Y14" s="29">
        <f t="shared" si="2"/>
        <v>0</v>
      </c>
      <c r="Z14" s="103">
        <v>45</v>
      </c>
      <c r="AA14" s="119">
        <v>0</v>
      </c>
      <c r="AB14" s="119">
        <v>0.8</v>
      </c>
      <c r="AC14" s="36">
        <f t="shared" si="3"/>
        <v>0</v>
      </c>
      <c r="AD14" s="36">
        <f t="shared" si="4"/>
        <v>0</v>
      </c>
      <c r="AE14" s="36">
        <f t="shared" si="5"/>
        <v>0</v>
      </c>
      <c r="AF14" s="100">
        <v>1.8</v>
      </c>
      <c r="AG14" s="124">
        <f t="shared" si="6"/>
        <v>0</v>
      </c>
      <c r="AH14" s="31"/>
      <c r="AI14" s="31"/>
      <c r="AJ14" s="31"/>
      <c r="AK14" s="31"/>
    </row>
    <row r="15" spans="1:37" s="32" customFormat="1" ht="12" customHeight="1" x14ac:dyDescent="0.2">
      <c r="A15" s="33" t="s">
        <v>101</v>
      </c>
      <c r="B15" s="34">
        <v>0</v>
      </c>
      <c r="C15" s="34">
        <v>0</v>
      </c>
      <c r="D15" s="34">
        <v>0</v>
      </c>
      <c r="E15" s="34">
        <v>0</v>
      </c>
      <c r="F15" s="34"/>
      <c r="G15" s="34"/>
      <c r="H15" s="34"/>
      <c r="I15" s="34"/>
      <c r="J15" s="34"/>
      <c r="K15" s="34"/>
      <c r="L15" s="243"/>
      <c r="M15" s="34"/>
      <c r="N15" s="34"/>
      <c r="O15" s="34"/>
      <c r="P15" s="34"/>
      <c r="Q15" s="34"/>
      <c r="R15" s="34"/>
      <c r="S15" s="34">
        <v>0</v>
      </c>
      <c r="T15" s="34">
        <v>0</v>
      </c>
      <c r="U15" s="34">
        <v>0</v>
      </c>
      <c r="V15" s="163">
        <v>0</v>
      </c>
      <c r="W15" s="44">
        <f t="shared" si="0"/>
        <v>0</v>
      </c>
      <c r="X15" s="116">
        <f t="shared" si="1"/>
        <v>173.33333333333334</v>
      </c>
      <c r="Y15" s="29">
        <f t="shared" si="2"/>
        <v>0</v>
      </c>
      <c r="Z15" s="103">
        <v>42</v>
      </c>
      <c r="AA15" s="119">
        <v>0</v>
      </c>
      <c r="AB15" s="119">
        <v>0.8</v>
      </c>
      <c r="AC15" s="36">
        <f t="shared" si="3"/>
        <v>0</v>
      </c>
      <c r="AD15" s="36">
        <f t="shared" si="4"/>
        <v>0</v>
      </c>
      <c r="AE15" s="36">
        <f t="shared" si="5"/>
        <v>0</v>
      </c>
      <c r="AF15" s="100">
        <v>1.8</v>
      </c>
      <c r="AG15" s="124">
        <f t="shared" si="6"/>
        <v>0</v>
      </c>
      <c r="AH15" s="31"/>
      <c r="AI15" s="31"/>
      <c r="AJ15" s="31"/>
      <c r="AK15" s="31"/>
    </row>
    <row r="16" spans="1:37" s="32" customFormat="1" ht="12" customHeight="1" x14ac:dyDescent="0.2">
      <c r="A16" s="33" t="s">
        <v>32</v>
      </c>
      <c r="B16" s="34">
        <v>0</v>
      </c>
      <c r="C16" s="34">
        <v>0</v>
      </c>
      <c r="D16" s="34">
        <v>0</v>
      </c>
      <c r="E16" s="34">
        <v>0</v>
      </c>
      <c r="F16" s="34"/>
      <c r="G16" s="34"/>
      <c r="H16" s="34"/>
      <c r="I16" s="34"/>
      <c r="J16" s="34"/>
      <c r="K16" s="34"/>
      <c r="L16" s="243"/>
      <c r="M16" s="34"/>
      <c r="N16" s="34"/>
      <c r="O16" s="34"/>
      <c r="P16" s="34"/>
      <c r="Q16" s="34"/>
      <c r="R16" s="34"/>
      <c r="S16" s="34">
        <v>0</v>
      </c>
      <c r="T16" s="34">
        <v>0</v>
      </c>
      <c r="U16" s="34">
        <v>0</v>
      </c>
      <c r="V16" s="163">
        <v>0</v>
      </c>
      <c r="W16" s="44">
        <f t="shared" si="0"/>
        <v>0</v>
      </c>
      <c r="X16" s="116">
        <f t="shared" si="1"/>
        <v>173.33333333333334</v>
      </c>
      <c r="Y16" s="29">
        <f t="shared" si="2"/>
        <v>0</v>
      </c>
      <c r="Z16" s="103">
        <v>40</v>
      </c>
      <c r="AA16" s="119">
        <v>0</v>
      </c>
      <c r="AB16" s="119">
        <v>0.8</v>
      </c>
      <c r="AC16" s="36">
        <f t="shared" si="3"/>
        <v>0</v>
      </c>
      <c r="AD16" s="36">
        <f t="shared" si="4"/>
        <v>0</v>
      </c>
      <c r="AE16" s="36">
        <f t="shared" si="5"/>
        <v>0</v>
      </c>
      <c r="AF16" s="100">
        <v>1.8</v>
      </c>
      <c r="AG16" s="124">
        <f t="shared" si="6"/>
        <v>0</v>
      </c>
      <c r="AH16" s="31"/>
      <c r="AI16" s="31"/>
      <c r="AJ16" s="31"/>
      <c r="AK16" s="31"/>
    </row>
    <row r="17" spans="1:37" s="32" customFormat="1" ht="12" customHeight="1" x14ac:dyDescent="0.2">
      <c r="A17" s="33" t="s">
        <v>102</v>
      </c>
      <c r="B17" s="34">
        <v>0</v>
      </c>
      <c r="C17" s="34">
        <v>0</v>
      </c>
      <c r="D17" s="34">
        <v>0</v>
      </c>
      <c r="E17" s="34">
        <v>0</v>
      </c>
      <c r="F17" s="34"/>
      <c r="G17" s="34"/>
      <c r="H17" s="34"/>
      <c r="I17" s="34"/>
      <c r="J17" s="34"/>
      <c r="K17" s="34"/>
      <c r="L17" s="243"/>
      <c r="M17" s="34"/>
      <c r="N17" s="34"/>
      <c r="O17" s="34"/>
      <c r="P17" s="34"/>
      <c r="Q17" s="34"/>
      <c r="R17" s="34"/>
      <c r="S17" s="34">
        <v>0</v>
      </c>
      <c r="T17" s="34">
        <v>0</v>
      </c>
      <c r="U17" s="34">
        <v>0</v>
      </c>
      <c r="V17" s="163">
        <v>0</v>
      </c>
      <c r="W17" s="44">
        <f t="shared" si="0"/>
        <v>0</v>
      </c>
      <c r="X17" s="116">
        <f t="shared" si="1"/>
        <v>173.33333333333334</v>
      </c>
      <c r="Y17" s="29">
        <f t="shared" si="2"/>
        <v>0</v>
      </c>
      <c r="Z17" s="103">
        <v>40</v>
      </c>
      <c r="AA17" s="119">
        <v>0</v>
      </c>
      <c r="AB17" s="119">
        <v>0.8</v>
      </c>
      <c r="AC17" s="36">
        <f t="shared" si="3"/>
        <v>0</v>
      </c>
      <c r="AD17" s="36">
        <f t="shared" si="4"/>
        <v>0</v>
      </c>
      <c r="AE17" s="36">
        <f t="shared" si="5"/>
        <v>0</v>
      </c>
      <c r="AF17" s="100">
        <v>1.8</v>
      </c>
      <c r="AG17" s="124">
        <f t="shared" si="6"/>
        <v>0</v>
      </c>
      <c r="AH17" s="31"/>
      <c r="AI17" s="31"/>
      <c r="AJ17" s="31"/>
      <c r="AK17" s="31"/>
    </row>
    <row r="18" spans="1:37" s="32" customFormat="1" ht="12" customHeight="1" x14ac:dyDescent="0.2">
      <c r="A18" s="33" t="s">
        <v>80</v>
      </c>
      <c r="B18" s="34">
        <v>0</v>
      </c>
      <c r="C18" s="34">
        <v>0</v>
      </c>
      <c r="D18" s="34">
        <v>0</v>
      </c>
      <c r="E18" s="34">
        <v>0</v>
      </c>
      <c r="F18" s="34"/>
      <c r="G18" s="34"/>
      <c r="H18" s="34"/>
      <c r="I18" s="34"/>
      <c r="J18" s="34"/>
      <c r="K18" s="34"/>
      <c r="L18" s="243"/>
      <c r="M18" s="34"/>
      <c r="N18" s="34"/>
      <c r="O18" s="34"/>
      <c r="P18" s="34"/>
      <c r="Q18" s="34"/>
      <c r="R18" s="34"/>
      <c r="S18" s="34">
        <v>0</v>
      </c>
      <c r="T18" s="34">
        <v>0</v>
      </c>
      <c r="U18" s="34">
        <v>0</v>
      </c>
      <c r="V18" s="163">
        <v>0</v>
      </c>
      <c r="W18" s="44">
        <f t="shared" si="0"/>
        <v>0</v>
      </c>
      <c r="X18" s="116">
        <f t="shared" si="1"/>
        <v>173.33333333333334</v>
      </c>
      <c r="Y18" s="29">
        <f t="shared" si="2"/>
        <v>0</v>
      </c>
      <c r="Z18" s="103">
        <v>35</v>
      </c>
      <c r="AA18" s="119">
        <v>0</v>
      </c>
      <c r="AB18" s="119">
        <v>0.8</v>
      </c>
      <c r="AC18" s="36">
        <f t="shared" si="3"/>
        <v>0</v>
      </c>
      <c r="AD18" s="36">
        <f t="shared" si="4"/>
        <v>0</v>
      </c>
      <c r="AE18" s="36">
        <f t="shared" si="5"/>
        <v>0</v>
      </c>
      <c r="AF18" s="100">
        <v>1.8</v>
      </c>
      <c r="AG18" s="124">
        <f t="shared" si="6"/>
        <v>0</v>
      </c>
      <c r="AH18" s="31"/>
      <c r="AI18" s="31"/>
      <c r="AJ18" s="31"/>
      <c r="AK18" s="31"/>
    </row>
    <row r="19" spans="1:37" s="32" customFormat="1" ht="12" customHeight="1" x14ac:dyDescent="0.2">
      <c r="A19" s="33" t="s">
        <v>76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243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163">
        <v>0</v>
      </c>
      <c r="W19" s="44">
        <f t="shared" si="0"/>
        <v>0</v>
      </c>
      <c r="X19" s="116">
        <f t="shared" si="1"/>
        <v>173.33333333333334</v>
      </c>
      <c r="Y19" s="29">
        <f t="shared" si="2"/>
        <v>0</v>
      </c>
      <c r="Z19" s="103">
        <v>40</v>
      </c>
      <c r="AA19" s="119">
        <v>0</v>
      </c>
      <c r="AB19" s="119">
        <v>0.8</v>
      </c>
      <c r="AC19" s="36">
        <f t="shared" si="3"/>
        <v>0</v>
      </c>
      <c r="AD19" s="36">
        <f t="shared" si="4"/>
        <v>0</v>
      </c>
      <c r="AE19" s="36">
        <f t="shared" si="5"/>
        <v>0</v>
      </c>
      <c r="AF19" s="100">
        <v>1.8</v>
      </c>
      <c r="AG19" s="124">
        <f t="shared" si="6"/>
        <v>0</v>
      </c>
      <c r="AH19" s="31"/>
      <c r="AI19" s="31"/>
      <c r="AJ19" s="31"/>
      <c r="AK19" s="31"/>
    </row>
    <row r="20" spans="1:37" s="32" customFormat="1" ht="12" customHeight="1" x14ac:dyDescent="0.2">
      <c r="A20" s="33" t="s">
        <v>81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243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163">
        <v>0</v>
      </c>
      <c r="W20" s="44">
        <f t="shared" si="0"/>
        <v>0</v>
      </c>
      <c r="X20" s="116">
        <f t="shared" si="1"/>
        <v>173.33333333333334</v>
      </c>
      <c r="Y20" s="29">
        <f t="shared" si="2"/>
        <v>0</v>
      </c>
      <c r="Z20" s="103">
        <v>20</v>
      </c>
      <c r="AA20" s="119">
        <v>0</v>
      </c>
      <c r="AB20" s="119">
        <v>0.8</v>
      </c>
      <c r="AC20" s="36">
        <f t="shared" si="3"/>
        <v>0</v>
      </c>
      <c r="AD20" s="36">
        <f t="shared" si="4"/>
        <v>0</v>
      </c>
      <c r="AE20" s="36">
        <f t="shared" si="5"/>
        <v>0</v>
      </c>
      <c r="AF20" s="100">
        <v>1.8</v>
      </c>
      <c r="AG20" s="124">
        <f>ROUND((AF20*Z20*X20*W20),10)</f>
        <v>0</v>
      </c>
      <c r="AH20" s="31"/>
      <c r="AI20" s="31"/>
      <c r="AJ20" s="31"/>
      <c r="AK20" s="31"/>
    </row>
    <row r="21" spans="1:37" s="32" customFormat="1" ht="12" customHeight="1" x14ac:dyDescent="0.2">
      <c r="A21" s="33" t="s">
        <v>81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243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163">
        <v>0</v>
      </c>
      <c r="W21" s="44">
        <f t="shared" si="0"/>
        <v>0</v>
      </c>
      <c r="X21" s="116">
        <f t="shared" si="1"/>
        <v>173.33333333333334</v>
      </c>
      <c r="Y21" s="29">
        <f t="shared" si="2"/>
        <v>0</v>
      </c>
      <c r="Z21" s="103">
        <v>20</v>
      </c>
      <c r="AA21" s="119">
        <v>0</v>
      </c>
      <c r="AB21" s="119">
        <v>0.8</v>
      </c>
      <c r="AC21" s="36">
        <f t="shared" si="3"/>
        <v>0</v>
      </c>
      <c r="AD21" s="36">
        <f t="shared" si="4"/>
        <v>0</v>
      </c>
      <c r="AE21" s="36">
        <f t="shared" si="5"/>
        <v>0</v>
      </c>
      <c r="AF21" s="100">
        <v>1.8</v>
      </c>
      <c r="AG21" s="124">
        <f>ROUND((AF21*Z21*X21*W21),10)</f>
        <v>0</v>
      </c>
      <c r="AH21" s="31"/>
      <c r="AI21" s="31"/>
      <c r="AJ21" s="31"/>
      <c r="AK21" s="31"/>
    </row>
    <row r="22" spans="1:37" s="32" customFormat="1" ht="12" customHeight="1" x14ac:dyDescent="0.2">
      <c r="A22" s="33" t="s">
        <v>82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243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163">
        <v>0</v>
      </c>
      <c r="W22" s="44">
        <f t="shared" si="0"/>
        <v>0</v>
      </c>
      <c r="X22" s="116">
        <f t="shared" si="1"/>
        <v>173.33333333333334</v>
      </c>
      <c r="Y22" s="29">
        <f t="shared" si="2"/>
        <v>0</v>
      </c>
      <c r="Z22" s="103">
        <v>38</v>
      </c>
      <c r="AA22" s="119">
        <v>0</v>
      </c>
      <c r="AB22" s="119">
        <v>0.8</v>
      </c>
      <c r="AC22" s="36">
        <f t="shared" si="3"/>
        <v>0</v>
      </c>
      <c r="AD22" s="36">
        <f t="shared" si="4"/>
        <v>0</v>
      </c>
      <c r="AE22" s="36">
        <f t="shared" si="5"/>
        <v>0</v>
      </c>
      <c r="AF22" s="100">
        <v>1.8</v>
      </c>
      <c r="AG22" s="124">
        <f>ROUND((AF22*Z22*X22*W22),10)</f>
        <v>0</v>
      </c>
      <c r="AH22" s="31"/>
      <c r="AI22" s="31"/>
      <c r="AJ22" s="31"/>
      <c r="AK22" s="31"/>
    </row>
    <row r="23" spans="1:37" s="32" customFormat="1" ht="12" customHeight="1" x14ac:dyDescent="0.2">
      <c r="A23" s="33" t="s">
        <v>33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243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163">
        <v>0</v>
      </c>
      <c r="W23" s="183">
        <f t="shared" si="0"/>
        <v>0</v>
      </c>
      <c r="X23" s="117">
        <f t="shared" si="1"/>
        <v>173.33333333333334</v>
      </c>
      <c r="Y23" s="38">
        <f t="shared" si="2"/>
        <v>0</v>
      </c>
      <c r="Z23" s="118">
        <v>20</v>
      </c>
      <c r="AA23" s="120">
        <v>0</v>
      </c>
      <c r="AB23" s="120">
        <v>0.8</v>
      </c>
      <c r="AC23" s="41">
        <f t="shared" si="3"/>
        <v>0</v>
      </c>
      <c r="AD23" s="41">
        <f t="shared" si="4"/>
        <v>0</v>
      </c>
      <c r="AE23" s="41">
        <f t="shared" si="5"/>
        <v>0</v>
      </c>
      <c r="AF23" s="214">
        <v>1.8</v>
      </c>
      <c r="AG23" s="125">
        <f>+AE23</f>
        <v>0</v>
      </c>
      <c r="AH23" s="31"/>
      <c r="AI23" s="31"/>
      <c r="AJ23" s="31"/>
      <c r="AK23" s="31"/>
    </row>
    <row r="24" spans="1:37" s="32" customFormat="1" ht="12" customHeight="1" x14ac:dyDescent="0.2">
      <c r="A24" s="33"/>
      <c r="B24" s="34"/>
      <c r="C24" s="34"/>
      <c r="D24" s="34"/>
      <c r="E24" s="34"/>
      <c r="F24" s="193"/>
      <c r="G24" s="193"/>
      <c r="H24" s="193"/>
      <c r="I24" s="193"/>
      <c r="J24" s="193"/>
      <c r="K24" s="193"/>
      <c r="L24" s="244"/>
      <c r="M24" s="193"/>
      <c r="N24" s="193"/>
      <c r="O24" s="193"/>
      <c r="P24" s="101"/>
      <c r="Q24" s="101"/>
      <c r="R24" s="194"/>
      <c r="S24" s="194"/>
      <c r="T24" s="194"/>
      <c r="U24" s="194"/>
      <c r="V24" s="218"/>
      <c r="W24" s="183">
        <f>SUM(W14:W23)</f>
        <v>0</v>
      </c>
      <c r="X24" s="102"/>
      <c r="Y24" s="38">
        <f>SUM(Y14:Y23)</f>
        <v>0</v>
      </c>
      <c r="Z24" s="39"/>
      <c r="AA24" s="39"/>
      <c r="AB24" s="39"/>
      <c r="AC24" s="39">
        <f>SUM(AC14:AC23)</f>
        <v>0</v>
      </c>
      <c r="AD24" s="39">
        <f>SUM(AD14:AD23)</f>
        <v>0</v>
      </c>
      <c r="AE24" s="39">
        <f>SUM(AE14:AE23)</f>
        <v>0</v>
      </c>
      <c r="AF24" s="42"/>
      <c r="AG24" s="125">
        <f>SUM(AG14:AG23)</f>
        <v>0</v>
      </c>
      <c r="AH24" s="31"/>
      <c r="AI24" s="31"/>
      <c r="AJ24" s="31"/>
      <c r="AK24" s="31"/>
    </row>
    <row r="25" spans="1:37" s="32" customFormat="1" ht="12" customHeight="1" x14ac:dyDescent="0.2">
      <c r="A25" s="172"/>
      <c r="B25" s="34"/>
      <c r="C25" s="34"/>
      <c r="D25" s="34"/>
      <c r="E25" s="34"/>
      <c r="F25" s="163"/>
      <c r="G25" s="163"/>
      <c r="H25" s="163"/>
      <c r="I25" s="163"/>
      <c r="J25" s="163"/>
      <c r="K25" s="163"/>
      <c r="L25" s="245"/>
      <c r="M25" s="163"/>
      <c r="N25" s="163"/>
      <c r="O25" s="163"/>
      <c r="P25" s="163"/>
      <c r="Q25" s="163"/>
      <c r="R25" s="59"/>
      <c r="S25" s="59"/>
      <c r="T25" s="59"/>
      <c r="U25" s="59"/>
      <c r="V25" s="59"/>
      <c r="W25" s="44"/>
      <c r="X25" s="166"/>
      <c r="Y25" s="167"/>
      <c r="Z25" s="165"/>
      <c r="AA25" s="165"/>
      <c r="AB25" s="165"/>
      <c r="AC25" s="165"/>
      <c r="AD25" s="165"/>
      <c r="AE25" s="165"/>
      <c r="AG25" s="124"/>
      <c r="AH25" s="31"/>
      <c r="AI25" s="31"/>
      <c r="AJ25" s="31"/>
      <c r="AK25" s="31"/>
    </row>
    <row r="26" spans="1:37" s="32" customFormat="1" ht="12.75" customHeight="1" x14ac:dyDescent="0.2">
      <c r="A26" s="131" t="s">
        <v>35</v>
      </c>
      <c r="B26" s="132">
        <f>SUM(B14:B24)</f>
        <v>0</v>
      </c>
      <c r="C26" s="132">
        <f>SUM(C14:C24)</f>
        <v>0</v>
      </c>
      <c r="D26" s="132">
        <f>SUM(D14:D24)</f>
        <v>0</v>
      </c>
      <c r="E26" s="132">
        <f>SUM(E14:E24)</f>
        <v>0</v>
      </c>
      <c r="F26" s="132">
        <f t="shared" ref="F26:V26" si="7">SUM(F13:F23)</f>
        <v>0</v>
      </c>
      <c r="G26" s="132">
        <f t="shared" si="7"/>
        <v>0</v>
      </c>
      <c r="H26" s="132">
        <f t="shared" si="7"/>
        <v>0</v>
      </c>
      <c r="I26" s="132">
        <f t="shared" si="7"/>
        <v>0</v>
      </c>
      <c r="J26" s="132">
        <f t="shared" si="7"/>
        <v>0</v>
      </c>
      <c r="K26" s="132">
        <f t="shared" si="7"/>
        <v>0</v>
      </c>
      <c r="L26" s="246">
        <f t="shared" si="7"/>
        <v>0</v>
      </c>
      <c r="M26" s="132">
        <f t="shared" si="7"/>
        <v>0</v>
      </c>
      <c r="N26" s="132">
        <f t="shared" si="7"/>
        <v>0</v>
      </c>
      <c r="O26" s="132">
        <f t="shared" si="7"/>
        <v>0</v>
      </c>
      <c r="P26" s="132">
        <f t="shared" si="7"/>
        <v>0</v>
      </c>
      <c r="Q26" s="132">
        <f t="shared" si="7"/>
        <v>0</v>
      </c>
      <c r="R26" s="132">
        <f t="shared" si="7"/>
        <v>0</v>
      </c>
      <c r="S26" s="132">
        <f t="shared" si="7"/>
        <v>0</v>
      </c>
      <c r="T26" s="132">
        <f t="shared" si="7"/>
        <v>0</v>
      </c>
      <c r="U26" s="132">
        <f t="shared" si="7"/>
        <v>0</v>
      </c>
      <c r="V26" s="219">
        <f t="shared" si="7"/>
        <v>0</v>
      </c>
      <c r="W26" s="180"/>
      <c r="X26" s="175"/>
      <c r="Y26" s="175"/>
      <c r="Z26" s="176"/>
      <c r="AA26" s="175"/>
      <c r="AB26" s="175"/>
      <c r="AC26" s="175"/>
      <c r="AD26" s="175"/>
      <c r="AE26" s="177"/>
      <c r="AF26" s="178"/>
      <c r="AG26" s="135">
        <f>SUM(AG24:AG25)</f>
        <v>0</v>
      </c>
      <c r="AH26" s="56">
        <f>AG26-AD24</f>
        <v>0</v>
      </c>
      <c r="AI26" s="56">
        <v>0</v>
      </c>
      <c r="AJ26" s="56">
        <f>AH26+AI26</f>
        <v>0</v>
      </c>
      <c r="AK26" s="56">
        <v>130000</v>
      </c>
    </row>
    <row r="27" spans="1:37" s="4" customFormat="1" ht="4.5" customHeight="1" x14ac:dyDescent="0.2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241"/>
      <c r="M27" s="19"/>
      <c r="N27" s="19"/>
      <c r="O27" s="19"/>
      <c r="P27" s="20"/>
      <c r="Q27" s="20"/>
      <c r="R27" s="19"/>
      <c r="S27" s="19"/>
      <c r="T27" s="19"/>
      <c r="U27" s="19"/>
      <c r="V27" s="213"/>
      <c r="W27" s="224"/>
      <c r="X27" s="21"/>
      <c r="Y27" s="188"/>
      <c r="Z27" s="189"/>
      <c r="AA27" s="189"/>
      <c r="AB27" s="189"/>
      <c r="AC27" s="189"/>
      <c r="AD27" s="189"/>
      <c r="AE27" s="189"/>
      <c r="AF27" s="187"/>
      <c r="AG27" s="122"/>
      <c r="AH27" s="24"/>
      <c r="AI27" s="24"/>
      <c r="AJ27" s="24"/>
      <c r="AK27" s="24"/>
    </row>
    <row r="28" spans="1:37" s="32" customFormat="1" ht="12" customHeight="1" x14ac:dyDescent="0.2">
      <c r="A28" s="25" t="s">
        <v>36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42"/>
      <c r="M28" s="26"/>
      <c r="N28" s="26"/>
      <c r="O28" s="26"/>
      <c r="P28" s="27"/>
      <c r="Q28" s="27"/>
      <c r="R28" s="26"/>
      <c r="S28" s="26"/>
      <c r="T28" s="26"/>
      <c r="U28" s="26"/>
      <c r="V28" s="46"/>
      <c r="W28" s="179"/>
      <c r="X28" s="190"/>
      <c r="Y28" s="190"/>
      <c r="Z28" s="191"/>
      <c r="AA28" s="190"/>
      <c r="AB28" s="190"/>
      <c r="AC28" s="190"/>
      <c r="AD28" s="190"/>
      <c r="AE28" s="192"/>
      <c r="AF28" s="50"/>
      <c r="AG28" s="124"/>
      <c r="AH28" s="31"/>
      <c r="AI28" s="31"/>
      <c r="AJ28" s="31"/>
      <c r="AK28" s="31"/>
    </row>
    <row r="29" spans="1:37" s="32" customFormat="1" ht="12" customHeight="1" x14ac:dyDescent="0.2">
      <c r="A29" s="33" t="s">
        <v>83</v>
      </c>
      <c r="B29" s="34">
        <v>0</v>
      </c>
      <c r="C29" s="34">
        <v>0</v>
      </c>
      <c r="D29" s="34">
        <v>0</v>
      </c>
      <c r="E29" s="34">
        <v>0</v>
      </c>
      <c r="F29" s="34"/>
      <c r="G29" s="34"/>
      <c r="H29" s="34"/>
      <c r="I29" s="34"/>
      <c r="J29" s="34"/>
      <c r="K29" s="34"/>
      <c r="L29" s="243"/>
      <c r="M29" s="34"/>
      <c r="N29" s="34"/>
      <c r="O29" s="34"/>
      <c r="P29" s="34"/>
      <c r="Q29" s="34"/>
      <c r="R29" s="34"/>
      <c r="S29" s="34"/>
      <c r="T29" s="34">
        <v>0</v>
      </c>
      <c r="U29" s="34">
        <v>0</v>
      </c>
      <c r="V29" s="163">
        <v>0</v>
      </c>
      <c r="W29" s="44">
        <f t="shared" ref="W29:W35" si="8">SUM(B29:V29)</f>
        <v>0</v>
      </c>
      <c r="X29" s="116">
        <f t="shared" ref="X29:X35" si="9">2080/12</f>
        <v>173.33333333333334</v>
      </c>
      <c r="Y29" s="29">
        <f t="shared" ref="Y29:Y35" si="10">X29*W29</f>
        <v>0</v>
      </c>
      <c r="Z29" s="103">
        <v>50</v>
      </c>
      <c r="AA29" s="119">
        <v>0</v>
      </c>
      <c r="AB29" s="119">
        <v>0.8</v>
      </c>
      <c r="AC29" s="36">
        <f t="shared" ref="AC29:AC35" si="11">ROUND((W29*X29*Z29),10)+ROUND((W29*X29*Z29*AA29),10)</f>
        <v>0</v>
      </c>
      <c r="AD29" s="36">
        <f t="shared" ref="AD29:AD35" si="12">ROUND((W29*X29*Z29*AB29),10)</f>
        <v>0</v>
      </c>
      <c r="AE29" s="36">
        <f t="shared" ref="AE29:AE35" si="13">+AC29+AD29</f>
        <v>0</v>
      </c>
      <c r="AF29" s="100">
        <v>1.8</v>
      </c>
      <c r="AG29" s="124">
        <f t="shared" ref="AG29:AG35" si="14">+AE29</f>
        <v>0</v>
      </c>
      <c r="AH29" s="31"/>
      <c r="AI29" s="31"/>
      <c r="AJ29" s="31"/>
      <c r="AK29" s="31"/>
    </row>
    <row r="30" spans="1:37" s="32" customFormat="1" ht="12" customHeight="1" x14ac:dyDescent="0.2">
      <c r="A30" s="33" t="s">
        <v>84</v>
      </c>
      <c r="B30" s="34">
        <v>0</v>
      </c>
      <c r="C30" s="34">
        <v>0</v>
      </c>
      <c r="D30" s="34">
        <v>0</v>
      </c>
      <c r="E30" s="34">
        <v>0</v>
      </c>
      <c r="F30" s="34"/>
      <c r="G30" s="34"/>
      <c r="H30" s="34"/>
      <c r="I30" s="34"/>
      <c r="J30" s="34"/>
      <c r="K30" s="34"/>
      <c r="L30" s="243"/>
      <c r="M30" s="34"/>
      <c r="N30" s="34"/>
      <c r="O30" s="34"/>
      <c r="P30" s="34"/>
      <c r="Q30" s="34"/>
      <c r="R30" s="34"/>
      <c r="S30" s="34"/>
      <c r="T30" s="34">
        <v>0</v>
      </c>
      <c r="U30" s="34">
        <v>0</v>
      </c>
      <c r="V30" s="163">
        <v>0</v>
      </c>
      <c r="W30" s="44">
        <f t="shared" si="8"/>
        <v>0</v>
      </c>
      <c r="X30" s="116">
        <f t="shared" si="9"/>
        <v>173.33333333333334</v>
      </c>
      <c r="Y30" s="29">
        <f t="shared" si="10"/>
        <v>0</v>
      </c>
      <c r="Z30" s="103">
        <v>20</v>
      </c>
      <c r="AA30" s="119">
        <v>0</v>
      </c>
      <c r="AB30" s="119">
        <v>0.8</v>
      </c>
      <c r="AC30" s="36">
        <f t="shared" si="11"/>
        <v>0</v>
      </c>
      <c r="AD30" s="36">
        <f t="shared" si="12"/>
        <v>0</v>
      </c>
      <c r="AE30" s="36">
        <f t="shared" si="13"/>
        <v>0</v>
      </c>
      <c r="AF30" s="100">
        <v>1.8</v>
      </c>
      <c r="AG30" s="124">
        <f t="shared" si="14"/>
        <v>0</v>
      </c>
      <c r="AH30" s="31"/>
      <c r="AI30" s="31"/>
      <c r="AJ30" s="31"/>
      <c r="AK30" s="31"/>
    </row>
    <row r="31" spans="1:37" s="32" customFormat="1" ht="12" customHeight="1" x14ac:dyDescent="0.2">
      <c r="A31" s="33" t="s">
        <v>103</v>
      </c>
      <c r="B31" s="34">
        <v>0</v>
      </c>
      <c r="C31" s="34">
        <v>0</v>
      </c>
      <c r="D31" s="34">
        <v>0</v>
      </c>
      <c r="E31" s="34">
        <v>0</v>
      </c>
      <c r="F31" s="34"/>
      <c r="G31" s="34"/>
      <c r="H31" s="34"/>
      <c r="I31" s="34"/>
      <c r="J31" s="34"/>
      <c r="K31" s="34"/>
      <c r="L31" s="243"/>
      <c r="M31" s="34"/>
      <c r="N31" s="34"/>
      <c r="O31" s="34"/>
      <c r="P31" s="34"/>
      <c r="Q31" s="34"/>
      <c r="R31" s="34"/>
      <c r="S31" s="34"/>
      <c r="T31" s="34">
        <v>0</v>
      </c>
      <c r="U31" s="34">
        <v>0</v>
      </c>
      <c r="V31" s="163">
        <v>0</v>
      </c>
      <c r="W31" s="44">
        <f t="shared" si="8"/>
        <v>0</v>
      </c>
      <c r="X31" s="116">
        <f t="shared" si="9"/>
        <v>173.33333333333334</v>
      </c>
      <c r="Y31" s="29">
        <f t="shared" si="10"/>
        <v>0</v>
      </c>
      <c r="Z31" s="103">
        <v>38</v>
      </c>
      <c r="AA31" s="119">
        <v>0</v>
      </c>
      <c r="AB31" s="119">
        <v>0.8</v>
      </c>
      <c r="AC31" s="36">
        <f t="shared" si="11"/>
        <v>0</v>
      </c>
      <c r="AD31" s="36">
        <f t="shared" si="12"/>
        <v>0</v>
      </c>
      <c r="AE31" s="36">
        <f t="shared" si="13"/>
        <v>0</v>
      </c>
      <c r="AF31" s="100">
        <v>1.8</v>
      </c>
      <c r="AG31" s="124">
        <f t="shared" si="14"/>
        <v>0</v>
      </c>
      <c r="AH31" s="31"/>
      <c r="AI31" s="31"/>
      <c r="AJ31" s="31"/>
      <c r="AK31" s="31"/>
    </row>
    <row r="32" spans="1:37" s="32" customFormat="1" ht="12" customHeight="1" x14ac:dyDescent="0.2">
      <c r="A32" s="33" t="s">
        <v>75</v>
      </c>
      <c r="B32" s="34">
        <v>0</v>
      </c>
      <c r="C32" s="34">
        <v>0</v>
      </c>
      <c r="D32" s="34">
        <v>0</v>
      </c>
      <c r="E32" s="34">
        <v>0</v>
      </c>
      <c r="F32" s="34"/>
      <c r="G32" s="34"/>
      <c r="H32" s="34"/>
      <c r="I32" s="34"/>
      <c r="J32" s="34"/>
      <c r="K32" s="34"/>
      <c r="L32" s="243"/>
      <c r="M32" s="34"/>
      <c r="N32" s="34"/>
      <c r="O32" s="34"/>
      <c r="P32" s="34"/>
      <c r="Q32" s="34"/>
      <c r="R32" s="34"/>
      <c r="S32" s="34"/>
      <c r="T32" s="34">
        <v>0</v>
      </c>
      <c r="U32" s="34">
        <v>0</v>
      </c>
      <c r="V32" s="163">
        <v>0</v>
      </c>
      <c r="W32" s="44">
        <f t="shared" si="8"/>
        <v>0</v>
      </c>
      <c r="X32" s="116">
        <f t="shared" si="9"/>
        <v>173.33333333333334</v>
      </c>
      <c r="Y32" s="29">
        <f t="shared" si="10"/>
        <v>0</v>
      </c>
      <c r="Z32" s="103">
        <v>43</v>
      </c>
      <c r="AA32" s="119">
        <v>0</v>
      </c>
      <c r="AB32" s="119">
        <v>0.8</v>
      </c>
      <c r="AC32" s="36">
        <f t="shared" si="11"/>
        <v>0</v>
      </c>
      <c r="AD32" s="36">
        <f t="shared" si="12"/>
        <v>0</v>
      </c>
      <c r="AE32" s="36">
        <f t="shared" si="13"/>
        <v>0</v>
      </c>
      <c r="AF32" s="100">
        <v>1.8</v>
      </c>
      <c r="AG32" s="124">
        <f t="shared" si="14"/>
        <v>0</v>
      </c>
      <c r="AH32" s="31"/>
      <c r="AI32" s="31"/>
      <c r="AJ32" s="31"/>
      <c r="AK32" s="31"/>
    </row>
    <row r="33" spans="1:37" s="32" customFormat="1" ht="12" customHeight="1" x14ac:dyDescent="0.2">
      <c r="A33" s="33" t="s">
        <v>85</v>
      </c>
      <c r="B33" s="34">
        <v>0</v>
      </c>
      <c r="C33" s="34">
        <v>0</v>
      </c>
      <c r="D33" s="34">
        <v>0</v>
      </c>
      <c r="E33" s="34">
        <v>0</v>
      </c>
      <c r="F33" s="34"/>
      <c r="G33" s="34"/>
      <c r="H33" s="34"/>
      <c r="I33" s="34"/>
      <c r="J33" s="34"/>
      <c r="K33" s="34"/>
      <c r="L33" s="243"/>
      <c r="M33" s="34"/>
      <c r="N33" s="34"/>
      <c r="O33" s="34"/>
      <c r="P33" s="34"/>
      <c r="Q33" s="34"/>
      <c r="R33" s="34"/>
      <c r="S33" s="34"/>
      <c r="T33" s="34">
        <v>0</v>
      </c>
      <c r="U33" s="34">
        <v>0</v>
      </c>
      <c r="V33" s="163">
        <v>0</v>
      </c>
      <c r="W33" s="44">
        <f t="shared" si="8"/>
        <v>0</v>
      </c>
      <c r="X33" s="116">
        <f t="shared" si="9"/>
        <v>173.33333333333334</v>
      </c>
      <c r="Y33" s="29">
        <f t="shared" si="10"/>
        <v>0</v>
      </c>
      <c r="Z33" s="103">
        <v>45</v>
      </c>
      <c r="AA33" s="119">
        <v>0</v>
      </c>
      <c r="AB33" s="119">
        <v>0.8</v>
      </c>
      <c r="AC33" s="36">
        <f t="shared" si="11"/>
        <v>0</v>
      </c>
      <c r="AD33" s="36">
        <f t="shared" si="12"/>
        <v>0</v>
      </c>
      <c r="AE33" s="36">
        <f t="shared" si="13"/>
        <v>0</v>
      </c>
      <c r="AF33" s="100">
        <v>1.8</v>
      </c>
      <c r="AG33" s="124">
        <f t="shared" si="14"/>
        <v>0</v>
      </c>
      <c r="AH33" s="31"/>
      <c r="AI33" s="31"/>
      <c r="AJ33" s="31"/>
      <c r="AK33" s="31"/>
    </row>
    <row r="34" spans="1:37" s="32" customFormat="1" ht="12" customHeight="1" x14ac:dyDescent="0.2">
      <c r="A34" s="33" t="s">
        <v>86</v>
      </c>
      <c r="B34" s="34">
        <v>0</v>
      </c>
      <c r="C34" s="34">
        <v>0</v>
      </c>
      <c r="D34" s="34">
        <v>0</v>
      </c>
      <c r="E34" s="34">
        <v>0</v>
      </c>
      <c r="F34" s="34"/>
      <c r="G34" s="34"/>
      <c r="H34" s="34"/>
      <c r="I34" s="34"/>
      <c r="J34" s="34"/>
      <c r="K34" s="34"/>
      <c r="L34" s="243"/>
      <c r="M34" s="34"/>
      <c r="N34" s="34"/>
      <c r="O34" s="34"/>
      <c r="P34" s="34"/>
      <c r="Q34" s="34"/>
      <c r="R34" s="34"/>
      <c r="S34" s="34"/>
      <c r="T34" s="34">
        <v>0</v>
      </c>
      <c r="U34" s="34">
        <v>0</v>
      </c>
      <c r="V34" s="163">
        <v>0</v>
      </c>
      <c r="W34" s="44">
        <f t="shared" si="8"/>
        <v>0</v>
      </c>
      <c r="X34" s="116">
        <f t="shared" si="9"/>
        <v>173.33333333333334</v>
      </c>
      <c r="Y34" s="29">
        <f t="shared" si="10"/>
        <v>0</v>
      </c>
      <c r="Z34" s="103">
        <v>43</v>
      </c>
      <c r="AA34" s="119">
        <v>0</v>
      </c>
      <c r="AB34" s="119">
        <v>0.8</v>
      </c>
      <c r="AC34" s="36">
        <f t="shared" si="11"/>
        <v>0</v>
      </c>
      <c r="AD34" s="36">
        <f t="shared" si="12"/>
        <v>0</v>
      </c>
      <c r="AE34" s="36">
        <f t="shared" si="13"/>
        <v>0</v>
      </c>
      <c r="AF34" s="100">
        <v>1.8</v>
      </c>
      <c r="AG34" s="124">
        <f t="shared" si="14"/>
        <v>0</v>
      </c>
      <c r="AH34" s="31"/>
      <c r="AI34" s="31"/>
      <c r="AJ34" s="31"/>
      <c r="AK34" s="31"/>
    </row>
    <row r="35" spans="1:37" s="32" customFormat="1" ht="12" customHeight="1" x14ac:dyDescent="0.2">
      <c r="A35" s="33" t="s">
        <v>104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243"/>
      <c r="M35" s="34"/>
      <c r="N35" s="34"/>
      <c r="O35" s="34"/>
      <c r="P35" s="34"/>
      <c r="Q35" s="34"/>
      <c r="R35" s="34"/>
      <c r="S35" s="34"/>
      <c r="T35" s="34">
        <v>0</v>
      </c>
      <c r="U35" s="34">
        <v>0</v>
      </c>
      <c r="V35" s="163">
        <v>0</v>
      </c>
      <c r="W35" s="44">
        <f t="shared" si="8"/>
        <v>0</v>
      </c>
      <c r="X35" s="116">
        <f t="shared" si="9"/>
        <v>173.33333333333334</v>
      </c>
      <c r="Y35" s="29">
        <f t="shared" si="10"/>
        <v>0</v>
      </c>
      <c r="Z35" s="103">
        <v>48</v>
      </c>
      <c r="AA35" s="119">
        <v>0</v>
      </c>
      <c r="AB35" s="119">
        <v>0.8</v>
      </c>
      <c r="AC35" s="36">
        <f t="shared" si="11"/>
        <v>0</v>
      </c>
      <c r="AD35" s="36">
        <f t="shared" si="12"/>
        <v>0</v>
      </c>
      <c r="AE35" s="36">
        <f t="shared" si="13"/>
        <v>0</v>
      </c>
      <c r="AF35" s="100">
        <v>1.8</v>
      </c>
      <c r="AG35" s="124">
        <f t="shared" si="14"/>
        <v>0</v>
      </c>
      <c r="AH35" s="31"/>
      <c r="AI35" s="31"/>
      <c r="AJ35" s="31"/>
      <c r="AK35" s="31"/>
    </row>
    <row r="36" spans="1:37" s="32" customFormat="1" ht="12" customHeight="1" x14ac:dyDescent="0.2">
      <c r="A36" s="25" t="s">
        <v>38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243"/>
      <c r="M36" s="34"/>
      <c r="N36" s="34"/>
      <c r="O36" s="34"/>
      <c r="P36" s="34"/>
      <c r="Q36" s="34"/>
      <c r="R36" s="34"/>
      <c r="S36" s="34"/>
      <c r="T36" s="34"/>
      <c r="U36" s="34"/>
      <c r="V36" s="163"/>
      <c r="W36" s="44"/>
      <c r="X36" s="116"/>
      <c r="Y36" s="29"/>
      <c r="Z36" s="30"/>
      <c r="AA36" s="35"/>
      <c r="AB36" s="37"/>
      <c r="AC36" s="36"/>
      <c r="AD36" s="36"/>
      <c r="AE36" s="36"/>
      <c r="AF36" s="100"/>
      <c r="AG36" s="124"/>
      <c r="AH36" s="31"/>
      <c r="AI36" s="31"/>
      <c r="AJ36" s="31"/>
      <c r="AK36" s="31"/>
    </row>
    <row r="37" spans="1:37" s="32" customFormat="1" ht="12" customHeight="1" x14ac:dyDescent="0.2">
      <c r="A37" s="33" t="s">
        <v>39</v>
      </c>
      <c r="B37" s="34">
        <v>0</v>
      </c>
      <c r="C37" s="34">
        <v>0</v>
      </c>
      <c r="D37" s="34">
        <v>0</v>
      </c>
      <c r="E37" s="34">
        <v>0</v>
      </c>
      <c r="F37" s="34"/>
      <c r="G37" s="34"/>
      <c r="H37" s="34"/>
      <c r="I37" s="34"/>
      <c r="J37" s="34"/>
      <c r="K37" s="34"/>
      <c r="L37" s="243"/>
      <c r="M37" s="34"/>
      <c r="N37" s="34"/>
      <c r="O37" s="34"/>
      <c r="P37" s="34"/>
      <c r="Q37" s="34"/>
      <c r="R37" s="34"/>
      <c r="S37" s="34"/>
      <c r="T37" s="34">
        <v>0</v>
      </c>
      <c r="U37" s="34">
        <v>0</v>
      </c>
      <c r="V37" s="163">
        <v>0</v>
      </c>
      <c r="W37" s="44">
        <f>SUM(B37:V37)</f>
        <v>0</v>
      </c>
      <c r="X37" s="116">
        <f>2080/12</f>
        <v>173.33333333333334</v>
      </c>
      <c r="Y37" s="29">
        <f>X37*W37</f>
        <v>0</v>
      </c>
      <c r="Z37" s="103">
        <v>35</v>
      </c>
      <c r="AA37" s="119">
        <v>0</v>
      </c>
      <c r="AB37" s="119">
        <v>0.8</v>
      </c>
      <c r="AC37" s="36">
        <f>ROUND((W37*X37*Z37),10)+ROUND((W37*X37*Z37*AA37),10)</f>
        <v>0</v>
      </c>
      <c r="AD37" s="36">
        <f>ROUND((W37*X37*Z37*AB37),10)</f>
        <v>0</v>
      </c>
      <c r="AE37" s="36">
        <f>+AC37+AD37</f>
        <v>0</v>
      </c>
      <c r="AF37" s="100">
        <v>1.8</v>
      </c>
      <c r="AG37" s="124">
        <f>+AE37</f>
        <v>0</v>
      </c>
      <c r="AH37" s="31"/>
      <c r="AI37" s="31"/>
      <c r="AJ37" s="31"/>
      <c r="AK37" s="31"/>
    </row>
    <row r="38" spans="1:37" s="32" customFormat="1" ht="12" customHeight="1" x14ac:dyDescent="0.2">
      <c r="A38" s="33" t="s">
        <v>92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243"/>
      <c r="M38" s="34"/>
      <c r="N38" s="34"/>
      <c r="O38" s="34"/>
      <c r="P38" s="34"/>
      <c r="Q38" s="34"/>
      <c r="R38" s="34"/>
      <c r="S38" s="34"/>
      <c r="T38" s="34">
        <v>0</v>
      </c>
      <c r="U38" s="34">
        <v>0</v>
      </c>
      <c r="V38" s="163">
        <v>0</v>
      </c>
      <c r="W38" s="44">
        <f>SUM(B38:V38)</f>
        <v>0</v>
      </c>
      <c r="X38" s="116">
        <f>2080/12</f>
        <v>173.33333333333334</v>
      </c>
      <c r="Y38" s="29">
        <f>X38*W38</f>
        <v>0</v>
      </c>
      <c r="Z38" s="103">
        <v>35</v>
      </c>
      <c r="AA38" s="119">
        <v>0</v>
      </c>
      <c r="AB38" s="119">
        <v>0.8</v>
      </c>
      <c r="AC38" s="36">
        <f>ROUND((W38*X38*Z38),10)+ROUND((W38*X38*Z38*AA38),10)</f>
        <v>0</v>
      </c>
      <c r="AD38" s="36">
        <f>ROUND((W38*X38*Z38*AB38),10)</f>
        <v>0</v>
      </c>
      <c r="AE38" s="36">
        <f>+AC38+AD38</f>
        <v>0</v>
      </c>
      <c r="AF38" s="100">
        <v>1.8</v>
      </c>
      <c r="AG38" s="124">
        <f>+AE38</f>
        <v>0</v>
      </c>
      <c r="AH38" s="31"/>
      <c r="AI38" s="31"/>
      <c r="AJ38" s="31"/>
      <c r="AK38" s="31"/>
    </row>
    <row r="39" spans="1:37" s="32" customFormat="1" ht="12" customHeight="1" x14ac:dyDescent="0.2">
      <c r="A39" s="33" t="s">
        <v>37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243"/>
      <c r="M39" s="34"/>
      <c r="N39" s="34"/>
      <c r="O39" s="34"/>
      <c r="P39" s="34"/>
      <c r="Q39" s="34"/>
      <c r="R39" s="34"/>
      <c r="S39" s="34"/>
      <c r="T39" s="34">
        <v>0</v>
      </c>
      <c r="U39" s="34">
        <v>0</v>
      </c>
      <c r="V39" s="163">
        <v>0</v>
      </c>
      <c r="W39" s="44">
        <f>SUM(B39:V39)</f>
        <v>0</v>
      </c>
      <c r="X39" s="116">
        <f>2080/12</f>
        <v>173.33333333333334</v>
      </c>
      <c r="Y39" s="29">
        <f>X39*W39</f>
        <v>0</v>
      </c>
      <c r="Z39" s="103">
        <v>20</v>
      </c>
      <c r="AA39" s="119">
        <v>0</v>
      </c>
      <c r="AB39" s="119">
        <v>0.8</v>
      </c>
      <c r="AC39" s="36">
        <f>ROUND((W39*X39*Z39),10)+ROUND((W39*X39*Z39*AA39),10)</f>
        <v>0</v>
      </c>
      <c r="AD39" s="36">
        <f>ROUND((W39*X39*Z39*AB39),10)</f>
        <v>0</v>
      </c>
      <c r="AE39" s="36">
        <f>+AC39+AD39</f>
        <v>0</v>
      </c>
      <c r="AF39" s="100">
        <v>1.8</v>
      </c>
      <c r="AG39" s="124">
        <f>+AE39</f>
        <v>0</v>
      </c>
      <c r="AH39" s="31"/>
      <c r="AI39" s="31"/>
      <c r="AJ39" s="31"/>
      <c r="AK39" s="31"/>
    </row>
    <row r="40" spans="1:37" s="32" customFormat="1" ht="12" customHeight="1" x14ac:dyDescent="0.2">
      <c r="A40" s="25" t="s">
        <v>40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243"/>
      <c r="M40" s="34"/>
      <c r="N40" s="34"/>
      <c r="O40" s="34"/>
      <c r="P40" s="34"/>
      <c r="Q40" s="34"/>
      <c r="R40" s="34"/>
      <c r="S40" s="34"/>
      <c r="T40" s="34"/>
      <c r="U40" s="34"/>
      <c r="V40" s="163"/>
      <c r="W40" s="44"/>
      <c r="X40" s="116"/>
      <c r="Y40" s="29"/>
      <c r="Z40" s="30"/>
      <c r="AA40" s="35"/>
      <c r="AB40" s="37"/>
      <c r="AC40" s="36"/>
      <c r="AD40" s="36"/>
      <c r="AE40" s="36"/>
      <c r="AF40" s="100"/>
      <c r="AG40" s="124"/>
      <c r="AH40" s="31"/>
      <c r="AI40" s="31"/>
      <c r="AJ40" s="31"/>
      <c r="AK40" s="31"/>
    </row>
    <row r="41" spans="1:37" s="32" customFormat="1" ht="12" customHeight="1" x14ac:dyDescent="0.2">
      <c r="A41" s="33" t="s">
        <v>41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243"/>
      <c r="M41" s="34"/>
      <c r="N41" s="34"/>
      <c r="O41" s="34"/>
      <c r="P41" s="34"/>
      <c r="Q41" s="34"/>
      <c r="R41" s="34"/>
      <c r="S41" s="34"/>
      <c r="T41" s="34">
        <v>0</v>
      </c>
      <c r="U41" s="34">
        <v>0</v>
      </c>
      <c r="V41" s="163">
        <v>0</v>
      </c>
      <c r="W41" s="44">
        <f>SUM(B41:V41)</f>
        <v>0</v>
      </c>
      <c r="X41" s="116">
        <f>2080/12</f>
        <v>173.33333333333334</v>
      </c>
      <c r="Y41" s="29">
        <f>X41*W41</f>
        <v>0</v>
      </c>
      <c r="Z41" s="103">
        <v>35</v>
      </c>
      <c r="AA41" s="119">
        <v>0</v>
      </c>
      <c r="AB41" s="119">
        <v>0.8</v>
      </c>
      <c r="AC41" s="36">
        <f>ROUND((W41*X41*Z41),10)+ROUND((W41*X41*Z41*AA41),10)</f>
        <v>0</v>
      </c>
      <c r="AD41" s="36">
        <f>ROUND((W41*X41*Z41*AB41),10)</f>
        <v>0</v>
      </c>
      <c r="AE41" s="36">
        <f>+AC41+AD41</f>
        <v>0</v>
      </c>
      <c r="AF41" s="100">
        <v>1.8</v>
      </c>
      <c r="AG41" s="124">
        <f>+AE41</f>
        <v>0</v>
      </c>
      <c r="AH41" s="31"/>
      <c r="AI41" s="31"/>
      <c r="AJ41" s="31"/>
      <c r="AK41" s="31"/>
    </row>
    <row r="42" spans="1:37" s="32" customFormat="1" ht="12" customHeight="1" x14ac:dyDescent="0.2">
      <c r="A42" s="33" t="s">
        <v>89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243"/>
      <c r="M42" s="34"/>
      <c r="N42" s="34"/>
      <c r="O42" s="34"/>
      <c r="P42" s="34"/>
      <c r="Q42" s="34"/>
      <c r="R42" s="34"/>
      <c r="S42" s="34"/>
      <c r="T42" s="34">
        <v>0</v>
      </c>
      <c r="U42" s="34">
        <v>0</v>
      </c>
      <c r="V42" s="163">
        <v>0</v>
      </c>
      <c r="W42" s="44">
        <f>SUM(B42:V42)</f>
        <v>0</v>
      </c>
      <c r="X42" s="116">
        <f>2080/12</f>
        <v>173.33333333333334</v>
      </c>
      <c r="Y42" s="29">
        <f>X42*W42</f>
        <v>0</v>
      </c>
      <c r="Z42" s="103">
        <v>35</v>
      </c>
      <c r="AA42" s="119">
        <v>0</v>
      </c>
      <c r="AB42" s="119">
        <v>0.8</v>
      </c>
      <c r="AC42" s="36">
        <f>ROUND((W42*X42*Z42),10)+ROUND((W42*X42*Z42*AA42),10)</f>
        <v>0</v>
      </c>
      <c r="AD42" s="36">
        <f>ROUND((W42*X42*Z42*AB42),10)</f>
        <v>0</v>
      </c>
      <c r="AE42" s="36">
        <f>+AC42+AD42</f>
        <v>0</v>
      </c>
      <c r="AF42" s="100">
        <v>1.8</v>
      </c>
      <c r="AG42" s="124">
        <f>+AE42</f>
        <v>0</v>
      </c>
      <c r="AH42" s="31"/>
      <c r="AI42" s="31"/>
      <c r="AJ42" s="31"/>
      <c r="AK42" s="31"/>
    </row>
    <row r="43" spans="1:37" s="32" customFormat="1" ht="12" customHeight="1" x14ac:dyDescent="0.2">
      <c r="A43" s="58" t="s">
        <v>42</v>
      </c>
      <c r="B43" s="34"/>
      <c r="C43" s="34">
        <v>0</v>
      </c>
      <c r="D43" s="34">
        <v>0</v>
      </c>
      <c r="E43" s="34">
        <v>0</v>
      </c>
      <c r="F43" s="34"/>
      <c r="G43" s="34"/>
      <c r="H43" s="34"/>
      <c r="I43" s="34"/>
      <c r="J43" s="34"/>
      <c r="K43" s="34"/>
      <c r="L43" s="243"/>
      <c r="M43" s="34"/>
      <c r="N43" s="34"/>
      <c r="O43" s="34"/>
      <c r="P43" s="34"/>
      <c r="Q43" s="34"/>
      <c r="R43" s="34"/>
      <c r="S43" s="34"/>
      <c r="T43" s="34">
        <v>0</v>
      </c>
      <c r="U43" s="34">
        <v>0</v>
      </c>
      <c r="V43" s="163">
        <v>0</v>
      </c>
      <c r="W43" s="44">
        <f>SUM(B43:V43)</f>
        <v>0</v>
      </c>
      <c r="X43" s="116">
        <f>2080/12</f>
        <v>173.33333333333334</v>
      </c>
      <c r="Y43" s="29">
        <f>X43*W43</f>
        <v>0</v>
      </c>
      <c r="Z43" s="103">
        <v>35</v>
      </c>
      <c r="AA43" s="119">
        <v>0</v>
      </c>
      <c r="AB43" s="119">
        <v>0.8</v>
      </c>
      <c r="AC43" s="36">
        <f>ROUND((W43*X43*Z43),10)+ROUND((W43*X43*Z43*AA43),10)</f>
        <v>0</v>
      </c>
      <c r="AD43" s="36">
        <f>ROUND((W43*X43*Z43*AB43),10)</f>
        <v>0</v>
      </c>
      <c r="AE43" s="36">
        <f>+AC43+AD43</f>
        <v>0</v>
      </c>
      <c r="AF43" s="100">
        <v>1.8</v>
      </c>
      <c r="AG43" s="124">
        <f>+AE43</f>
        <v>0</v>
      </c>
      <c r="AH43" s="31"/>
      <c r="AI43" s="31"/>
      <c r="AJ43" s="31"/>
      <c r="AK43" s="31"/>
    </row>
    <row r="44" spans="1:37" s="32" customFormat="1" ht="12" customHeight="1" x14ac:dyDescent="0.2">
      <c r="A44" s="58" t="s">
        <v>43</v>
      </c>
      <c r="B44" s="34"/>
      <c r="C44" s="34">
        <v>0</v>
      </c>
      <c r="D44" s="34">
        <v>0</v>
      </c>
      <c r="E44" s="34">
        <v>0</v>
      </c>
      <c r="F44" s="34"/>
      <c r="G44" s="34"/>
      <c r="H44" s="34"/>
      <c r="I44" s="34"/>
      <c r="J44" s="34"/>
      <c r="K44" s="34"/>
      <c r="L44" s="243"/>
      <c r="M44" s="34"/>
      <c r="N44" s="34"/>
      <c r="O44" s="34"/>
      <c r="P44" s="34"/>
      <c r="Q44" s="34"/>
      <c r="R44" s="34"/>
      <c r="S44" s="34"/>
      <c r="T44" s="34">
        <v>0</v>
      </c>
      <c r="U44" s="34">
        <v>0</v>
      </c>
      <c r="V44" s="163">
        <v>0</v>
      </c>
      <c r="W44" s="183">
        <f>SUM(B44:V44)</f>
        <v>0</v>
      </c>
      <c r="X44" s="116">
        <f>2080/12</f>
        <v>173.33333333333334</v>
      </c>
      <c r="Y44" s="29">
        <f>X44*W44</f>
        <v>0</v>
      </c>
      <c r="Z44" s="118">
        <v>20</v>
      </c>
      <c r="AA44" s="120">
        <v>0</v>
      </c>
      <c r="AB44" s="120">
        <v>0.8</v>
      </c>
      <c r="AC44" s="36">
        <f>ROUND((W44*X44*Z44),10)+ROUND((W44*X44*Z44*AA44),10)</f>
        <v>0</v>
      </c>
      <c r="AD44" s="36">
        <f>ROUND((W44*X44*Z44*AB44),10)</f>
        <v>0</v>
      </c>
      <c r="AE44" s="36">
        <f>+AC44+AD44</f>
        <v>0</v>
      </c>
      <c r="AF44" s="100">
        <v>1.8</v>
      </c>
      <c r="AG44" s="124">
        <f>+AE44</f>
        <v>0</v>
      </c>
      <c r="AH44" s="31"/>
      <c r="AI44" s="31"/>
      <c r="AJ44" s="31"/>
      <c r="AK44" s="31"/>
    </row>
    <row r="45" spans="1:37" s="32" customFormat="1" ht="12" customHeight="1" x14ac:dyDescent="0.2">
      <c r="A45" s="33"/>
      <c r="B45" s="34"/>
      <c r="C45" s="34"/>
      <c r="D45" s="34"/>
      <c r="E45" s="34"/>
      <c r="F45" s="193"/>
      <c r="G45" s="193"/>
      <c r="H45" s="193"/>
      <c r="I45" s="193"/>
      <c r="J45" s="193"/>
      <c r="K45" s="193"/>
      <c r="L45" s="244"/>
      <c r="M45" s="193"/>
      <c r="N45" s="193"/>
      <c r="O45" s="193"/>
      <c r="P45" s="193"/>
      <c r="Q45" s="101"/>
      <c r="R45" s="194"/>
      <c r="S45" s="194"/>
      <c r="T45" s="194"/>
      <c r="U45" s="194"/>
      <c r="V45" s="218"/>
      <c r="W45" s="66">
        <f>SUM(W29:W44)</f>
        <v>0</v>
      </c>
      <c r="X45" s="99"/>
      <c r="Y45" s="53">
        <f>SUM(Y29:Y44)</f>
        <v>0</v>
      </c>
      <c r="Z45" s="54"/>
      <c r="AA45" s="54"/>
      <c r="AB45" s="54"/>
      <c r="AC45" s="54">
        <f>SUM(AC29:AC44)</f>
        <v>0</v>
      </c>
      <c r="AD45" s="54">
        <f>SUM(AD29:AD44)</f>
        <v>0</v>
      </c>
      <c r="AE45" s="54">
        <f>SUM(AE29:AE44)</f>
        <v>0</v>
      </c>
      <c r="AF45" s="52"/>
      <c r="AG45" s="126">
        <f>SUM(AG29:AG44)</f>
        <v>0</v>
      </c>
      <c r="AH45" s="56">
        <f>AG45-AD45</f>
        <v>0</v>
      </c>
      <c r="AI45" s="31"/>
      <c r="AJ45" s="31"/>
      <c r="AK45" s="31"/>
    </row>
    <row r="46" spans="1:37" s="32" customFormat="1" ht="12" customHeight="1" x14ac:dyDescent="0.2">
      <c r="A46" s="172"/>
      <c r="B46" s="34"/>
      <c r="C46" s="34"/>
      <c r="D46" s="34"/>
      <c r="E46" s="34"/>
      <c r="F46" s="163"/>
      <c r="G46" s="163"/>
      <c r="H46" s="163"/>
      <c r="I46" s="163"/>
      <c r="J46" s="163"/>
      <c r="K46" s="163"/>
      <c r="L46" s="245"/>
      <c r="M46" s="163"/>
      <c r="N46" s="163"/>
      <c r="O46" s="163"/>
      <c r="P46" s="163"/>
      <c r="Q46" s="163"/>
      <c r="R46" s="59"/>
      <c r="S46" s="59"/>
      <c r="T46" s="59"/>
      <c r="U46" s="59"/>
      <c r="V46" s="59"/>
      <c r="W46" s="44"/>
      <c r="X46" s="166"/>
      <c r="Y46" s="167"/>
      <c r="Z46" s="165"/>
      <c r="AA46" s="165"/>
      <c r="AB46" s="165"/>
      <c r="AC46" s="165"/>
      <c r="AD46" s="165"/>
      <c r="AE46" s="165"/>
      <c r="AG46" s="124"/>
      <c r="AH46" s="31"/>
      <c r="AI46" s="31"/>
      <c r="AJ46" s="31"/>
      <c r="AK46" s="31"/>
    </row>
    <row r="47" spans="1:37" s="32" customFormat="1" ht="12" customHeight="1" x14ac:dyDescent="0.2">
      <c r="A47" s="131" t="s">
        <v>44</v>
      </c>
      <c r="B47" s="132">
        <f t="shared" ref="B47:V47" si="15">SUM(B29:B44)</f>
        <v>0</v>
      </c>
      <c r="C47" s="132">
        <f t="shared" si="15"/>
        <v>0</v>
      </c>
      <c r="D47" s="132">
        <f t="shared" si="15"/>
        <v>0</v>
      </c>
      <c r="E47" s="132">
        <f t="shared" si="15"/>
        <v>0</v>
      </c>
      <c r="F47" s="132">
        <f t="shared" si="15"/>
        <v>0</v>
      </c>
      <c r="G47" s="132">
        <f t="shared" si="15"/>
        <v>0</v>
      </c>
      <c r="H47" s="132">
        <f t="shared" si="15"/>
        <v>0</v>
      </c>
      <c r="I47" s="132">
        <f t="shared" si="15"/>
        <v>0</v>
      </c>
      <c r="J47" s="132">
        <f t="shared" si="15"/>
        <v>0</v>
      </c>
      <c r="K47" s="132">
        <f t="shared" si="15"/>
        <v>0</v>
      </c>
      <c r="L47" s="246">
        <f t="shared" si="15"/>
        <v>0</v>
      </c>
      <c r="M47" s="132">
        <f t="shared" si="15"/>
        <v>0</v>
      </c>
      <c r="N47" s="132">
        <f t="shared" si="15"/>
        <v>0</v>
      </c>
      <c r="O47" s="132">
        <f t="shared" si="15"/>
        <v>0</v>
      </c>
      <c r="P47" s="132">
        <f t="shared" si="15"/>
        <v>0</v>
      </c>
      <c r="Q47" s="132">
        <f t="shared" si="15"/>
        <v>0</v>
      </c>
      <c r="R47" s="132">
        <f t="shared" si="15"/>
        <v>0</v>
      </c>
      <c r="S47" s="132">
        <f t="shared" si="15"/>
        <v>0</v>
      </c>
      <c r="T47" s="132">
        <f t="shared" si="15"/>
        <v>0</v>
      </c>
      <c r="U47" s="132">
        <f t="shared" si="15"/>
        <v>0</v>
      </c>
      <c r="V47" s="219">
        <f t="shared" si="15"/>
        <v>0</v>
      </c>
      <c r="W47" s="200"/>
      <c r="X47" s="175"/>
      <c r="Y47" s="175"/>
      <c r="Z47" s="176"/>
      <c r="AA47" s="175"/>
      <c r="AB47" s="175"/>
      <c r="AC47" s="175"/>
      <c r="AD47" s="175"/>
      <c r="AE47" s="177"/>
      <c r="AF47" s="178"/>
      <c r="AG47" s="135">
        <f>SUM(AG45:AG46)</f>
        <v>0</v>
      </c>
      <c r="AH47" s="56">
        <f>AG47-AD45</f>
        <v>0</v>
      </c>
      <c r="AI47" s="56">
        <v>0</v>
      </c>
      <c r="AJ47" s="56">
        <f>AH47+AI47</f>
        <v>0</v>
      </c>
      <c r="AK47" s="56">
        <v>129200</v>
      </c>
    </row>
    <row r="48" spans="1:37" s="32" customFormat="1" ht="12" hidden="1" customHeight="1" x14ac:dyDescent="0.2">
      <c r="A48" s="25" t="s">
        <v>45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42"/>
      <c r="M48" s="26"/>
      <c r="N48" s="26"/>
      <c r="O48" s="26"/>
      <c r="P48" s="27"/>
      <c r="Q48" s="27"/>
      <c r="R48" s="26"/>
      <c r="S48" s="26"/>
      <c r="T48" s="26"/>
      <c r="U48" s="26"/>
      <c r="V48" s="46"/>
      <c r="W48" s="182"/>
      <c r="X48" s="100"/>
      <c r="Y48" s="29"/>
      <c r="Z48" s="30"/>
      <c r="AA48" s="30"/>
      <c r="AB48" s="30"/>
      <c r="AC48" s="30"/>
      <c r="AD48" s="30"/>
      <c r="AE48" s="30"/>
      <c r="AF48" s="28"/>
      <c r="AG48" s="124"/>
      <c r="AH48" s="31"/>
      <c r="AI48" s="31"/>
      <c r="AJ48" s="31"/>
      <c r="AK48" s="31"/>
    </row>
    <row r="49" spans="1:37" s="32" customFormat="1" ht="12" hidden="1" customHeight="1" x14ac:dyDescent="0.2">
      <c r="A49" s="64" t="s">
        <v>46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243">
        <v>0</v>
      </c>
      <c r="M49" s="34">
        <v>0</v>
      </c>
      <c r="N49" s="34">
        <v>0</v>
      </c>
      <c r="O49" s="34">
        <v>0</v>
      </c>
      <c r="P49" s="37"/>
      <c r="Q49" s="37"/>
      <c r="R49" s="26"/>
      <c r="S49" s="26"/>
      <c r="T49" s="26"/>
      <c r="U49" s="26"/>
      <c r="V49" s="46"/>
      <c r="W49" s="44">
        <f>SUM(B49:R49)</f>
        <v>0</v>
      </c>
      <c r="X49" s="116">
        <f>2080/12</f>
        <v>173.33333333333334</v>
      </c>
      <c r="Y49" s="29">
        <f>X49*W49</f>
        <v>0</v>
      </c>
      <c r="Z49" s="30">
        <v>26</v>
      </c>
      <c r="AA49" s="35">
        <v>0.35</v>
      </c>
      <c r="AB49" s="35">
        <v>0</v>
      </c>
      <c r="AC49" s="36">
        <f>ROUND((W49*X49*Z49),10)+ROUND((W49*X49*Z49*AA49),10)</f>
        <v>0</v>
      </c>
      <c r="AD49" s="36">
        <f>ROUND((W49*X49*Z49*AB49),10)</f>
        <v>0</v>
      </c>
      <c r="AE49" s="36">
        <f>+AC49+AD49</f>
        <v>0</v>
      </c>
      <c r="AF49" s="28">
        <v>1.35</v>
      </c>
      <c r="AG49" s="124">
        <f>ROUND((AF49*Z49*X49*W49),10)</f>
        <v>0</v>
      </c>
      <c r="AH49" s="31"/>
      <c r="AI49" s="31"/>
      <c r="AJ49" s="31"/>
      <c r="AK49" s="31"/>
    </row>
    <row r="50" spans="1:37" s="32" customFormat="1" ht="12" hidden="1" customHeight="1" x14ac:dyDescent="0.2">
      <c r="A50" s="64" t="s">
        <v>47</v>
      </c>
      <c r="B50" s="34">
        <v>0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243">
        <v>0</v>
      </c>
      <c r="M50" s="34">
        <v>0</v>
      </c>
      <c r="N50" s="34">
        <v>0</v>
      </c>
      <c r="O50" s="34">
        <v>0</v>
      </c>
      <c r="P50" s="37"/>
      <c r="Q50" s="37"/>
      <c r="R50" s="26"/>
      <c r="S50" s="26"/>
      <c r="T50" s="26"/>
      <c r="U50" s="26"/>
      <c r="V50" s="46"/>
      <c r="W50" s="44">
        <f>SUM(B50:R50)</f>
        <v>0</v>
      </c>
      <c r="X50" s="116">
        <f>2080/12</f>
        <v>173.33333333333334</v>
      </c>
      <c r="Y50" s="29">
        <f>X50*W50</f>
        <v>0</v>
      </c>
      <c r="Z50" s="30">
        <v>35</v>
      </c>
      <c r="AA50" s="35">
        <v>0</v>
      </c>
      <c r="AB50" s="35">
        <v>0</v>
      </c>
      <c r="AC50" s="36">
        <f>ROUND((W50*X50*Z50),10)+ROUND((W50*X50*Z50*AA50),10)</f>
        <v>0</v>
      </c>
      <c r="AD50" s="36">
        <f>ROUND((W50*X50*Z50*AB50),10)</f>
        <v>0</v>
      </c>
      <c r="AE50" s="36">
        <f>+AC50+AD50</f>
        <v>0</v>
      </c>
      <c r="AF50" s="28">
        <v>1</v>
      </c>
      <c r="AG50" s="124">
        <f>ROUND((AF50*Z50*X50*W50),10)</f>
        <v>0</v>
      </c>
      <c r="AH50" s="31"/>
      <c r="AI50" s="31"/>
      <c r="AJ50" s="31"/>
      <c r="AK50" s="31"/>
    </row>
    <row r="51" spans="1:37" s="32" customFormat="1" ht="12" hidden="1" customHeight="1" x14ac:dyDescent="0.2">
      <c r="A51" s="64" t="s">
        <v>48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42"/>
      <c r="M51" s="26"/>
      <c r="N51" s="26"/>
      <c r="O51" s="26"/>
      <c r="P51" s="27"/>
      <c r="Q51" s="27"/>
      <c r="R51" s="26"/>
      <c r="S51" s="26"/>
      <c r="T51" s="26"/>
      <c r="U51" s="26"/>
      <c r="V51" s="46"/>
      <c r="W51" s="182"/>
      <c r="X51" s="100"/>
      <c r="Y51" s="29"/>
      <c r="Z51" s="30"/>
      <c r="AA51" s="30"/>
      <c r="AB51" s="30"/>
      <c r="AC51" s="30"/>
      <c r="AD51" s="30"/>
      <c r="AE51" s="30"/>
      <c r="AF51" s="28"/>
      <c r="AG51" s="124">
        <v>0</v>
      </c>
      <c r="AH51" s="31"/>
      <c r="AI51" s="31"/>
      <c r="AJ51" s="31"/>
      <c r="AK51" s="31"/>
    </row>
    <row r="52" spans="1:37" s="32" customFormat="1" ht="12" hidden="1" customHeight="1" x14ac:dyDescent="0.2">
      <c r="A52" s="65" t="s">
        <v>49</v>
      </c>
      <c r="B52" s="51">
        <f>B49+B50</f>
        <v>0</v>
      </c>
      <c r="C52" s="51">
        <f t="shared" ref="C52:Q52" si="16">SUM(C48:C50)</f>
        <v>0</v>
      </c>
      <c r="D52" s="51">
        <f t="shared" si="16"/>
        <v>0</v>
      </c>
      <c r="E52" s="51">
        <f t="shared" si="16"/>
        <v>0</v>
      </c>
      <c r="F52" s="51">
        <f t="shared" si="16"/>
        <v>0</v>
      </c>
      <c r="G52" s="51">
        <f t="shared" si="16"/>
        <v>0</v>
      </c>
      <c r="H52" s="51">
        <f t="shared" si="16"/>
        <v>0</v>
      </c>
      <c r="I52" s="51">
        <f t="shared" si="16"/>
        <v>0</v>
      </c>
      <c r="J52" s="51">
        <f t="shared" si="16"/>
        <v>0</v>
      </c>
      <c r="K52" s="51">
        <f t="shared" si="16"/>
        <v>0</v>
      </c>
      <c r="L52" s="247">
        <f t="shared" si="16"/>
        <v>0</v>
      </c>
      <c r="M52" s="51">
        <f t="shared" si="16"/>
        <v>0</v>
      </c>
      <c r="N52" s="51">
        <f t="shared" si="16"/>
        <v>0</v>
      </c>
      <c r="O52" s="51">
        <f t="shared" si="16"/>
        <v>0</v>
      </c>
      <c r="P52" s="51">
        <f t="shared" si="16"/>
        <v>0</v>
      </c>
      <c r="Q52" s="51">
        <f t="shared" si="16"/>
        <v>0</v>
      </c>
      <c r="R52" s="51">
        <f>R49+R50</f>
        <v>0</v>
      </c>
      <c r="S52" s="51">
        <f>S49+S50</f>
        <v>0</v>
      </c>
      <c r="T52" s="51">
        <f>T49+T50</f>
        <v>0</v>
      </c>
      <c r="U52" s="51">
        <f>U49+U50</f>
        <v>0</v>
      </c>
      <c r="V52" s="220">
        <f>V49+V50</f>
        <v>0</v>
      </c>
      <c r="W52" s="66">
        <f>SUM(W49:W50)</f>
        <v>0</v>
      </c>
      <c r="X52" s="99"/>
      <c r="Y52" s="53">
        <f>SUM(Y49:Y51)</f>
        <v>0</v>
      </c>
      <c r="Z52" s="54"/>
      <c r="AA52" s="54"/>
      <c r="AB52" s="54"/>
      <c r="AC52" s="54">
        <f>SUM(AC49:AC51)</f>
        <v>0</v>
      </c>
      <c r="AD52" s="54">
        <f>SUM(AD49:AD51)</f>
        <v>0</v>
      </c>
      <c r="AE52" s="54">
        <f>SUM(AE49:AE51)</f>
        <v>0</v>
      </c>
      <c r="AF52" s="52"/>
      <c r="AG52" s="126">
        <f>SUM(AG49:AG51)</f>
        <v>0</v>
      </c>
      <c r="AH52" s="56">
        <f>AG52-AD52</f>
        <v>0</v>
      </c>
      <c r="AI52" s="56">
        <v>0</v>
      </c>
      <c r="AJ52" s="56">
        <f>AH52+AI52</f>
        <v>0</v>
      </c>
      <c r="AK52" s="56">
        <v>42000</v>
      </c>
    </row>
    <row r="53" spans="1:37" s="32" customFormat="1" ht="12" hidden="1" customHeight="1" x14ac:dyDescent="0.2">
      <c r="A53" s="67" t="s">
        <v>50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42"/>
      <c r="M53" s="26"/>
      <c r="N53" s="26"/>
      <c r="O53" s="26"/>
      <c r="P53" s="27"/>
      <c r="Q53" s="27"/>
      <c r="R53" s="26"/>
      <c r="S53" s="26"/>
      <c r="T53" s="26"/>
      <c r="U53" s="26"/>
      <c r="V53" s="46"/>
      <c r="W53" s="182"/>
      <c r="X53" s="100"/>
      <c r="Y53" s="29"/>
      <c r="Z53" s="30"/>
      <c r="AA53" s="30"/>
      <c r="AB53" s="30"/>
      <c r="AC53" s="30"/>
      <c r="AD53" s="30"/>
      <c r="AE53" s="30"/>
      <c r="AF53" s="28"/>
      <c r="AG53" s="124"/>
      <c r="AH53" s="31"/>
      <c r="AI53" s="31"/>
      <c r="AJ53" s="31"/>
      <c r="AK53" s="31"/>
    </row>
    <row r="54" spans="1:37" s="32" customFormat="1" ht="12" hidden="1" customHeight="1" x14ac:dyDescent="0.2">
      <c r="A54" s="64" t="s">
        <v>51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243">
        <v>0</v>
      </c>
      <c r="M54" s="34">
        <v>0</v>
      </c>
      <c r="N54" s="34">
        <v>0</v>
      </c>
      <c r="O54" s="34">
        <v>0</v>
      </c>
      <c r="P54" s="37"/>
      <c r="Q54" s="37"/>
      <c r="R54" s="26"/>
      <c r="S54" s="26"/>
      <c r="T54" s="26"/>
      <c r="U54" s="26"/>
      <c r="V54" s="46"/>
      <c r="W54" s="44">
        <f>SUM(B54:R54)</f>
        <v>0</v>
      </c>
      <c r="X54" s="116">
        <f>2080/12</f>
        <v>173.33333333333334</v>
      </c>
      <c r="Y54" s="29">
        <f>X54*W54</f>
        <v>0</v>
      </c>
      <c r="Z54" s="30">
        <v>35</v>
      </c>
      <c r="AA54" s="35">
        <v>0.35</v>
      </c>
      <c r="AB54" s="35">
        <v>0</v>
      </c>
      <c r="AC54" s="36">
        <f>ROUND((W54*X54*Z54),10)+ROUND((W54*X54*Z54*AA54),10)</f>
        <v>0</v>
      </c>
      <c r="AD54" s="36">
        <f>ROUND((W54*X54*Z54*AB54),10)</f>
        <v>0</v>
      </c>
      <c r="AE54" s="36">
        <f>+AC54+AD54</f>
        <v>0</v>
      </c>
      <c r="AF54" s="28">
        <v>1.35</v>
      </c>
      <c r="AG54" s="124">
        <f>AF54*Z54*X54*W54</f>
        <v>0</v>
      </c>
      <c r="AH54" s="31"/>
      <c r="AI54" s="31"/>
      <c r="AJ54" s="31"/>
      <c r="AK54" s="31"/>
    </row>
    <row r="55" spans="1:37" s="32" customFormat="1" ht="12" hidden="1" customHeight="1" x14ac:dyDescent="0.2">
      <c r="A55" s="64" t="s">
        <v>47</v>
      </c>
      <c r="B55" s="34"/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243">
        <v>0</v>
      </c>
      <c r="M55" s="34">
        <v>0</v>
      </c>
      <c r="N55" s="34">
        <v>0</v>
      </c>
      <c r="O55" s="34">
        <v>0</v>
      </c>
      <c r="P55" s="37"/>
      <c r="Q55" s="37"/>
      <c r="R55" s="26"/>
      <c r="S55" s="26"/>
      <c r="T55" s="26"/>
      <c r="U55" s="26"/>
      <c r="V55" s="46"/>
      <c r="W55" s="44">
        <f>SUM(B55:R55)</f>
        <v>0</v>
      </c>
      <c r="X55" s="116">
        <f>2080/12</f>
        <v>173.33333333333334</v>
      </c>
      <c r="Y55" s="29">
        <f>X55*W55</f>
        <v>0</v>
      </c>
      <c r="Z55" s="30">
        <v>65</v>
      </c>
      <c r="AA55" s="35">
        <v>0</v>
      </c>
      <c r="AB55" s="35">
        <v>0</v>
      </c>
      <c r="AC55" s="36">
        <f>ROUND((W55*X55*Z55),10)+ROUND((W55*X55*Z55*AA55),10)</f>
        <v>0</v>
      </c>
      <c r="AD55" s="36">
        <f>ROUND((W55*X55*Z55*AB55),10)</f>
        <v>0</v>
      </c>
      <c r="AE55" s="36">
        <f>+AC55+AD55</f>
        <v>0</v>
      </c>
      <c r="AF55" s="28">
        <v>1</v>
      </c>
      <c r="AG55" s="124">
        <f>AF55*Z55*X55*W55</f>
        <v>0</v>
      </c>
      <c r="AH55" s="31"/>
      <c r="AI55" s="31"/>
      <c r="AJ55" s="31"/>
      <c r="AK55" s="31"/>
    </row>
    <row r="56" spans="1:37" s="32" customFormat="1" ht="12" hidden="1" customHeight="1" x14ac:dyDescent="0.2">
      <c r="A56" s="64" t="s">
        <v>52</v>
      </c>
      <c r="B56" s="34"/>
      <c r="C56" s="34"/>
      <c r="D56" s="34"/>
      <c r="E56" s="34"/>
      <c r="F56" s="34"/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243">
        <v>0</v>
      </c>
      <c r="M56" s="34">
        <v>0</v>
      </c>
      <c r="N56" s="34"/>
      <c r="O56" s="34"/>
      <c r="P56" s="37"/>
      <c r="Q56" s="37"/>
      <c r="R56" s="26"/>
      <c r="S56" s="26"/>
      <c r="T56" s="26"/>
      <c r="U56" s="26"/>
      <c r="V56" s="46"/>
      <c r="W56" s="183">
        <f>SUM(B56:R56)</f>
        <v>0</v>
      </c>
      <c r="X56" s="117">
        <f>2080/12</f>
        <v>173.33333333333334</v>
      </c>
      <c r="Y56" s="38">
        <f>X56*W56</f>
        <v>0</v>
      </c>
      <c r="Z56" s="39">
        <v>20</v>
      </c>
      <c r="AA56" s="40">
        <v>0.35</v>
      </c>
      <c r="AB56" s="40">
        <v>0</v>
      </c>
      <c r="AC56" s="41">
        <f>ROUND((W56*X56*Z56),10)+ROUND((W56*X56*Z56*AA56),10)</f>
        <v>0</v>
      </c>
      <c r="AD56" s="41">
        <f>ROUND((W56*X56*Z56*AB56),10)</f>
        <v>0</v>
      </c>
      <c r="AE56" s="41">
        <f>+AC56+AD56</f>
        <v>0</v>
      </c>
      <c r="AF56" s="42">
        <v>1.35</v>
      </c>
      <c r="AG56" s="125">
        <f>AF56*Z56*X56*W56</f>
        <v>0</v>
      </c>
      <c r="AH56" s="31"/>
      <c r="AI56" s="31"/>
      <c r="AJ56" s="31"/>
      <c r="AK56" s="31"/>
    </row>
    <row r="57" spans="1:37" s="32" customFormat="1" ht="12" hidden="1" customHeight="1" x14ac:dyDescent="0.2">
      <c r="A57" s="68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243"/>
      <c r="M57" s="34"/>
      <c r="N57" s="34"/>
      <c r="O57" s="34"/>
      <c r="P57" s="37"/>
      <c r="Q57" s="37"/>
      <c r="R57" s="43" t="s">
        <v>34</v>
      </c>
      <c r="S57" s="43" t="s">
        <v>34</v>
      </c>
      <c r="T57" s="43" t="s">
        <v>34</v>
      </c>
      <c r="U57" s="43" t="s">
        <v>34</v>
      </c>
      <c r="V57" s="59" t="s">
        <v>34</v>
      </c>
      <c r="W57" s="44">
        <f>SUM(W54:W56)</f>
        <v>0</v>
      </c>
      <c r="X57" s="100"/>
      <c r="Y57" s="29">
        <f>SUM(Y54:Y56)</f>
        <v>0</v>
      </c>
      <c r="Z57" s="30"/>
      <c r="AA57" s="30"/>
      <c r="AB57" s="30"/>
      <c r="AC57" s="30">
        <f>SUM(AC54:AC56)</f>
        <v>0</v>
      </c>
      <c r="AD57" s="30">
        <f>SUM(AD54:AD56)</f>
        <v>0</v>
      </c>
      <c r="AE57" s="30">
        <f>SUM(AE54:AE56)</f>
        <v>0</v>
      </c>
      <c r="AF57" s="28"/>
      <c r="AG57" s="124">
        <f>SUM(AG54:AG56)</f>
        <v>0</v>
      </c>
      <c r="AH57" s="31"/>
      <c r="AI57" s="31"/>
      <c r="AJ57" s="31"/>
      <c r="AK57" s="31"/>
    </row>
    <row r="58" spans="1:37" s="32" customFormat="1" ht="12" hidden="1" customHeight="1" x14ac:dyDescent="0.2">
      <c r="A58" s="64" t="s">
        <v>48</v>
      </c>
      <c r="B58" s="26"/>
      <c r="C58" s="60"/>
      <c r="D58" s="60"/>
      <c r="E58" s="60"/>
      <c r="F58" s="60"/>
      <c r="G58" s="60"/>
      <c r="H58" s="60"/>
      <c r="I58" s="60"/>
      <c r="J58" s="60"/>
      <c r="K58" s="60"/>
      <c r="L58" s="248"/>
      <c r="M58" s="60"/>
      <c r="N58" s="60"/>
      <c r="O58" s="60"/>
      <c r="P58" s="27"/>
      <c r="Q58" s="27"/>
      <c r="R58" s="26"/>
      <c r="S58" s="26"/>
      <c r="T58" s="26"/>
      <c r="U58" s="26"/>
      <c r="V58" s="46"/>
      <c r="W58" s="182"/>
      <c r="X58" s="116"/>
      <c r="Y58" s="29"/>
      <c r="Z58" s="30"/>
      <c r="AA58" s="30"/>
      <c r="AB58" s="30"/>
      <c r="AC58" s="30"/>
      <c r="AD58" s="30"/>
      <c r="AE58" s="30"/>
      <c r="AF58" s="28"/>
      <c r="AG58" s="124">
        <v>0</v>
      </c>
      <c r="AH58" s="31"/>
      <c r="AI58" s="31"/>
      <c r="AJ58" s="31"/>
      <c r="AK58" s="31"/>
    </row>
    <row r="59" spans="1:37" s="32" customFormat="1" ht="12" hidden="1" customHeight="1" x14ac:dyDescent="0.2">
      <c r="A59" s="64" t="s">
        <v>53</v>
      </c>
      <c r="B59" s="26"/>
      <c r="C59" s="60"/>
      <c r="D59" s="60"/>
      <c r="E59" s="60"/>
      <c r="F59" s="60"/>
      <c r="G59" s="60"/>
      <c r="H59" s="60"/>
      <c r="I59" s="60"/>
      <c r="J59" s="60"/>
      <c r="K59" s="60"/>
      <c r="L59" s="248"/>
      <c r="M59" s="60"/>
      <c r="N59" s="60"/>
      <c r="O59" s="60"/>
      <c r="P59" s="27"/>
      <c r="Q59" s="27"/>
      <c r="R59" s="26"/>
      <c r="S59" s="26"/>
      <c r="T59" s="26"/>
      <c r="U59" s="26"/>
      <c r="V59" s="46"/>
      <c r="W59" s="182"/>
      <c r="X59" s="116"/>
      <c r="Y59" s="29"/>
      <c r="Z59" s="30"/>
      <c r="AA59" s="30"/>
      <c r="AB59" s="30"/>
      <c r="AC59" s="30"/>
      <c r="AD59" s="30"/>
      <c r="AE59" s="30"/>
      <c r="AF59" s="28"/>
      <c r="AG59" s="124">
        <f>SUM(B59:AF59)</f>
        <v>0</v>
      </c>
      <c r="AH59" s="31"/>
      <c r="AI59" s="31"/>
      <c r="AJ59" s="31"/>
      <c r="AK59" s="31"/>
    </row>
    <row r="60" spans="1:37" s="32" customFormat="1" ht="12" hidden="1" customHeight="1" x14ac:dyDescent="0.25">
      <c r="A60" s="64" t="s">
        <v>54</v>
      </c>
      <c r="B60" s="26"/>
      <c r="C60" s="60"/>
      <c r="D60" s="60"/>
      <c r="E60" s="2"/>
      <c r="F60" s="60"/>
      <c r="G60" s="60"/>
      <c r="H60" s="60"/>
      <c r="I60" s="60"/>
      <c r="J60" s="60"/>
      <c r="K60" s="60"/>
      <c r="L60" s="248"/>
      <c r="M60" s="60"/>
      <c r="N60" s="60"/>
      <c r="O60" s="60"/>
      <c r="P60" s="27"/>
      <c r="Q60" s="27"/>
      <c r="R60" s="26"/>
      <c r="S60" s="26"/>
      <c r="T60" s="26"/>
      <c r="U60" s="26"/>
      <c r="V60" s="46"/>
      <c r="W60" s="182"/>
      <c r="X60" s="116"/>
      <c r="Y60" s="29"/>
      <c r="Z60" s="30"/>
      <c r="AA60" s="30"/>
      <c r="AB60" s="30"/>
      <c r="AC60" s="30"/>
      <c r="AD60" s="30"/>
      <c r="AE60" s="30"/>
      <c r="AF60" s="28"/>
      <c r="AG60" s="124">
        <f>SUM(B60:AF60)</f>
        <v>0</v>
      </c>
      <c r="AH60" s="31"/>
      <c r="AI60" s="31"/>
      <c r="AJ60" s="31"/>
      <c r="AK60" s="31"/>
    </row>
    <row r="61" spans="1:37" s="32" customFormat="1" ht="12" hidden="1" customHeight="1" x14ac:dyDescent="0.2">
      <c r="A61" s="64" t="s">
        <v>55</v>
      </c>
      <c r="B61" s="26"/>
      <c r="C61" s="60"/>
      <c r="D61" s="60"/>
      <c r="E61" s="60"/>
      <c r="F61" s="60"/>
      <c r="G61" s="60"/>
      <c r="H61" s="60"/>
      <c r="I61" s="60"/>
      <c r="J61" s="60"/>
      <c r="K61" s="60"/>
      <c r="L61" s="248"/>
      <c r="M61" s="60"/>
      <c r="N61" s="60"/>
      <c r="O61" s="60"/>
      <c r="P61" s="27"/>
      <c r="Q61" s="27"/>
      <c r="R61" s="69"/>
      <c r="S61" s="69"/>
      <c r="T61" s="69"/>
      <c r="U61" s="69"/>
      <c r="V61" s="221"/>
      <c r="W61" s="182"/>
      <c r="X61" s="116"/>
      <c r="Y61" s="29"/>
      <c r="Z61" s="30"/>
      <c r="AA61" s="30"/>
      <c r="AB61" s="30"/>
      <c r="AC61" s="30"/>
      <c r="AD61" s="30"/>
      <c r="AE61" s="30"/>
      <c r="AF61" s="28"/>
      <c r="AG61" s="124">
        <f>SUM(B61:AF61)</f>
        <v>0</v>
      </c>
      <c r="AH61" s="31"/>
      <c r="AI61" s="31"/>
      <c r="AJ61" s="31"/>
      <c r="AK61" s="31"/>
    </row>
    <row r="62" spans="1:37" s="32" customFormat="1" ht="12" hidden="1" customHeight="1" x14ac:dyDescent="0.2">
      <c r="A62" s="65" t="s">
        <v>56</v>
      </c>
      <c r="B62" s="51">
        <f t="shared" ref="B62:V62" si="17">SUM(B54:B56)</f>
        <v>0</v>
      </c>
      <c r="C62" s="51">
        <f t="shared" si="17"/>
        <v>0</v>
      </c>
      <c r="D62" s="51">
        <f t="shared" si="17"/>
        <v>0</v>
      </c>
      <c r="E62" s="51">
        <f t="shared" si="17"/>
        <v>0</v>
      </c>
      <c r="F62" s="51">
        <f t="shared" si="17"/>
        <v>0</v>
      </c>
      <c r="G62" s="51">
        <f t="shared" si="17"/>
        <v>0</v>
      </c>
      <c r="H62" s="51">
        <f t="shared" si="17"/>
        <v>0</v>
      </c>
      <c r="I62" s="51">
        <f t="shared" si="17"/>
        <v>0</v>
      </c>
      <c r="J62" s="51">
        <f t="shared" si="17"/>
        <v>0</v>
      </c>
      <c r="K62" s="51">
        <f t="shared" si="17"/>
        <v>0</v>
      </c>
      <c r="L62" s="247">
        <f t="shared" si="17"/>
        <v>0</v>
      </c>
      <c r="M62" s="51">
        <f t="shared" si="17"/>
        <v>0</v>
      </c>
      <c r="N62" s="51">
        <f t="shared" si="17"/>
        <v>0</v>
      </c>
      <c r="O62" s="51">
        <f t="shared" si="17"/>
        <v>0</v>
      </c>
      <c r="P62" s="51">
        <f t="shared" si="17"/>
        <v>0</v>
      </c>
      <c r="Q62" s="51">
        <f t="shared" si="17"/>
        <v>0</v>
      </c>
      <c r="R62" s="69">
        <f t="shared" si="17"/>
        <v>0</v>
      </c>
      <c r="S62" s="69">
        <f t="shared" si="17"/>
        <v>0</v>
      </c>
      <c r="T62" s="69">
        <f t="shared" si="17"/>
        <v>0</v>
      </c>
      <c r="U62" s="69">
        <f t="shared" si="17"/>
        <v>0</v>
      </c>
      <c r="V62" s="221">
        <f t="shared" si="17"/>
        <v>0</v>
      </c>
      <c r="W62" s="184"/>
      <c r="X62" s="130"/>
      <c r="Y62" s="53"/>
      <c r="Z62" s="54"/>
      <c r="AA62" s="54"/>
      <c r="AB62" s="54"/>
      <c r="AC62" s="54"/>
      <c r="AD62" s="55"/>
      <c r="AE62" s="54"/>
      <c r="AF62" s="52"/>
      <c r="AG62" s="126">
        <f>SUM(AG57:AG61)</f>
        <v>0</v>
      </c>
      <c r="AH62" s="56">
        <f>AG62-AD62</f>
        <v>0</v>
      </c>
      <c r="AI62" s="56">
        <v>0</v>
      </c>
      <c r="AJ62" s="56">
        <f>AH62+AI62</f>
        <v>0</v>
      </c>
      <c r="AK62" s="56">
        <v>7400</v>
      </c>
    </row>
    <row r="63" spans="1:37" s="4" customFormat="1" ht="4.5" hidden="1" customHeight="1" x14ac:dyDescent="0.25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241"/>
      <c r="M63" s="19"/>
      <c r="N63" s="19"/>
      <c r="O63" s="19"/>
      <c r="P63" s="20"/>
      <c r="Q63" s="20"/>
      <c r="R63" s="19"/>
      <c r="S63" s="19"/>
      <c r="T63" s="19"/>
      <c r="U63" s="19"/>
      <c r="V63" s="213"/>
      <c r="W63" s="224"/>
      <c r="X63" s="185"/>
      <c r="Y63" s="186"/>
      <c r="Z63" s="5"/>
      <c r="AA63" s="5"/>
      <c r="AB63" s="5"/>
      <c r="AC63" s="5"/>
      <c r="AD63" s="5"/>
      <c r="AE63" s="5"/>
      <c r="AF63" s="187"/>
      <c r="AG63" s="122"/>
      <c r="AH63" s="24"/>
      <c r="AI63" s="24"/>
      <c r="AJ63" s="24"/>
      <c r="AK63" s="24"/>
    </row>
    <row r="64" spans="1:37" s="32" customFormat="1" ht="12" customHeight="1" x14ac:dyDescent="0.2">
      <c r="A64" s="172" t="s">
        <v>57</v>
      </c>
      <c r="B64" s="34"/>
      <c r="C64" s="34"/>
      <c r="D64" s="34"/>
      <c r="E64" s="34"/>
      <c r="F64" s="163"/>
      <c r="G64" s="163"/>
      <c r="H64" s="163"/>
      <c r="I64" s="163"/>
      <c r="J64" s="163"/>
      <c r="K64" s="163"/>
      <c r="L64" s="245"/>
      <c r="M64" s="163"/>
      <c r="N64" s="163"/>
      <c r="O64" s="163"/>
      <c r="P64" s="163"/>
      <c r="Q64" s="163"/>
      <c r="R64" s="59"/>
      <c r="S64" s="59"/>
      <c r="T64" s="59"/>
      <c r="U64" s="59"/>
      <c r="V64" s="59"/>
      <c r="W64" s="44"/>
      <c r="X64" s="166"/>
      <c r="Y64" s="167"/>
      <c r="Z64" s="165"/>
      <c r="AA64" s="165"/>
      <c r="AB64" s="165"/>
      <c r="AC64" s="165"/>
      <c r="AD64" s="165"/>
      <c r="AE64" s="165"/>
      <c r="AG64" s="124"/>
      <c r="AH64" s="31"/>
      <c r="AI64" s="31"/>
      <c r="AJ64" s="31"/>
      <c r="AK64" s="31"/>
    </row>
    <row r="65" spans="1:37" s="32" customFormat="1" ht="12" customHeight="1" x14ac:dyDescent="0.2">
      <c r="A65" s="33" t="s">
        <v>58</v>
      </c>
      <c r="B65" s="26"/>
      <c r="C65" s="26"/>
      <c r="D65" s="26"/>
      <c r="E65" s="26"/>
      <c r="F65" s="45"/>
      <c r="G65" s="46"/>
      <c r="H65" s="46"/>
      <c r="I65" s="46"/>
      <c r="J65" s="46"/>
      <c r="K65" s="46"/>
      <c r="L65" s="249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179"/>
      <c r="X65" s="47"/>
      <c r="Y65" s="47"/>
      <c r="Z65" s="45"/>
      <c r="AA65" s="48"/>
      <c r="AB65" s="48"/>
      <c r="AC65" s="48"/>
      <c r="AD65" s="48"/>
      <c r="AE65" s="49"/>
      <c r="AF65" s="50" t="s">
        <v>58</v>
      </c>
      <c r="AG65" s="127"/>
      <c r="AH65" s="31"/>
      <c r="AI65" s="31"/>
      <c r="AJ65" s="31"/>
      <c r="AK65" s="31"/>
    </row>
    <row r="66" spans="1:37" s="32" customFormat="1" ht="12" customHeight="1" x14ac:dyDescent="0.2">
      <c r="A66" s="33" t="s">
        <v>95</v>
      </c>
      <c r="B66" s="26"/>
      <c r="C66" s="26"/>
      <c r="D66" s="26"/>
      <c r="E66" s="26"/>
      <c r="F66" s="45"/>
      <c r="G66" s="46"/>
      <c r="H66" s="46"/>
      <c r="I66" s="46"/>
      <c r="J66" s="46"/>
      <c r="K66" s="46"/>
      <c r="L66" s="249"/>
      <c r="M66" s="46"/>
      <c r="N66" s="232"/>
      <c r="O66" s="232"/>
      <c r="P66" s="232"/>
      <c r="Q66" s="232"/>
      <c r="R66" s="46"/>
      <c r="S66" s="46"/>
      <c r="T66" s="46"/>
      <c r="U66" s="46"/>
      <c r="V66" s="46"/>
      <c r="W66" s="179"/>
      <c r="X66" s="48"/>
      <c r="Y66" s="48"/>
      <c r="Z66" s="45"/>
      <c r="AA66" s="48"/>
      <c r="AB66" s="48"/>
      <c r="AC66" s="48"/>
      <c r="AD66" s="48"/>
      <c r="AE66" s="49"/>
      <c r="AF66" s="50"/>
      <c r="AG66" s="124">
        <f>SUM(B66:V66)</f>
        <v>0</v>
      </c>
      <c r="AH66" s="31"/>
      <c r="AI66" s="31"/>
      <c r="AJ66" s="31"/>
      <c r="AK66" s="31"/>
    </row>
    <row r="67" spans="1:37" s="32" customFormat="1" ht="12" customHeight="1" x14ac:dyDescent="0.2">
      <c r="A67" s="33" t="s">
        <v>94</v>
      </c>
      <c r="B67" s="26"/>
      <c r="C67" s="26"/>
      <c r="D67" s="26"/>
      <c r="E67" s="26"/>
      <c r="F67" s="211"/>
      <c r="G67" s="46"/>
      <c r="H67" s="212"/>
      <c r="I67" s="212"/>
      <c r="J67" s="212"/>
      <c r="K67" s="212"/>
      <c r="L67" s="250"/>
      <c r="M67" s="212"/>
      <c r="N67" s="212"/>
      <c r="O67" s="212"/>
      <c r="P67" s="212"/>
      <c r="Q67" s="212"/>
      <c r="R67" s="212"/>
      <c r="S67" s="46"/>
      <c r="T67" s="46"/>
      <c r="U67" s="46"/>
      <c r="V67" s="46"/>
      <c r="W67" s="179"/>
      <c r="X67" s="48"/>
      <c r="Y67" s="48"/>
      <c r="Z67" s="45"/>
      <c r="AA67" s="48"/>
      <c r="AB67" s="48"/>
      <c r="AC67" s="48"/>
      <c r="AD67" s="48"/>
      <c r="AE67" s="49"/>
      <c r="AF67" s="50" t="s">
        <v>97</v>
      </c>
      <c r="AG67" s="124">
        <f>SUM(B67:V67)</f>
        <v>0</v>
      </c>
      <c r="AH67" s="31"/>
      <c r="AI67" s="31"/>
      <c r="AJ67" s="31"/>
      <c r="AK67" s="31"/>
    </row>
    <row r="68" spans="1:37" s="32" customFormat="1" ht="12" customHeight="1" x14ac:dyDescent="0.2">
      <c r="A68" s="67" t="s">
        <v>7</v>
      </c>
      <c r="B68" s="26"/>
      <c r="C68" s="26"/>
      <c r="D68" s="26"/>
      <c r="E68" s="26"/>
      <c r="F68" s="46"/>
      <c r="G68" s="46"/>
      <c r="H68" s="46"/>
      <c r="I68" s="46"/>
      <c r="J68" s="46"/>
      <c r="K68" s="46"/>
      <c r="L68" s="249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179"/>
      <c r="X68" s="48"/>
      <c r="Y68" s="48"/>
      <c r="Z68" s="45"/>
      <c r="AA68" s="48"/>
      <c r="AB68" s="48"/>
      <c r="AC68" s="48"/>
      <c r="AD68" s="48"/>
      <c r="AE68" s="49"/>
      <c r="AF68" s="50"/>
      <c r="AG68" s="135">
        <f>SUM(AG65:AG67)</f>
        <v>0</v>
      </c>
      <c r="AH68" s="56">
        <f>AG68</f>
        <v>0</v>
      </c>
      <c r="AI68" s="56">
        <v>0</v>
      </c>
      <c r="AJ68" s="56">
        <f>AH68+AI68</f>
        <v>0</v>
      </c>
      <c r="AK68" s="31"/>
    </row>
    <row r="69" spans="1:37" s="32" customFormat="1" ht="12" customHeight="1" x14ac:dyDescent="0.2">
      <c r="A69" s="67"/>
      <c r="B69" s="26"/>
      <c r="C69" s="26"/>
      <c r="D69" s="26"/>
      <c r="E69" s="26"/>
      <c r="F69" s="46"/>
      <c r="G69" s="46"/>
      <c r="H69" s="46"/>
      <c r="I69" s="46"/>
      <c r="J69" s="46"/>
      <c r="K69" s="46"/>
      <c r="L69" s="249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179"/>
      <c r="X69" s="48"/>
      <c r="Y69" s="48"/>
      <c r="Z69" s="45"/>
      <c r="AA69" s="48"/>
      <c r="AB69" s="48"/>
      <c r="AC69" s="48"/>
      <c r="AD69" s="48"/>
      <c r="AE69" s="49"/>
      <c r="AF69" s="50"/>
      <c r="AG69" s="124"/>
      <c r="AH69" s="31"/>
      <c r="AI69" s="31"/>
      <c r="AJ69" s="31"/>
      <c r="AK69" s="31"/>
    </row>
    <row r="70" spans="1:37" s="32" customFormat="1" ht="12" customHeight="1" x14ac:dyDescent="0.2">
      <c r="A70" s="172" t="s">
        <v>59</v>
      </c>
      <c r="B70" s="34"/>
      <c r="C70" s="34"/>
      <c r="D70" s="34"/>
      <c r="E70" s="34"/>
      <c r="F70" s="163"/>
      <c r="G70" s="163"/>
      <c r="H70" s="163"/>
      <c r="I70" s="163"/>
      <c r="J70" s="163"/>
      <c r="K70" s="163"/>
      <c r="L70" s="245"/>
      <c r="M70" s="163"/>
      <c r="N70" s="163"/>
      <c r="O70" s="163"/>
      <c r="P70" s="163"/>
      <c r="Q70" s="163"/>
      <c r="R70" s="59"/>
      <c r="S70" s="59"/>
      <c r="T70" s="59"/>
      <c r="U70" s="59"/>
      <c r="V70" s="59"/>
      <c r="W70" s="44"/>
      <c r="X70" s="166"/>
      <c r="Y70" s="167"/>
      <c r="Z70" s="165"/>
      <c r="AA70" s="165"/>
      <c r="AB70" s="165"/>
      <c r="AC70" s="165"/>
      <c r="AD70" s="165"/>
      <c r="AE70" s="165"/>
      <c r="AG70" s="124"/>
      <c r="AH70" s="31"/>
      <c r="AI70" s="31"/>
      <c r="AJ70" s="31"/>
      <c r="AK70" s="31"/>
    </row>
    <row r="71" spans="1:37" s="32" customFormat="1" ht="12" customHeight="1" x14ac:dyDescent="0.2">
      <c r="A71" s="33" t="s">
        <v>60</v>
      </c>
      <c r="B71" s="34"/>
      <c r="C71" s="34"/>
      <c r="D71" s="34"/>
      <c r="E71" s="60"/>
      <c r="F71" s="45"/>
      <c r="G71" s="162"/>
      <c r="H71" s="162"/>
      <c r="I71" s="162"/>
      <c r="J71" s="162"/>
      <c r="K71" s="162"/>
      <c r="L71" s="251"/>
      <c r="M71" s="163"/>
      <c r="N71" s="163"/>
      <c r="O71" s="163"/>
      <c r="P71" s="163"/>
      <c r="Q71" s="163"/>
      <c r="R71" s="164"/>
      <c r="S71" s="164"/>
      <c r="T71" s="164"/>
      <c r="U71" s="164"/>
      <c r="V71" s="164"/>
      <c r="W71" s="44"/>
      <c r="X71" s="168"/>
      <c r="Y71" s="62"/>
      <c r="Z71" s="165"/>
      <c r="AA71" s="169"/>
      <c r="AB71" s="169"/>
      <c r="AC71" s="165"/>
      <c r="AD71" s="165"/>
      <c r="AE71" s="165"/>
      <c r="AF71" s="61" t="s">
        <v>61</v>
      </c>
      <c r="AG71" s="124">
        <v>0</v>
      </c>
      <c r="AH71" s="31"/>
      <c r="AI71" s="31"/>
      <c r="AJ71" s="31"/>
      <c r="AK71" s="31"/>
    </row>
    <row r="72" spans="1:37" s="32" customFormat="1" ht="12" customHeight="1" x14ac:dyDescent="0.2">
      <c r="A72" s="33"/>
      <c r="B72" s="26"/>
      <c r="C72" s="26"/>
      <c r="D72" s="57"/>
      <c r="E72" s="57"/>
      <c r="F72" s="45"/>
      <c r="G72" s="164"/>
      <c r="H72" s="164"/>
      <c r="I72" s="164"/>
      <c r="J72" s="234"/>
      <c r="K72" s="234"/>
      <c r="L72" s="252"/>
      <c r="M72" s="164"/>
      <c r="N72" s="232"/>
      <c r="O72" s="232"/>
      <c r="P72" s="232"/>
      <c r="Q72" s="46"/>
      <c r="R72" s="63"/>
      <c r="S72" s="63"/>
      <c r="T72" s="63"/>
      <c r="U72" s="63"/>
      <c r="V72" s="63"/>
      <c r="W72" s="179"/>
      <c r="X72" s="48"/>
      <c r="Y72" s="47"/>
      <c r="Z72" s="45"/>
      <c r="AA72" s="48"/>
      <c r="AB72" s="48"/>
      <c r="AC72" s="48"/>
      <c r="AD72" s="48"/>
      <c r="AE72" s="49"/>
      <c r="AF72" s="61" t="s">
        <v>78</v>
      </c>
      <c r="AG72" s="124">
        <f>SUM(B72:V72)</f>
        <v>0</v>
      </c>
      <c r="AH72" s="31"/>
      <c r="AI72" s="31"/>
      <c r="AJ72" s="31"/>
      <c r="AK72" s="31"/>
    </row>
    <row r="73" spans="1:37" s="32" customFormat="1" ht="12" customHeight="1" x14ac:dyDescent="0.2">
      <c r="A73" s="67" t="s">
        <v>7</v>
      </c>
      <c r="B73" s="26"/>
      <c r="C73" s="26"/>
      <c r="D73" s="57"/>
      <c r="E73" s="57"/>
      <c r="F73" s="46"/>
      <c r="G73" s="46"/>
      <c r="H73" s="46"/>
      <c r="I73" s="164"/>
      <c r="J73" s="164"/>
      <c r="K73" s="164"/>
      <c r="L73" s="253"/>
      <c r="M73" s="164"/>
      <c r="N73" s="164"/>
      <c r="O73" s="164"/>
      <c r="P73" s="46"/>
      <c r="Q73" s="46"/>
      <c r="R73" s="63"/>
      <c r="S73" s="63"/>
      <c r="T73" s="63"/>
      <c r="U73" s="63"/>
      <c r="V73" s="63"/>
      <c r="W73" s="179"/>
      <c r="X73" s="48"/>
      <c r="Y73" s="48"/>
      <c r="Z73" s="45"/>
      <c r="AA73" s="48"/>
      <c r="AB73" s="48"/>
      <c r="AC73" s="48"/>
      <c r="AD73" s="48"/>
      <c r="AE73" s="49"/>
      <c r="AF73" s="50"/>
      <c r="AG73" s="135">
        <f>SUM(AG71:AG72)</f>
        <v>0</v>
      </c>
      <c r="AH73" s="56">
        <f>AG73</f>
        <v>0</v>
      </c>
      <c r="AI73" s="56">
        <v>0</v>
      </c>
      <c r="AJ73" s="56">
        <f>AH73+AI73</f>
        <v>0</v>
      </c>
      <c r="AK73" s="31"/>
    </row>
    <row r="74" spans="1:37" s="32" customFormat="1" ht="12" customHeight="1" x14ac:dyDescent="0.2">
      <c r="A74" s="67"/>
      <c r="B74" s="26"/>
      <c r="C74" s="26"/>
      <c r="D74" s="26"/>
      <c r="E74" s="26"/>
      <c r="F74" s="46"/>
      <c r="G74" s="46"/>
      <c r="H74" s="46"/>
      <c r="I74" s="46"/>
      <c r="J74" s="46"/>
      <c r="K74" s="46"/>
      <c r="L74" s="249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179"/>
      <c r="X74" s="48"/>
      <c r="Y74" s="48"/>
      <c r="Z74" s="45"/>
      <c r="AA74" s="48"/>
      <c r="AB74" s="48"/>
      <c r="AC74" s="48"/>
      <c r="AD74" s="48"/>
      <c r="AE74" s="49"/>
      <c r="AF74" s="50"/>
      <c r="AG74" s="124"/>
      <c r="AH74" s="31"/>
      <c r="AI74" s="31"/>
      <c r="AJ74" s="31"/>
      <c r="AK74" s="31"/>
    </row>
    <row r="75" spans="1:37" s="32" customFormat="1" ht="12" customHeight="1" x14ac:dyDescent="0.2">
      <c r="A75" s="172" t="s">
        <v>62</v>
      </c>
      <c r="B75" s="26"/>
      <c r="C75" s="26"/>
      <c r="D75" s="26"/>
      <c r="E75" s="26"/>
      <c r="F75" s="163"/>
      <c r="G75" s="163"/>
      <c r="H75" s="163"/>
      <c r="I75" s="46"/>
      <c r="J75" s="46"/>
      <c r="K75" s="46"/>
      <c r="L75" s="249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179"/>
      <c r="X75" s="48"/>
      <c r="Y75" s="48"/>
      <c r="Z75" s="45"/>
      <c r="AA75" s="48"/>
      <c r="AB75" s="48"/>
      <c r="AC75" s="48"/>
      <c r="AD75" s="48"/>
      <c r="AE75" s="49"/>
      <c r="AF75" s="61" t="s">
        <v>96</v>
      </c>
      <c r="AG75" s="135">
        <f>AG68+AG73</f>
        <v>0</v>
      </c>
      <c r="AH75" s="56">
        <f>AH68+AH73</f>
        <v>0</v>
      </c>
      <c r="AI75" s="56">
        <v>0</v>
      </c>
      <c r="AJ75" s="56">
        <f>AJ68+AJ73</f>
        <v>0</v>
      </c>
      <c r="AK75" s="31"/>
    </row>
    <row r="76" spans="1:37" s="32" customFormat="1" ht="12" customHeight="1" x14ac:dyDescent="0.2">
      <c r="A76" s="67"/>
      <c r="B76" s="26"/>
      <c r="C76" s="26"/>
      <c r="D76" s="26"/>
      <c r="E76" s="26"/>
      <c r="F76" s="46"/>
      <c r="G76" s="46"/>
      <c r="H76" s="46"/>
      <c r="I76" s="46"/>
      <c r="J76" s="46"/>
      <c r="K76" s="46"/>
      <c r="L76" s="249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179"/>
      <c r="X76" s="48"/>
      <c r="Y76" s="48"/>
      <c r="Z76" s="45"/>
      <c r="AA76" s="48"/>
      <c r="AB76" s="48"/>
      <c r="AC76" s="48"/>
      <c r="AD76" s="48"/>
      <c r="AE76" s="49"/>
      <c r="AF76" s="50"/>
      <c r="AG76" s="124"/>
      <c r="AH76" s="31"/>
      <c r="AI76" s="31"/>
      <c r="AJ76" s="31"/>
      <c r="AK76" s="31"/>
    </row>
    <row r="77" spans="1:37" s="32" customFormat="1" ht="12" customHeight="1" x14ac:dyDescent="0.2">
      <c r="A77" s="172" t="s">
        <v>93</v>
      </c>
      <c r="B77" s="34"/>
      <c r="C77" s="34"/>
      <c r="D77" s="34"/>
      <c r="E77" s="60"/>
      <c r="F77" s="161"/>
      <c r="G77" s="162"/>
      <c r="H77" s="162"/>
      <c r="I77" s="162"/>
      <c r="J77" s="162"/>
      <c r="K77" s="162"/>
      <c r="L77" s="251"/>
      <c r="M77" s="163"/>
      <c r="N77" s="163"/>
      <c r="O77" s="163"/>
      <c r="P77" s="163"/>
      <c r="Q77" s="163"/>
      <c r="R77" s="164"/>
      <c r="S77" s="164"/>
      <c r="T77" s="164"/>
      <c r="U77" s="164"/>
      <c r="V77" s="164"/>
      <c r="W77" s="181"/>
      <c r="X77" s="166"/>
      <c r="Y77" s="167"/>
      <c r="Z77" s="165"/>
      <c r="AA77" s="165"/>
      <c r="AB77" s="165"/>
      <c r="AC77" s="165"/>
      <c r="AD77" s="165"/>
      <c r="AE77" s="165"/>
      <c r="AF77" s="61" t="s">
        <v>63</v>
      </c>
      <c r="AG77" s="135">
        <v>0</v>
      </c>
      <c r="AH77" s="56">
        <f>AG77</f>
        <v>0</v>
      </c>
      <c r="AI77" s="56">
        <v>0</v>
      </c>
      <c r="AJ77" s="56">
        <f>AH77+AI77</f>
        <v>0</v>
      </c>
      <c r="AK77" s="31"/>
    </row>
    <row r="78" spans="1:37" s="32" customFormat="1" ht="12" customHeight="1" x14ac:dyDescent="0.2">
      <c r="A78" s="67"/>
      <c r="B78" s="26"/>
      <c r="C78" s="26"/>
      <c r="D78" s="26"/>
      <c r="E78" s="26"/>
      <c r="F78" s="46"/>
      <c r="G78" s="46"/>
      <c r="H78" s="46"/>
      <c r="I78" s="46"/>
      <c r="J78" s="46"/>
      <c r="K78" s="46"/>
      <c r="L78" s="249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179"/>
      <c r="X78" s="48"/>
      <c r="Y78" s="48"/>
      <c r="Z78" s="45"/>
      <c r="AA78" s="48"/>
      <c r="AB78" s="48"/>
      <c r="AC78" s="48"/>
      <c r="AD78" s="48"/>
      <c r="AE78" s="49"/>
      <c r="AF78" s="50"/>
      <c r="AG78" s="124"/>
      <c r="AH78" s="31"/>
      <c r="AI78" s="31"/>
      <c r="AJ78" s="31"/>
      <c r="AK78" s="31"/>
    </row>
    <row r="79" spans="1:37" s="32" customFormat="1" ht="12" customHeight="1" x14ac:dyDescent="0.2">
      <c r="A79" s="201" t="s">
        <v>94</v>
      </c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54"/>
      <c r="M79" s="202"/>
      <c r="N79" s="202"/>
      <c r="O79" s="202"/>
      <c r="P79" s="202"/>
      <c r="Q79" s="202"/>
      <c r="R79" s="202"/>
      <c r="S79" s="202"/>
      <c r="T79" s="202"/>
      <c r="U79" s="202"/>
      <c r="V79" s="222"/>
      <c r="W79" s="225"/>
      <c r="X79" s="205"/>
      <c r="Y79" s="205"/>
      <c r="Z79" s="206"/>
      <c r="AA79" s="205"/>
      <c r="AB79" s="205"/>
      <c r="AC79" s="205"/>
      <c r="AD79" s="205"/>
      <c r="AE79" s="207"/>
      <c r="AF79" s="203"/>
      <c r="AG79" s="124"/>
      <c r="AH79" s="31"/>
      <c r="AI79" s="31"/>
      <c r="AJ79" s="31"/>
      <c r="AK79" s="31"/>
    </row>
    <row r="80" spans="1:37" s="32" customFormat="1" ht="12" customHeight="1" x14ac:dyDescent="0.2">
      <c r="A80" s="33" t="s">
        <v>106</v>
      </c>
      <c r="B80" s="34">
        <v>0</v>
      </c>
      <c r="C80" s="34">
        <v>0</v>
      </c>
      <c r="D80" s="34">
        <v>0</v>
      </c>
      <c r="E80" s="34">
        <v>0</v>
      </c>
      <c r="F80" s="34"/>
      <c r="G80" s="34"/>
      <c r="H80" s="34"/>
      <c r="I80" s="34"/>
      <c r="J80" s="34"/>
      <c r="K80" s="34"/>
      <c r="L80" s="243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44">
        <f>SUM(B80:V80)</f>
        <v>0</v>
      </c>
      <c r="X80" s="116">
        <f>2080/12</f>
        <v>173.33333333333334</v>
      </c>
      <c r="Y80" s="29">
        <f>X80*W80</f>
        <v>0</v>
      </c>
      <c r="Z80" s="103">
        <v>0</v>
      </c>
      <c r="AA80" s="119">
        <v>0</v>
      </c>
      <c r="AB80" s="119">
        <v>0.8</v>
      </c>
      <c r="AC80" s="36">
        <f>ROUND((W80*X80*Z80),10)+ROUND((W80*X80*Z80*AA80),10)</f>
        <v>0</v>
      </c>
      <c r="AD80" s="36">
        <f>ROUND((W80*X80*Z80*AB80),10)</f>
        <v>0</v>
      </c>
      <c r="AE80" s="36">
        <f>+AC80+AD80</f>
        <v>0</v>
      </c>
      <c r="AF80" s="100">
        <v>2.46</v>
      </c>
      <c r="AG80" s="135"/>
      <c r="AH80" s="56"/>
      <c r="AI80" s="56">
        <v>0</v>
      </c>
      <c r="AJ80" s="56">
        <f>AH80+AI80</f>
        <v>0</v>
      </c>
      <c r="AK80" s="31"/>
    </row>
    <row r="81" spans="1:37" s="32" customFormat="1" ht="12" customHeight="1" x14ac:dyDescent="0.2">
      <c r="A81" s="33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243"/>
      <c r="M81" s="34"/>
      <c r="N81" s="34"/>
      <c r="O81" s="34"/>
      <c r="P81" s="34"/>
      <c r="Q81" s="34"/>
      <c r="R81" s="34"/>
      <c r="S81" s="34"/>
      <c r="T81" s="34"/>
      <c r="U81" s="34"/>
      <c r="V81" s="163"/>
      <c r="W81" s="44"/>
      <c r="X81" s="116"/>
      <c r="Y81" s="29"/>
      <c r="Z81" s="103"/>
      <c r="AA81" s="119"/>
      <c r="AB81" s="119"/>
      <c r="AC81" s="36"/>
      <c r="AD81" s="36"/>
      <c r="AE81" s="36"/>
      <c r="AF81" s="100"/>
      <c r="AG81" s="124"/>
      <c r="AH81" s="31"/>
      <c r="AI81" s="31"/>
      <c r="AJ81" s="31"/>
      <c r="AK81" s="31"/>
    </row>
    <row r="82" spans="1:37" s="32" customFormat="1" ht="12" customHeight="1" x14ac:dyDescent="0.2">
      <c r="A82" s="136" t="s">
        <v>64</v>
      </c>
      <c r="B82" s="137">
        <f t="shared" ref="B82:V82" si="18">B80+B62+B52+B47+B26</f>
        <v>0</v>
      </c>
      <c r="C82" s="137">
        <f t="shared" si="18"/>
        <v>0</v>
      </c>
      <c r="D82" s="137">
        <f t="shared" si="18"/>
        <v>0</v>
      </c>
      <c r="E82" s="137">
        <f t="shared" si="18"/>
        <v>0</v>
      </c>
      <c r="F82" s="137">
        <f t="shared" si="18"/>
        <v>0</v>
      </c>
      <c r="G82" s="137">
        <f t="shared" si="18"/>
        <v>0</v>
      </c>
      <c r="H82" s="137">
        <f t="shared" si="18"/>
        <v>0</v>
      </c>
      <c r="I82" s="137">
        <f t="shared" si="18"/>
        <v>0</v>
      </c>
      <c r="J82" s="137">
        <f t="shared" si="18"/>
        <v>0</v>
      </c>
      <c r="K82" s="137">
        <f t="shared" si="18"/>
        <v>0</v>
      </c>
      <c r="L82" s="255">
        <f t="shared" si="18"/>
        <v>0</v>
      </c>
      <c r="M82" s="137">
        <f t="shared" si="18"/>
        <v>0</v>
      </c>
      <c r="N82" s="137">
        <f t="shared" si="18"/>
        <v>0</v>
      </c>
      <c r="O82" s="137">
        <f t="shared" si="18"/>
        <v>0</v>
      </c>
      <c r="P82" s="137">
        <f t="shared" si="18"/>
        <v>0</v>
      </c>
      <c r="Q82" s="137">
        <f t="shared" si="18"/>
        <v>0</v>
      </c>
      <c r="R82" s="137">
        <f t="shared" si="18"/>
        <v>0</v>
      </c>
      <c r="S82" s="137">
        <f t="shared" si="18"/>
        <v>0</v>
      </c>
      <c r="T82" s="137">
        <f t="shared" si="18"/>
        <v>0</v>
      </c>
      <c r="U82" s="137">
        <f t="shared" si="18"/>
        <v>0</v>
      </c>
      <c r="V82" s="223">
        <f t="shared" si="18"/>
        <v>0</v>
      </c>
      <c r="W82" s="138">
        <f>W24+W45+W52+W57+W80</f>
        <v>0</v>
      </c>
      <c r="X82" s="133"/>
      <c r="Y82" s="139">
        <f>+Y80+Y57+Y52+Y45+Y24</f>
        <v>0</v>
      </c>
      <c r="Z82" s="134"/>
      <c r="AA82" s="134"/>
      <c r="AB82" s="140"/>
      <c r="AC82" s="134"/>
      <c r="AD82" s="134"/>
      <c r="AE82" s="134"/>
      <c r="AF82" s="133"/>
      <c r="AG82" s="141">
        <f>AG26+AG47+AG75+AG77+AG80</f>
        <v>0</v>
      </c>
      <c r="AH82" s="208">
        <f>AH26+AH47+AH75+AH77+AH80</f>
        <v>0</v>
      </c>
      <c r="AI82" s="208">
        <f>AI26+AI47+AI75+AI77+AI80</f>
        <v>0</v>
      </c>
      <c r="AJ82" s="208">
        <f>AJ26+AJ47+AJ75+AJ77+AJ80</f>
        <v>0</v>
      </c>
      <c r="AK82" s="56">
        <f>SUM(AK26:AK80)</f>
        <v>308600</v>
      </c>
    </row>
    <row r="83" spans="1:37" s="4" customFormat="1" ht="4.5" customHeight="1" x14ac:dyDescent="0.25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241"/>
      <c r="M83" s="19"/>
      <c r="N83" s="19"/>
      <c r="O83" s="19"/>
      <c r="P83" s="20"/>
      <c r="Q83" s="20"/>
      <c r="R83" s="19"/>
      <c r="S83" s="19"/>
      <c r="T83" s="19"/>
      <c r="U83" s="19"/>
      <c r="V83" s="213"/>
      <c r="W83" s="229"/>
      <c r="X83" s="21"/>
      <c r="Y83" s="22"/>
      <c r="Z83" s="23"/>
      <c r="AA83" s="23"/>
      <c r="AB83" s="23"/>
      <c r="AC83" s="23"/>
      <c r="AD83" s="23"/>
      <c r="AE83" s="23"/>
      <c r="AF83" s="21"/>
      <c r="AG83" s="122"/>
      <c r="AH83" s="24"/>
      <c r="AI83" s="24"/>
      <c r="AJ83" s="24"/>
      <c r="AK83" s="24"/>
    </row>
    <row r="84" spans="1:37" s="32" customFormat="1" ht="12" customHeight="1" x14ac:dyDescent="0.25">
      <c r="A84" s="25" t="s">
        <v>65</v>
      </c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42"/>
      <c r="M84" s="26"/>
      <c r="N84" s="26"/>
      <c r="O84" s="26"/>
      <c r="P84" s="27"/>
      <c r="Q84" s="27"/>
      <c r="R84" s="26"/>
      <c r="S84" s="26"/>
      <c r="T84" s="26"/>
      <c r="U84" s="26"/>
      <c r="V84" s="46"/>
      <c r="W84" s="230"/>
      <c r="X84" s="100"/>
      <c r="Y84" s="29"/>
      <c r="Z84" s="30"/>
      <c r="AA84" s="30"/>
      <c r="AB84" s="103"/>
      <c r="AC84" s="30"/>
      <c r="AD84" s="30"/>
      <c r="AE84" s="30"/>
      <c r="AF84" s="100"/>
      <c r="AG84" s="124"/>
      <c r="AH84" s="31"/>
      <c r="AI84" s="31"/>
      <c r="AJ84" s="31"/>
      <c r="AK84" s="31"/>
    </row>
    <row r="85" spans="1:37" s="32" customFormat="1" ht="12" customHeight="1" x14ac:dyDescent="0.2">
      <c r="A85" s="64" t="s">
        <v>66</v>
      </c>
      <c r="B85" s="34">
        <v>0</v>
      </c>
      <c r="C85" s="34">
        <v>0</v>
      </c>
      <c r="D85" s="34">
        <v>0</v>
      </c>
      <c r="E85" s="34">
        <v>0</v>
      </c>
      <c r="F85" s="34"/>
      <c r="G85" s="34"/>
      <c r="H85" s="34"/>
      <c r="I85" s="34"/>
      <c r="J85" s="34"/>
      <c r="K85" s="34"/>
      <c r="L85" s="243"/>
      <c r="M85" s="34"/>
      <c r="N85" s="34"/>
      <c r="O85" s="34"/>
      <c r="P85" s="34"/>
      <c r="Q85" s="34"/>
      <c r="R85" s="34"/>
      <c r="S85" s="34"/>
      <c r="T85" s="34"/>
      <c r="U85" s="34"/>
      <c r="V85" s="163"/>
      <c r="W85" s="44">
        <f>SUM(F85:V85)</f>
        <v>0</v>
      </c>
      <c r="X85" s="216">
        <v>173.3</v>
      </c>
      <c r="Y85" s="29">
        <f>X85*W85</f>
        <v>0</v>
      </c>
      <c r="Z85" s="30">
        <v>60</v>
      </c>
      <c r="AA85" s="35">
        <v>0</v>
      </c>
      <c r="AB85" s="37">
        <v>0</v>
      </c>
      <c r="AC85" s="36">
        <f>ROUND((W85*X85*Z85),10)+ROUND((W85*X85*Z85*AA85),10)</f>
        <v>0</v>
      </c>
      <c r="AD85" s="36">
        <f>ROUND((W85*X85*Z85*AB85),10)</f>
        <v>0</v>
      </c>
      <c r="AE85" s="36">
        <f>+AC85+AD85</f>
        <v>0</v>
      </c>
      <c r="AF85" s="37">
        <v>1</v>
      </c>
      <c r="AG85" s="124">
        <f>AF85*Z85*X85*W85</f>
        <v>0</v>
      </c>
      <c r="AH85" s="31"/>
      <c r="AI85" s="31"/>
      <c r="AJ85" s="31"/>
      <c r="AK85" s="31"/>
    </row>
    <row r="86" spans="1:37" s="32" customFormat="1" ht="12" customHeight="1" x14ac:dyDescent="0.2">
      <c r="A86" s="64" t="s">
        <v>67</v>
      </c>
      <c r="B86" s="34">
        <v>0</v>
      </c>
      <c r="C86" s="34">
        <v>0</v>
      </c>
      <c r="D86" s="34">
        <v>0</v>
      </c>
      <c r="E86" s="34">
        <v>0</v>
      </c>
      <c r="F86" s="34"/>
      <c r="G86" s="34"/>
      <c r="H86" s="34"/>
      <c r="I86" s="34"/>
      <c r="J86" s="34"/>
      <c r="K86" s="34"/>
      <c r="L86" s="243"/>
      <c r="M86" s="34"/>
      <c r="N86" s="34"/>
      <c r="O86" s="34"/>
      <c r="P86" s="34"/>
      <c r="Q86" s="34"/>
      <c r="R86" s="34"/>
      <c r="S86" s="34"/>
      <c r="T86" s="34"/>
      <c r="U86" s="34"/>
      <c r="V86" s="163"/>
      <c r="W86" s="44">
        <f>SUM(F86:V86)</f>
        <v>0</v>
      </c>
      <c r="X86" s="216">
        <v>173.3</v>
      </c>
      <c r="Y86" s="29">
        <f>X86*W86</f>
        <v>0</v>
      </c>
      <c r="Z86" s="30">
        <v>50.981499999999997</v>
      </c>
      <c r="AA86" s="35">
        <v>0</v>
      </c>
      <c r="AB86" s="37">
        <v>0</v>
      </c>
      <c r="AC86" s="36">
        <f>ROUND((W86*X86*Z86),10)+ROUND((W86*X86*Z86*AA86),10)</f>
        <v>0</v>
      </c>
      <c r="AD86" s="36">
        <f>ROUND((W86*X86*Z86*AB86),10)</f>
        <v>0</v>
      </c>
      <c r="AE86" s="36">
        <f>+AC86+AD86</f>
        <v>0</v>
      </c>
      <c r="AF86" s="37">
        <v>1</v>
      </c>
      <c r="AG86" s="124">
        <f>AF86*Z86*X86*W86</f>
        <v>0</v>
      </c>
      <c r="AH86" s="31"/>
      <c r="AI86" s="31"/>
      <c r="AJ86" s="31"/>
      <c r="AK86" s="31"/>
    </row>
    <row r="87" spans="1:37" s="32" customFormat="1" ht="12" customHeight="1" x14ac:dyDescent="0.2">
      <c r="A87" s="64" t="s">
        <v>90</v>
      </c>
      <c r="B87" s="34">
        <v>0</v>
      </c>
      <c r="C87" s="34">
        <v>0</v>
      </c>
      <c r="D87" s="34">
        <v>0</v>
      </c>
      <c r="E87" s="34">
        <v>0</v>
      </c>
      <c r="F87" s="34"/>
      <c r="G87" s="34"/>
      <c r="H87" s="34"/>
      <c r="I87" s="34"/>
      <c r="J87" s="34"/>
      <c r="K87" s="34"/>
      <c r="L87" s="243"/>
      <c r="M87" s="34"/>
      <c r="N87" s="34"/>
      <c r="O87" s="34"/>
      <c r="P87" s="34"/>
      <c r="Q87" s="34"/>
      <c r="R87" s="34"/>
      <c r="S87" s="34"/>
      <c r="T87" s="34"/>
      <c r="U87" s="34"/>
      <c r="V87" s="163"/>
      <c r="W87" s="44">
        <f>SUM(F87:V87)</f>
        <v>0</v>
      </c>
      <c r="X87" s="217">
        <v>173.3</v>
      </c>
      <c r="Y87" s="38">
        <f>X87*W87</f>
        <v>0</v>
      </c>
      <c r="Z87" s="39">
        <v>50.981499999999997</v>
      </c>
      <c r="AA87" s="40">
        <v>0</v>
      </c>
      <c r="AB87" s="101">
        <v>0</v>
      </c>
      <c r="AC87" s="41">
        <f>ROUND((W87*X87*Z87),10)+ROUND((W87*X87*Z87*AA87),10)</f>
        <v>0</v>
      </c>
      <c r="AD87" s="41">
        <f>ROUND((W87*X87*Z87*AB87),10)</f>
        <v>0</v>
      </c>
      <c r="AE87" s="41">
        <f>+AC87+AD87</f>
        <v>0</v>
      </c>
      <c r="AF87" s="101">
        <v>1</v>
      </c>
      <c r="AG87" s="125">
        <f>AF87*Z87*X87*W87</f>
        <v>0</v>
      </c>
      <c r="AH87" s="31"/>
      <c r="AI87" s="31"/>
      <c r="AJ87" s="31"/>
      <c r="AK87" s="31"/>
    </row>
    <row r="88" spans="1:37" s="32" customFormat="1" ht="12" customHeight="1" x14ac:dyDescent="0.2">
      <c r="A88" s="6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243"/>
      <c r="M88" s="34"/>
      <c r="N88" s="34"/>
      <c r="O88" s="34"/>
      <c r="P88" s="34"/>
      <c r="Q88" s="37"/>
      <c r="R88" s="43"/>
      <c r="S88" s="43"/>
      <c r="T88" s="43"/>
      <c r="U88" s="43"/>
      <c r="V88" s="59"/>
      <c r="W88" s="231"/>
      <c r="X88" s="216"/>
      <c r="Y88" s="29">
        <f>SUM(Y84:Y87)</f>
        <v>0</v>
      </c>
      <c r="Z88" s="30"/>
      <c r="AA88" s="30"/>
      <c r="AB88" s="30"/>
      <c r="AC88" s="30">
        <f>SUM(AC84:AC87)</f>
        <v>0</v>
      </c>
      <c r="AD88" s="30">
        <f>SUM(AD84:AD87)</f>
        <v>0</v>
      </c>
      <c r="AE88" s="30">
        <f>SUM(AE85:AE87)</f>
        <v>0</v>
      </c>
      <c r="AF88" s="28"/>
      <c r="AG88" s="124">
        <f>SUM(AG85:AG87)</f>
        <v>0</v>
      </c>
      <c r="AH88" s="31"/>
      <c r="AI88" s="31"/>
      <c r="AJ88" s="31"/>
      <c r="AK88" s="31"/>
    </row>
    <row r="89" spans="1:37" s="32" customFormat="1" ht="11.25" customHeight="1" x14ac:dyDescent="0.2">
      <c r="A89" s="6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243"/>
      <c r="M89" s="34"/>
      <c r="N89" s="34"/>
      <c r="O89" s="34"/>
      <c r="P89" s="34"/>
      <c r="Q89" s="34"/>
      <c r="R89" s="26"/>
      <c r="S89" s="26"/>
      <c r="T89" s="26"/>
      <c r="U89" s="26"/>
      <c r="V89" s="46"/>
      <c r="W89" s="44"/>
      <c r="X89" s="100"/>
      <c r="Y89" s="29"/>
      <c r="Z89" s="30"/>
      <c r="AA89" s="35"/>
      <c r="AB89" s="35"/>
      <c r="AC89" s="36"/>
      <c r="AD89" s="36"/>
      <c r="AE89" s="36"/>
      <c r="AF89" s="28"/>
      <c r="AG89" s="124"/>
      <c r="AH89" s="31"/>
      <c r="AI89" s="31"/>
      <c r="AJ89" s="31"/>
      <c r="AK89" s="31"/>
    </row>
    <row r="90" spans="1:37" s="32" customFormat="1" ht="12" customHeight="1" x14ac:dyDescent="0.2">
      <c r="A90" s="172" t="s">
        <v>68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243"/>
      <c r="M90" s="34"/>
      <c r="N90" s="34"/>
      <c r="O90" s="34"/>
      <c r="P90" s="34"/>
      <c r="Q90" s="34"/>
      <c r="R90" s="26"/>
      <c r="S90" s="26"/>
      <c r="T90" s="26"/>
      <c r="U90" s="26"/>
      <c r="V90" s="46"/>
      <c r="W90" s="44"/>
      <c r="X90" s="100"/>
      <c r="Y90" s="29"/>
      <c r="Z90" s="30"/>
      <c r="AA90" s="35"/>
      <c r="AB90" s="35"/>
      <c r="AC90" s="36"/>
      <c r="AD90" s="36"/>
      <c r="AE90" s="36"/>
      <c r="AF90" s="28"/>
      <c r="AG90" s="124"/>
      <c r="AH90" s="31"/>
      <c r="AI90" s="31"/>
      <c r="AJ90" s="31"/>
      <c r="AK90" s="31"/>
    </row>
    <row r="91" spans="1:37" s="32" customFormat="1" ht="12" customHeight="1" x14ac:dyDescent="0.25">
      <c r="A91" s="64" t="s">
        <v>69</v>
      </c>
      <c r="B91" s="34"/>
      <c r="C91" s="34"/>
      <c r="D91" s="34"/>
      <c r="E91" s="34"/>
      <c r="F91" s="34"/>
      <c r="G91" s="34"/>
      <c r="H91" s="34"/>
      <c r="I91" s="170"/>
      <c r="J91" s="170"/>
      <c r="K91" s="170"/>
      <c r="L91" s="256"/>
      <c r="M91" s="170"/>
      <c r="N91" s="170"/>
      <c r="O91" s="170"/>
      <c r="P91" s="170"/>
      <c r="Q91" s="170"/>
      <c r="R91" s="204"/>
      <c r="S91" s="204"/>
      <c r="T91" s="204"/>
      <c r="U91" s="204"/>
      <c r="V91" s="226"/>
      <c r="W91" s="44"/>
      <c r="X91" s="100"/>
      <c r="Y91" s="29"/>
      <c r="Z91" s="30"/>
      <c r="AA91" s="30"/>
      <c r="AB91" s="30"/>
      <c r="AC91" s="30"/>
      <c r="AD91" s="30"/>
      <c r="AE91" s="30"/>
      <c r="AF91" s="28"/>
      <c r="AG91" s="124">
        <f>SUM(B91:V91)</f>
        <v>0</v>
      </c>
      <c r="AH91" s="31"/>
      <c r="AI91" s="31"/>
      <c r="AJ91" s="31"/>
      <c r="AK91" s="31"/>
    </row>
    <row r="92" spans="1:37" s="32" customFormat="1" ht="12" customHeight="1" x14ac:dyDescent="0.2">
      <c r="A92" s="64" t="s">
        <v>88</v>
      </c>
      <c r="B92" s="60"/>
      <c r="C92" s="34"/>
      <c r="D92" s="34"/>
      <c r="E92" s="34"/>
      <c r="F92" s="34"/>
      <c r="G92" s="34"/>
      <c r="H92" s="34"/>
      <c r="I92" s="170"/>
      <c r="J92" s="170"/>
      <c r="K92" s="170"/>
      <c r="L92" s="256"/>
      <c r="M92" s="170"/>
      <c r="N92" s="170"/>
      <c r="O92" s="170"/>
      <c r="P92" s="170"/>
      <c r="Q92" s="170"/>
      <c r="R92" s="170"/>
      <c r="S92" s="170"/>
      <c r="T92" s="170"/>
      <c r="U92" s="170"/>
      <c r="V92" s="227"/>
      <c r="W92" s="44"/>
      <c r="X92" s="100"/>
      <c r="Y92" s="29"/>
      <c r="Z92" s="30"/>
      <c r="AA92" s="30"/>
      <c r="AB92" s="30"/>
      <c r="AC92" s="30"/>
      <c r="AD92" s="30"/>
      <c r="AE92" s="30"/>
      <c r="AF92" s="28"/>
      <c r="AG92" s="124">
        <f>SUM(B92:V92)</f>
        <v>0</v>
      </c>
      <c r="AH92" s="31"/>
      <c r="AI92" s="31"/>
      <c r="AJ92" s="31"/>
      <c r="AK92" s="31"/>
    </row>
    <row r="93" spans="1:37" s="32" customFormat="1" ht="12" customHeight="1" x14ac:dyDescent="0.2">
      <c r="A93" s="64" t="s">
        <v>70</v>
      </c>
      <c r="B93" s="60"/>
      <c r="C93" s="34"/>
      <c r="D93" s="34"/>
      <c r="E93" s="34"/>
      <c r="F93" s="34"/>
      <c r="G93" s="34"/>
      <c r="H93" s="34"/>
      <c r="I93" s="170"/>
      <c r="J93" s="170"/>
      <c r="K93" s="170"/>
      <c r="L93" s="256"/>
      <c r="M93" s="170"/>
      <c r="N93" s="170"/>
      <c r="O93" s="170"/>
      <c r="P93" s="170"/>
      <c r="Q93" s="170"/>
      <c r="R93" s="170"/>
      <c r="S93" s="170"/>
      <c r="T93" s="170"/>
      <c r="U93" s="170"/>
      <c r="V93" s="227"/>
      <c r="W93" s="44"/>
      <c r="X93" s="100"/>
      <c r="Y93" s="29"/>
      <c r="Z93" s="30"/>
      <c r="AA93" s="30"/>
      <c r="AB93" s="30"/>
      <c r="AC93" s="30"/>
      <c r="AD93" s="30"/>
      <c r="AE93" s="30"/>
      <c r="AF93" s="28"/>
      <c r="AG93" s="124">
        <f>SUM(B93:V93)</f>
        <v>0</v>
      </c>
      <c r="AH93" s="31"/>
      <c r="AI93" s="31"/>
      <c r="AJ93" s="31"/>
      <c r="AK93" s="31"/>
    </row>
    <row r="94" spans="1:37" s="32" customFormat="1" ht="12" customHeight="1" x14ac:dyDescent="0.2">
      <c r="A94" s="64" t="s">
        <v>91</v>
      </c>
      <c r="B94" s="60"/>
      <c r="C94" s="34"/>
      <c r="D94" s="34"/>
      <c r="E94" s="34"/>
      <c r="F94" s="34"/>
      <c r="G94" s="34"/>
      <c r="H94" s="34"/>
      <c r="I94" s="170"/>
      <c r="J94" s="170"/>
      <c r="K94" s="170"/>
      <c r="L94" s="256"/>
      <c r="M94" s="170"/>
      <c r="N94" s="170"/>
      <c r="O94" s="170"/>
      <c r="P94" s="170"/>
      <c r="Q94" s="170"/>
      <c r="R94" s="170"/>
      <c r="S94" s="170"/>
      <c r="T94" s="170"/>
      <c r="U94" s="170"/>
      <c r="V94" s="227"/>
      <c r="W94" s="44"/>
      <c r="X94" s="100"/>
      <c r="Y94" s="29"/>
      <c r="Z94" s="30"/>
      <c r="AA94" s="30"/>
      <c r="AB94" s="30"/>
      <c r="AC94" s="30"/>
      <c r="AD94" s="30"/>
      <c r="AE94" s="30"/>
      <c r="AF94" s="28"/>
      <c r="AG94" s="124">
        <f>SUM(B94:V94)</f>
        <v>0</v>
      </c>
      <c r="AH94" s="31"/>
      <c r="AI94" s="31"/>
      <c r="AJ94" s="31"/>
      <c r="AK94" s="31"/>
    </row>
    <row r="95" spans="1:37" s="75" customFormat="1" ht="12" customHeight="1" x14ac:dyDescent="0.2">
      <c r="A95" s="64" t="s">
        <v>71</v>
      </c>
      <c r="B95" s="70" t="s">
        <v>31</v>
      </c>
      <c r="C95" s="70" t="s">
        <v>31</v>
      </c>
      <c r="D95" s="70" t="s">
        <v>31</v>
      </c>
      <c r="E95" s="70"/>
      <c r="F95" s="70"/>
      <c r="G95" s="70"/>
      <c r="H95" s="70"/>
      <c r="I95" s="171"/>
      <c r="J95" s="234"/>
      <c r="K95" s="234"/>
      <c r="L95" s="252"/>
      <c r="M95" s="171"/>
      <c r="N95" s="171"/>
      <c r="O95" s="171"/>
      <c r="P95" s="171"/>
      <c r="Q95" s="171"/>
      <c r="R95" s="171"/>
      <c r="S95" s="171"/>
      <c r="T95" s="171"/>
      <c r="U95" s="171"/>
      <c r="V95" s="228"/>
      <c r="W95" s="200"/>
      <c r="X95" s="71"/>
      <c r="Y95" s="72"/>
      <c r="Z95" s="73"/>
      <c r="AA95" s="73"/>
      <c r="AB95" s="73"/>
      <c r="AC95" s="73"/>
      <c r="AD95" s="73"/>
      <c r="AE95" s="73"/>
      <c r="AF95" s="71"/>
      <c r="AG95" s="124">
        <f>SUM(B95:V95)</f>
        <v>0</v>
      </c>
      <c r="AH95" s="74"/>
      <c r="AI95" s="74"/>
      <c r="AJ95" s="74"/>
      <c r="AK95" s="74"/>
    </row>
    <row r="96" spans="1:37" s="75" customFormat="1" ht="12" customHeight="1" thickBot="1" x14ac:dyDescent="0.25">
      <c r="A96" s="131" t="s">
        <v>72</v>
      </c>
      <c r="B96" s="142">
        <f t="shared" ref="B96:V96" si="19">SUM(B85:B87)</f>
        <v>0</v>
      </c>
      <c r="C96" s="142">
        <f t="shared" si="19"/>
        <v>0</v>
      </c>
      <c r="D96" s="142">
        <f t="shared" si="19"/>
        <v>0</v>
      </c>
      <c r="E96" s="142">
        <f t="shared" si="19"/>
        <v>0</v>
      </c>
      <c r="F96" s="142">
        <f t="shared" si="19"/>
        <v>0</v>
      </c>
      <c r="G96" s="142">
        <f t="shared" si="19"/>
        <v>0</v>
      </c>
      <c r="H96" s="142">
        <f t="shared" si="19"/>
        <v>0</v>
      </c>
      <c r="I96" s="142">
        <f t="shared" si="19"/>
        <v>0</v>
      </c>
      <c r="J96" s="142">
        <f t="shared" si="19"/>
        <v>0</v>
      </c>
      <c r="K96" s="142">
        <f t="shared" si="19"/>
        <v>0</v>
      </c>
      <c r="L96" s="257">
        <f t="shared" si="19"/>
        <v>0</v>
      </c>
      <c r="M96" s="142">
        <f t="shared" si="19"/>
        <v>0</v>
      </c>
      <c r="N96" s="142">
        <f t="shared" si="19"/>
        <v>0</v>
      </c>
      <c r="O96" s="142">
        <f t="shared" si="19"/>
        <v>0</v>
      </c>
      <c r="P96" s="142">
        <f t="shared" si="19"/>
        <v>0</v>
      </c>
      <c r="Q96" s="142">
        <f t="shared" si="19"/>
        <v>0</v>
      </c>
      <c r="R96" s="142">
        <f t="shared" si="19"/>
        <v>0</v>
      </c>
      <c r="S96" s="142">
        <f t="shared" si="19"/>
        <v>0</v>
      </c>
      <c r="T96" s="142">
        <f t="shared" si="19"/>
        <v>0</v>
      </c>
      <c r="U96" s="142">
        <f t="shared" si="19"/>
        <v>0</v>
      </c>
      <c r="V96" s="142">
        <f t="shared" si="19"/>
        <v>0</v>
      </c>
      <c r="W96" s="143">
        <f>SUM(W88)</f>
        <v>0</v>
      </c>
      <c r="X96" s="144"/>
      <c r="Y96" s="145">
        <f>SUM(Y88)</f>
        <v>0</v>
      </c>
      <c r="Z96" s="146"/>
      <c r="AA96" s="146"/>
      <c r="AB96" s="146"/>
      <c r="AC96" s="146"/>
      <c r="AD96" s="146">
        <f>SUM(AD88:AD95)</f>
        <v>0</v>
      </c>
      <c r="AE96" s="146"/>
      <c r="AF96" s="144"/>
      <c r="AG96" s="147">
        <f>SUM(AG88:AG95)</f>
        <v>0</v>
      </c>
      <c r="AH96" s="56">
        <f>AG96-AD96</f>
        <v>0</v>
      </c>
      <c r="AI96" s="56">
        <v>0</v>
      </c>
      <c r="AJ96" s="56">
        <f>AH96+AI96</f>
        <v>0</v>
      </c>
      <c r="AK96" s="56">
        <f>AI96+AJ96</f>
        <v>0</v>
      </c>
    </row>
    <row r="97" spans="1:43" s="160" customFormat="1" ht="12.9" customHeight="1" thickBot="1" x14ac:dyDescent="0.3">
      <c r="A97" s="148" t="s">
        <v>73</v>
      </c>
      <c r="B97" s="149">
        <f t="shared" ref="B97:W97" si="20">B96+B82</f>
        <v>0</v>
      </c>
      <c r="C97" s="149">
        <f t="shared" si="20"/>
        <v>0</v>
      </c>
      <c r="D97" s="149">
        <f t="shared" si="20"/>
        <v>0</v>
      </c>
      <c r="E97" s="149">
        <f t="shared" si="20"/>
        <v>0</v>
      </c>
      <c r="F97" s="149">
        <f t="shared" si="20"/>
        <v>0</v>
      </c>
      <c r="G97" s="149">
        <f t="shared" si="20"/>
        <v>0</v>
      </c>
      <c r="H97" s="149">
        <f t="shared" si="20"/>
        <v>0</v>
      </c>
      <c r="I97" s="149">
        <f t="shared" si="20"/>
        <v>0</v>
      </c>
      <c r="J97" s="149">
        <f t="shared" si="20"/>
        <v>0</v>
      </c>
      <c r="K97" s="149">
        <f t="shared" si="20"/>
        <v>0</v>
      </c>
      <c r="L97" s="258">
        <f t="shared" si="20"/>
        <v>0</v>
      </c>
      <c r="M97" s="149">
        <f t="shared" si="20"/>
        <v>0</v>
      </c>
      <c r="N97" s="149">
        <f t="shared" si="20"/>
        <v>0</v>
      </c>
      <c r="O97" s="149">
        <f t="shared" si="20"/>
        <v>0</v>
      </c>
      <c r="P97" s="149">
        <f t="shared" si="20"/>
        <v>0</v>
      </c>
      <c r="Q97" s="149">
        <f t="shared" si="20"/>
        <v>0</v>
      </c>
      <c r="R97" s="149">
        <f t="shared" si="20"/>
        <v>0</v>
      </c>
      <c r="S97" s="149">
        <f t="shared" si="20"/>
        <v>0</v>
      </c>
      <c r="T97" s="149">
        <f t="shared" si="20"/>
        <v>0</v>
      </c>
      <c r="U97" s="149">
        <f t="shared" si="20"/>
        <v>0</v>
      </c>
      <c r="V97" s="149">
        <f t="shared" si="20"/>
        <v>0</v>
      </c>
      <c r="W97" s="150">
        <f t="shared" si="20"/>
        <v>0</v>
      </c>
      <c r="X97" s="151"/>
      <c r="Y97" s="152">
        <f>Y82+Y96</f>
        <v>0</v>
      </c>
      <c r="Z97" s="153"/>
      <c r="AA97" s="154"/>
      <c r="AB97" s="153"/>
      <c r="AC97" s="155">
        <f>AC82+AC96</f>
        <v>0</v>
      </c>
      <c r="AD97" s="155">
        <f>AD82+AD96</f>
        <v>0</v>
      </c>
      <c r="AE97" s="156">
        <f>AE82+AE96</f>
        <v>0</v>
      </c>
      <c r="AF97" s="157"/>
      <c r="AG97" s="158">
        <f>AG96+AG82</f>
        <v>0</v>
      </c>
      <c r="AH97" s="159">
        <f>SUM(AH82:AH96)</f>
        <v>0</v>
      </c>
      <c r="AI97" s="159">
        <f>SUM(AI82:AI96)</f>
        <v>0</v>
      </c>
      <c r="AJ97" s="159">
        <f>SUM(AJ82:AJ96)</f>
        <v>0</v>
      </c>
      <c r="AK97" s="159">
        <f>SUM(AK82:AK96)</f>
        <v>308600</v>
      </c>
    </row>
    <row r="98" spans="1:43" s="75" customFormat="1" x14ac:dyDescent="0.25">
      <c r="B98" s="48"/>
      <c r="C98" s="48"/>
      <c r="D98" s="48"/>
      <c r="E98" s="48"/>
      <c r="F98" s="48"/>
      <c r="G98" s="48"/>
      <c r="H98" s="48"/>
      <c r="I98" s="48"/>
      <c r="J98" s="2"/>
      <c r="K98" s="48"/>
      <c r="L98" s="259"/>
      <c r="M98" s="48"/>
      <c r="N98" s="48"/>
      <c r="O98" s="48"/>
      <c r="P98" s="76"/>
      <c r="Q98" s="76"/>
      <c r="R98" s="76"/>
      <c r="S98" s="76"/>
      <c r="T98" s="76"/>
      <c r="U98" s="76"/>
      <c r="V98" s="76"/>
      <c r="W98" s="77"/>
      <c r="Z98" s="78"/>
      <c r="AA98" s="195"/>
      <c r="AB98" s="78"/>
      <c r="AC98" s="78"/>
      <c r="AD98" s="198"/>
      <c r="AE98" s="78"/>
      <c r="AG98" s="79">
        <f>SUM(AD97:AE97)</f>
        <v>0</v>
      </c>
    </row>
    <row r="99" spans="1:43" s="75" customFormat="1" ht="3.75" customHeight="1" x14ac:dyDescent="0.25">
      <c r="B99" s="48"/>
      <c r="C99" s="48"/>
      <c r="D99" s="48"/>
      <c r="E99" s="48"/>
      <c r="F99" s="48"/>
      <c r="G99" s="48"/>
      <c r="H99" s="48"/>
      <c r="I99" s="48"/>
      <c r="J99" s="2"/>
      <c r="K99" s="48"/>
      <c r="L99" s="259"/>
      <c r="M99" s="48"/>
      <c r="N99" s="48"/>
      <c r="O99" s="48"/>
      <c r="P99" s="76"/>
      <c r="Q99" s="76"/>
      <c r="R99" s="76"/>
      <c r="S99" s="76"/>
      <c r="T99" s="76"/>
      <c r="U99" s="76"/>
      <c r="V99" s="76"/>
      <c r="W99" s="77"/>
      <c r="Z99" s="78"/>
      <c r="AA99" s="195"/>
      <c r="AB99" s="78"/>
      <c r="AC99" s="78"/>
      <c r="AD99" s="198"/>
      <c r="AE99" s="78"/>
      <c r="AG99" s="79"/>
    </row>
    <row r="100" spans="1:43" s="75" customFormat="1" ht="11.25" customHeight="1" x14ac:dyDescent="0.25">
      <c r="B100" s="48"/>
      <c r="C100" s="48"/>
      <c r="D100" s="48"/>
      <c r="E100" s="48"/>
      <c r="F100" s="48"/>
      <c r="G100" s="48"/>
      <c r="H100" s="48"/>
      <c r="I100" s="48"/>
      <c r="J100" s="2"/>
      <c r="K100" s="48"/>
      <c r="L100" s="259"/>
      <c r="M100" s="48"/>
      <c r="N100" s="48"/>
      <c r="O100" s="48"/>
      <c r="P100" s="80"/>
      <c r="Q100" s="80"/>
      <c r="R100" s="80"/>
      <c r="S100" s="80"/>
      <c r="T100" s="80"/>
      <c r="U100" s="80"/>
      <c r="V100" s="80"/>
      <c r="W100" s="77"/>
      <c r="Z100" s="78"/>
      <c r="AA100" s="195" t="s">
        <v>74</v>
      </c>
      <c r="AB100" s="78"/>
      <c r="AC100" s="78"/>
      <c r="AD100" s="198">
        <v>0</v>
      </c>
      <c r="AE100" s="78"/>
      <c r="AG100" s="79"/>
    </row>
    <row r="101" spans="1:43" s="75" customFormat="1" ht="3.75" customHeight="1" x14ac:dyDescent="0.25">
      <c r="B101" s="48"/>
      <c r="C101" s="48"/>
      <c r="D101" s="48"/>
      <c r="E101" s="48"/>
      <c r="F101" s="48"/>
      <c r="G101" s="48"/>
      <c r="H101" s="48"/>
      <c r="I101" s="48"/>
      <c r="J101" s="2"/>
      <c r="K101" s="48"/>
      <c r="L101" s="259"/>
      <c r="M101" s="48"/>
      <c r="N101" s="48"/>
      <c r="O101" s="48"/>
      <c r="P101" s="76"/>
      <c r="Q101" s="76"/>
      <c r="R101" s="76"/>
      <c r="S101" s="76"/>
      <c r="T101" s="76"/>
      <c r="U101" s="76"/>
      <c r="V101" s="76"/>
      <c r="W101" s="2"/>
      <c r="Z101" s="78"/>
      <c r="AA101" s="195"/>
      <c r="AB101" s="78"/>
      <c r="AC101" s="78"/>
      <c r="AD101" s="198"/>
      <c r="AE101" s="78"/>
      <c r="AG101" s="79"/>
    </row>
    <row r="102" spans="1:43" s="75" customFormat="1" ht="3.75" customHeight="1" x14ac:dyDescent="0.25">
      <c r="B102" s="48"/>
      <c r="C102" s="48"/>
      <c r="D102" s="48"/>
      <c r="E102" s="48"/>
      <c r="F102" s="48"/>
      <c r="G102" s="48"/>
      <c r="H102" s="48"/>
      <c r="I102" s="48"/>
      <c r="J102" s="2"/>
      <c r="K102" s="48"/>
      <c r="L102" s="259"/>
      <c r="M102" s="48"/>
      <c r="N102" s="48"/>
      <c r="O102" s="48"/>
      <c r="P102" s="76"/>
      <c r="Q102" s="76"/>
      <c r="R102" s="76"/>
      <c r="S102" s="76"/>
      <c r="T102" s="76"/>
      <c r="U102" s="76"/>
      <c r="V102" s="76"/>
      <c r="W102" s="77"/>
      <c r="Z102" s="78"/>
      <c r="AA102" s="195"/>
      <c r="AB102" s="78"/>
      <c r="AC102" s="78"/>
      <c r="AD102" s="198"/>
      <c r="AE102" s="78"/>
      <c r="AG102" s="79"/>
    </row>
    <row r="103" spans="1:43" s="75" customFormat="1" ht="11.25" customHeight="1" x14ac:dyDescent="0.25">
      <c r="B103" s="48"/>
      <c r="C103" s="48"/>
      <c r="D103" s="48"/>
      <c r="E103" s="48"/>
      <c r="F103" s="48"/>
      <c r="G103" s="48"/>
      <c r="H103" s="48"/>
      <c r="I103" s="48"/>
      <c r="J103" s="2"/>
      <c r="K103" s="48"/>
      <c r="L103" s="259"/>
      <c r="M103" s="48"/>
      <c r="N103" s="48"/>
      <c r="O103" s="48"/>
      <c r="P103" s="81"/>
      <c r="Q103" s="81"/>
      <c r="R103" s="81"/>
      <c r="S103" s="81"/>
      <c r="T103" s="81"/>
      <c r="U103" s="81"/>
      <c r="V103" s="81"/>
      <c r="W103" s="82"/>
      <c r="Z103" s="78"/>
      <c r="AA103" s="195" t="s">
        <v>98</v>
      </c>
      <c r="AB103" s="78"/>
      <c r="AC103" s="78"/>
      <c r="AD103" s="198">
        <f>AD97+AD100</f>
        <v>0</v>
      </c>
      <c r="AE103" s="78"/>
      <c r="AG103" s="79"/>
    </row>
    <row r="104" spans="1:43" s="75" customFormat="1" ht="3.75" customHeight="1" x14ac:dyDescent="0.25">
      <c r="B104" s="48"/>
      <c r="C104" s="48"/>
      <c r="D104" s="48"/>
      <c r="E104" s="48"/>
      <c r="F104" s="48"/>
      <c r="G104" s="48"/>
      <c r="H104" s="48"/>
      <c r="I104" s="48"/>
      <c r="J104" s="2"/>
      <c r="K104" s="48"/>
      <c r="L104" s="259"/>
      <c r="M104" s="48"/>
      <c r="N104" s="48"/>
      <c r="O104" s="48"/>
      <c r="P104" s="82"/>
      <c r="Q104" s="82"/>
      <c r="R104" s="82"/>
      <c r="S104" s="82"/>
      <c r="T104" s="82"/>
      <c r="U104" s="82"/>
      <c r="V104" s="82"/>
      <c r="W104" s="2"/>
      <c r="Z104" s="78"/>
      <c r="AA104" s="196"/>
      <c r="AB104" s="197"/>
      <c r="AC104" s="197"/>
      <c r="AD104" s="199"/>
      <c r="AE104" s="78"/>
      <c r="AG104" s="79"/>
    </row>
    <row r="105" spans="1:43" s="75" customFormat="1" ht="3.75" customHeight="1" x14ac:dyDescent="0.25">
      <c r="B105" s="48"/>
      <c r="C105" s="48"/>
      <c r="D105" s="48"/>
      <c r="E105" s="48"/>
      <c r="F105" s="48"/>
      <c r="G105" s="48"/>
      <c r="H105" s="48"/>
      <c r="I105" s="48"/>
      <c r="J105" s="2"/>
      <c r="K105" s="48"/>
      <c r="L105" s="259"/>
      <c r="M105" s="48"/>
      <c r="N105" s="48"/>
      <c r="O105" s="48"/>
      <c r="P105" s="82"/>
      <c r="Q105" s="82"/>
      <c r="R105" s="82"/>
      <c r="S105" s="82"/>
      <c r="T105" s="82"/>
      <c r="U105" s="82"/>
      <c r="V105" s="82"/>
      <c r="W105" s="82"/>
      <c r="Z105" s="78"/>
      <c r="AA105" s="78"/>
      <c r="AB105" s="78"/>
      <c r="AC105" s="78"/>
      <c r="AD105" s="78"/>
      <c r="AE105" s="78"/>
      <c r="AG105" s="79"/>
    </row>
    <row r="106" spans="1:43" s="75" customFormat="1" ht="12.75" customHeight="1" x14ac:dyDescent="0.2"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259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Z106" s="78"/>
      <c r="AA106" s="78"/>
      <c r="AB106" s="78"/>
      <c r="AC106" s="78"/>
      <c r="AD106" s="78"/>
      <c r="AE106" s="78"/>
      <c r="AG106" s="79"/>
    </row>
    <row r="107" spans="1:43" s="75" customFormat="1" ht="11.25" customHeight="1" x14ac:dyDescent="0.2">
      <c r="A107" s="83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259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Z107" s="78"/>
      <c r="AA107" s="78"/>
      <c r="AB107" s="78"/>
      <c r="AC107" s="78"/>
      <c r="AD107" s="78"/>
      <c r="AE107" s="78"/>
      <c r="AG107" s="79"/>
    </row>
    <row r="108" spans="1:43" s="75" customFormat="1" ht="12.75" customHeight="1" x14ac:dyDescent="0.2"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259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Z108" s="78"/>
      <c r="AA108" s="78"/>
      <c r="AB108" s="78"/>
      <c r="AC108" s="78"/>
      <c r="AD108" s="78"/>
      <c r="AE108" s="78"/>
      <c r="AG108" s="79"/>
    </row>
    <row r="109" spans="1:43" s="75" customFormat="1" ht="12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38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s="84" customFormat="1" ht="12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38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s="84" customFormat="1" ht="12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38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s="84" customFormat="1" ht="12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38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s="84" customFormat="1" ht="12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38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s="84" customFormat="1" ht="12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38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s="84" customFormat="1" ht="12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38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s="84" customFormat="1" ht="12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38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s="84" customFormat="1" ht="12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38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s="84" customFormat="1" ht="12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38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s="84" customFormat="1" ht="12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38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38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Z120" s="2"/>
      <c r="AA120" s="2"/>
      <c r="AB120" s="2"/>
      <c r="AC120" s="2"/>
      <c r="AD120" s="2"/>
      <c r="AE120" s="2"/>
      <c r="AG120" s="2"/>
    </row>
    <row r="121" spans="1:43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38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Z121" s="2"/>
      <c r="AA121" s="2"/>
      <c r="AB121" s="2"/>
      <c r="AC121" s="2"/>
      <c r="AD121" s="2"/>
      <c r="AE121" s="2"/>
      <c r="AG121" s="2"/>
    </row>
    <row r="122" spans="1:43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38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Z122" s="2"/>
      <c r="AA122" s="2"/>
      <c r="AB122" s="2"/>
      <c r="AC122" s="2"/>
      <c r="AD122" s="2"/>
      <c r="AE122" s="2"/>
      <c r="AG122" s="2"/>
    </row>
    <row r="123" spans="1:43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38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Z123" s="2"/>
      <c r="AA123" s="2"/>
      <c r="AB123" s="2"/>
      <c r="AC123" s="2"/>
      <c r="AD123" s="2"/>
      <c r="AE123" s="2"/>
      <c r="AG123" s="2"/>
    </row>
    <row r="124" spans="1:43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38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Z124" s="2"/>
      <c r="AA124" s="2"/>
      <c r="AB124" s="2"/>
      <c r="AC124" s="2"/>
      <c r="AD124" s="2"/>
      <c r="AE124" s="2"/>
      <c r="AG124" s="2"/>
    </row>
    <row r="125" spans="1:43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38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Z125" s="2"/>
      <c r="AA125" s="2"/>
      <c r="AB125" s="2"/>
      <c r="AC125" s="2"/>
      <c r="AD125" s="2"/>
      <c r="AE125" s="2"/>
      <c r="AG125" s="2"/>
    </row>
    <row r="126" spans="1:43" x14ac:dyDescent="0.25"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260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</row>
    <row r="127" spans="1:43" x14ac:dyDescent="0.25"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260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</row>
    <row r="128" spans="1:43" x14ac:dyDescent="0.25"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260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</row>
    <row r="129" spans="2:23" x14ac:dyDescent="0.25"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260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</row>
    <row r="130" spans="2:23" x14ac:dyDescent="0.25"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260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</row>
    <row r="131" spans="2:23" x14ac:dyDescent="0.25"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260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</row>
    <row r="132" spans="2:23" x14ac:dyDescent="0.25"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260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</row>
    <row r="133" spans="2:23" x14ac:dyDescent="0.25"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260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</row>
  </sheetData>
  <phoneticPr fontId="0" type="noConversion"/>
  <printOptions horizontalCentered="1"/>
  <pageMargins left="0.25" right="0.25" top="0.46" bottom="0.3" header="0.25" footer="0.25"/>
  <pageSetup paperSize="17" scale="53" orientation="landscape" r:id="rId1"/>
  <headerFooter alignWithMargins="0">
    <oddFooter>&amp;R&amp;"Arial Rounded MT Bold,Bold"&amp;9FILE NAME:  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133"/>
  <sheetViews>
    <sheetView showZeros="0" workbookViewId="0">
      <selection activeCell="AG82" sqref="AG82"/>
    </sheetView>
  </sheetViews>
  <sheetFormatPr defaultColWidth="9.109375" defaultRowHeight="13.2" x14ac:dyDescent="0.25"/>
  <cols>
    <col min="1" max="1" width="19.5546875" style="2" customWidth="1"/>
    <col min="2" max="2" width="4.5546875" style="3" hidden="1" customWidth="1"/>
    <col min="3" max="5" width="4.33203125" style="3" hidden="1" customWidth="1"/>
    <col min="6" max="6" width="9.33203125" style="3" customWidth="1"/>
    <col min="7" max="13" width="7.6640625" style="3" customWidth="1"/>
    <col min="14" max="14" width="10.109375" style="3" customWidth="1"/>
    <col min="15" max="22" width="7.6640625" style="3" customWidth="1"/>
    <col min="23" max="23" width="8" style="3" customWidth="1"/>
    <col min="24" max="24" width="7" style="2" customWidth="1"/>
    <col min="25" max="25" width="6.88671875" style="2" customWidth="1"/>
    <col min="26" max="26" width="9.109375" style="86"/>
    <col min="27" max="27" width="6.88671875" style="86" customWidth="1"/>
    <col min="28" max="28" width="6.6640625" style="86" customWidth="1"/>
    <col min="29" max="29" width="8.33203125" style="86" customWidth="1"/>
    <col min="30" max="30" width="7.88671875" style="86" customWidth="1"/>
    <col min="31" max="31" width="9.5546875" style="86" customWidth="1"/>
    <col min="32" max="32" width="6.6640625" style="2" customWidth="1"/>
    <col min="33" max="33" width="10.6640625" style="87" customWidth="1"/>
    <col min="34" max="34" width="10.6640625" style="2" customWidth="1"/>
    <col min="35" max="35" width="10.44140625" style="2" hidden="1" customWidth="1"/>
    <col min="36" max="36" width="12" style="2" hidden="1" customWidth="1"/>
    <col min="37" max="37" width="8.6640625" style="2" hidden="1" customWidth="1"/>
    <col min="38" max="16384" width="9.109375" style="2"/>
  </cols>
  <sheetData>
    <row r="1" spans="1:37" s="4" customFormat="1" ht="13.8" x14ac:dyDescent="0.25">
      <c r="A1" s="1" t="s">
        <v>105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  <c r="W1" s="2"/>
      <c r="Z1" s="5"/>
      <c r="AA1" s="5"/>
      <c r="AB1" s="5"/>
      <c r="AC1" s="5"/>
      <c r="AD1" s="5"/>
      <c r="AE1" s="5"/>
      <c r="AG1" s="96"/>
      <c r="AH1" s="6" t="s">
        <v>99</v>
      </c>
      <c r="AK1"/>
    </row>
    <row r="2" spans="1:37" s="4" customFormat="1" x14ac:dyDescent="0.25">
      <c r="A2" s="7" t="s">
        <v>77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W2" s="2"/>
      <c r="Z2" s="5"/>
      <c r="AA2" s="5"/>
      <c r="AB2" s="5"/>
      <c r="AC2" s="5"/>
      <c r="AD2" s="5"/>
      <c r="AE2" s="5"/>
      <c r="AG2" s="96"/>
      <c r="AH2" s="11">
        <f ca="1">TODAY()</f>
        <v>37155</v>
      </c>
      <c r="AK2"/>
    </row>
    <row r="3" spans="1:37" s="12" customFormat="1" ht="16.5" customHeight="1" x14ac:dyDescent="0.35">
      <c r="A3" s="8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0"/>
      <c r="AB3" s="10"/>
      <c r="AC3" s="10"/>
      <c r="AD3" s="10"/>
      <c r="AE3" s="10"/>
      <c r="AF3" s="9"/>
      <c r="AG3" s="11"/>
      <c r="AK3"/>
    </row>
    <row r="4" spans="1:37" s="93" customFormat="1" ht="11.25" customHeight="1" x14ac:dyDescent="0.25">
      <c r="A4" s="88" t="s">
        <v>1</v>
      </c>
      <c r="B4" s="89"/>
      <c r="C4" s="89"/>
      <c r="D4" s="89"/>
      <c r="E4" s="89"/>
      <c r="F4" s="97" t="s">
        <v>100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  <c r="AA4" s="90"/>
      <c r="AB4" s="90"/>
      <c r="AC4" s="90"/>
      <c r="AD4" s="90"/>
      <c r="AE4" s="90"/>
      <c r="AF4" s="89"/>
      <c r="AG4" s="91"/>
      <c r="AH4" s="92"/>
      <c r="AJ4" s="92"/>
      <c r="AK4" s="94"/>
    </row>
    <row r="5" spans="1:37" s="93" customFormat="1" ht="11.25" customHeight="1" x14ac:dyDescent="0.25">
      <c r="A5" s="88" t="s">
        <v>2</v>
      </c>
      <c r="B5" s="89"/>
      <c r="C5" s="89"/>
      <c r="D5" s="89"/>
      <c r="E5" s="89"/>
      <c r="F5" s="98">
        <v>37130</v>
      </c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90"/>
      <c r="AA5" s="90"/>
      <c r="AB5" s="90"/>
      <c r="AC5" s="90"/>
      <c r="AD5" s="90"/>
      <c r="AE5" s="90"/>
      <c r="AF5" s="89"/>
      <c r="AG5" s="91"/>
      <c r="AH5" s="92"/>
      <c r="AJ5" s="92"/>
      <c r="AK5" s="94"/>
    </row>
    <row r="6" spans="1:37" s="93" customFormat="1" ht="11.25" customHeight="1" x14ac:dyDescent="0.25">
      <c r="A6" s="88"/>
      <c r="B6" s="89"/>
      <c r="C6" s="89"/>
      <c r="D6" s="89"/>
      <c r="E6" s="89"/>
      <c r="F6" s="95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90"/>
      <c r="AA6" s="90"/>
      <c r="AB6" s="90"/>
      <c r="AC6" s="90"/>
      <c r="AD6" s="90"/>
      <c r="AE6" s="90"/>
      <c r="AF6" s="89"/>
      <c r="AG6" s="91"/>
      <c r="AH6" s="92"/>
      <c r="AJ6" s="92"/>
      <c r="AK6" s="94"/>
    </row>
    <row r="7" spans="1:37" s="93" customFormat="1" ht="11.25" customHeight="1" x14ac:dyDescent="0.25">
      <c r="A7" s="88"/>
      <c r="B7" s="89"/>
      <c r="C7" s="89"/>
      <c r="D7" s="89"/>
      <c r="E7" s="89"/>
      <c r="F7" s="95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90"/>
      <c r="AA7" s="90"/>
      <c r="AB7" s="90"/>
      <c r="AC7" s="90"/>
      <c r="AD7" s="90"/>
      <c r="AE7" s="90"/>
      <c r="AF7" s="89"/>
      <c r="AG7" s="91"/>
      <c r="AH7" s="92"/>
      <c r="AJ7" s="92"/>
      <c r="AK7" s="94"/>
    </row>
    <row r="8" spans="1:37" s="4" customFormat="1" ht="4.5" customHeight="1" thickBot="1" x14ac:dyDescent="0.3">
      <c r="A8" s="13"/>
      <c r="B8" s="14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2"/>
      <c r="R8" s="2"/>
      <c r="S8" s="2"/>
      <c r="T8" s="2"/>
      <c r="U8" s="2"/>
      <c r="V8" s="2"/>
      <c r="W8" s="3"/>
      <c r="X8" s="15"/>
      <c r="Y8" s="15"/>
      <c r="Z8" s="16"/>
      <c r="AA8" s="16"/>
      <c r="AB8" s="16"/>
      <c r="AC8" s="16"/>
      <c r="AD8" s="16"/>
      <c r="AE8" s="16"/>
      <c r="AF8" s="15"/>
      <c r="AG8" s="17"/>
      <c r="AH8" s="15"/>
    </row>
    <row r="9" spans="1:37" s="104" customFormat="1" ht="12.9" customHeight="1" x14ac:dyDescent="0.25">
      <c r="A9" s="173"/>
      <c r="B9" s="113" t="s">
        <v>3</v>
      </c>
      <c r="C9" s="107"/>
      <c r="D9" s="107"/>
      <c r="E9" s="107"/>
      <c r="F9" s="107" t="s">
        <v>4</v>
      </c>
      <c r="G9" s="107"/>
      <c r="H9" s="107"/>
      <c r="I9" s="107"/>
      <c r="J9" s="107"/>
      <c r="K9" s="113"/>
      <c r="L9" s="113"/>
      <c r="M9" s="113"/>
      <c r="N9" s="107"/>
      <c r="O9" s="107"/>
      <c r="P9" s="107"/>
      <c r="Q9" s="107"/>
      <c r="R9" s="107"/>
      <c r="S9" s="107"/>
      <c r="T9" s="107"/>
      <c r="U9" s="107"/>
      <c r="V9" s="107"/>
      <c r="W9" s="115" t="s">
        <v>5</v>
      </c>
      <c r="X9" s="108"/>
      <c r="Y9" s="108"/>
      <c r="Z9" s="109"/>
      <c r="AA9" s="109"/>
      <c r="AB9" s="109"/>
      <c r="AC9" s="109"/>
      <c r="AD9" s="109"/>
      <c r="AE9" s="109"/>
      <c r="AF9" s="108"/>
      <c r="AG9" s="128" t="s">
        <v>6</v>
      </c>
      <c r="AH9" s="129" t="s">
        <v>7</v>
      </c>
      <c r="AI9" s="129" t="s">
        <v>8</v>
      </c>
      <c r="AJ9" s="129" t="s">
        <v>9</v>
      </c>
      <c r="AK9" s="129" t="s">
        <v>10</v>
      </c>
    </row>
    <row r="10" spans="1:37" s="106" customFormat="1" ht="12.9" customHeight="1" thickBot="1" x14ac:dyDescent="0.3">
      <c r="A10" s="174" t="s">
        <v>11</v>
      </c>
      <c r="B10" s="110" t="s">
        <v>12</v>
      </c>
      <c r="C10" s="111" t="s">
        <v>13</v>
      </c>
      <c r="D10" s="111" t="s">
        <v>14</v>
      </c>
      <c r="E10" s="111" t="s">
        <v>15</v>
      </c>
      <c r="F10" s="110">
        <v>37104</v>
      </c>
      <c r="G10" s="110">
        <v>37135</v>
      </c>
      <c r="H10" s="110">
        <v>37165</v>
      </c>
      <c r="I10" s="110">
        <v>37196</v>
      </c>
      <c r="J10" s="110">
        <v>37226</v>
      </c>
      <c r="K10" s="110">
        <v>37257</v>
      </c>
      <c r="L10" s="110">
        <v>37288</v>
      </c>
      <c r="M10" s="110">
        <v>37316</v>
      </c>
      <c r="N10" s="110">
        <v>37347</v>
      </c>
      <c r="O10" s="110">
        <v>37377</v>
      </c>
      <c r="P10" s="110">
        <v>37408</v>
      </c>
      <c r="Q10" s="110">
        <v>37438</v>
      </c>
      <c r="R10" s="110">
        <v>37469</v>
      </c>
      <c r="S10" s="110">
        <v>37500</v>
      </c>
      <c r="T10" s="110">
        <v>37530</v>
      </c>
      <c r="U10" s="110">
        <v>37561</v>
      </c>
      <c r="V10" s="110">
        <v>37591</v>
      </c>
      <c r="W10" s="114" t="s">
        <v>16</v>
      </c>
      <c r="X10" s="112" t="s">
        <v>17</v>
      </c>
      <c r="Y10" s="111" t="s">
        <v>18</v>
      </c>
      <c r="Z10" s="111" t="s">
        <v>19</v>
      </c>
      <c r="AA10" s="111" t="s">
        <v>20</v>
      </c>
      <c r="AB10" s="111" t="s">
        <v>21</v>
      </c>
      <c r="AC10" s="111" t="s">
        <v>22</v>
      </c>
      <c r="AD10" s="111" t="s">
        <v>23</v>
      </c>
      <c r="AE10" s="111" t="s">
        <v>24</v>
      </c>
      <c r="AF10" s="111" t="s">
        <v>25</v>
      </c>
      <c r="AG10" s="121" t="s">
        <v>26</v>
      </c>
      <c r="AH10" s="210" t="s">
        <v>27</v>
      </c>
      <c r="AI10" s="105" t="s">
        <v>28</v>
      </c>
      <c r="AJ10" s="105" t="s">
        <v>27</v>
      </c>
      <c r="AK10" s="105" t="s">
        <v>29</v>
      </c>
    </row>
    <row r="11" spans="1:37" s="4" customFormat="1" ht="4.5" customHeight="1" x14ac:dyDescent="0.25">
      <c r="A11" s="18"/>
      <c r="B11" s="19"/>
      <c r="C11" s="19"/>
      <c r="D11" s="19"/>
      <c r="E11" s="19"/>
      <c r="F11" s="19"/>
      <c r="G11" s="19"/>
      <c r="H11" s="19"/>
      <c r="I11" s="20"/>
      <c r="J11" s="20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213"/>
      <c r="W11" s="215"/>
      <c r="X11" s="21"/>
      <c r="Y11" s="22"/>
      <c r="Z11" s="23"/>
      <c r="AA11" s="23"/>
      <c r="AB11" s="23"/>
      <c r="AC11" s="23"/>
      <c r="AD11" s="23"/>
      <c r="AE11" s="23"/>
      <c r="AF11" s="21"/>
      <c r="AG11" s="122"/>
      <c r="AH11" s="24"/>
      <c r="AI11" s="24"/>
      <c r="AJ11" s="24"/>
      <c r="AK11" s="24"/>
    </row>
    <row r="12" spans="1:37" s="32" customFormat="1" ht="12" customHeight="1" x14ac:dyDescent="0.2">
      <c r="A12" s="25" t="s">
        <v>30</v>
      </c>
      <c r="B12" s="26"/>
      <c r="C12" s="26"/>
      <c r="D12" s="26"/>
      <c r="E12" s="26" t="s">
        <v>31</v>
      </c>
      <c r="F12" s="26" t="s">
        <v>31</v>
      </c>
      <c r="G12" s="26" t="s">
        <v>31</v>
      </c>
      <c r="H12" s="26" t="s">
        <v>31</v>
      </c>
      <c r="I12" s="209"/>
      <c r="J12" s="27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46"/>
      <c r="W12" s="182"/>
      <c r="X12" s="28"/>
      <c r="Y12" s="29"/>
      <c r="Z12" s="30"/>
      <c r="AA12" s="30"/>
      <c r="AB12" s="30"/>
      <c r="AC12" s="30"/>
      <c r="AD12" s="30"/>
      <c r="AE12" s="30"/>
      <c r="AF12" s="28"/>
      <c r="AG12" s="123"/>
      <c r="AH12" s="31"/>
      <c r="AI12" s="31"/>
      <c r="AJ12" s="31"/>
      <c r="AK12" s="31"/>
    </row>
    <row r="13" spans="1:37" s="32" customFormat="1" ht="12" customHeight="1" x14ac:dyDescent="0.2">
      <c r="A13" s="33" t="s">
        <v>87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163">
        <v>0</v>
      </c>
      <c r="W13" s="44">
        <f t="shared" ref="W13:W23" si="0">SUM(B13:V13)</f>
        <v>0</v>
      </c>
      <c r="X13" s="116">
        <f t="shared" ref="X13:X23" si="1">2080/12</f>
        <v>173.33333333333334</v>
      </c>
      <c r="Y13" s="29">
        <f t="shared" ref="Y13:Y23" si="2">X13*W13</f>
        <v>0</v>
      </c>
      <c r="Z13" s="103">
        <v>48</v>
      </c>
      <c r="AA13" s="119">
        <v>0</v>
      </c>
      <c r="AB13" s="119">
        <v>0.8</v>
      </c>
      <c r="AC13" s="36">
        <f t="shared" ref="AC13:AC23" si="3">ROUND((W13*X13*Z13),10)+ROUND((W13*X13*Z13*AA13),10)</f>
        <v>0</v>
      </c>
      <c r="AD13" s="36">
        <f t="shared" ref="AD13:AD23" si="4">ROUND((W13*X13*Z13*AB13),10)</f>
        <v>0</v>
      </c>
      <c r="AE13" s="36">
        <f t="shared" ref="AE13:AE23" si="5">+AC13+AD13</f>
        <v>0</v>
      </c>
      <c r="AF13" s="100">
        <v>1.8</v>
      </c>
      <c r="AG13" s="124">
        <f t="shared" ref="AG13:AG19" si="6">+AE13</f>
        <v>0</v>
      </c>
      <c r="AH13" s="31"/>
      <c r="AI13" s="31"/>
      <c r="AJ13" s="31"/>
      <c r="AK13" s="31"/>
    </row>
    <row r="14" spans="1:37" s="32" customFormat="1" ht="12" customHeight="1" x14ac:dyDescent="0.2">
      <c r="A14" s="33" t="s">
        <v>79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0.2</v>
      </c>
      <c r="H14" s="34">
        <v>0.2</v>
      </c>
      <c r="I14" s="34">
        <v>0.2</v>
      </c>
      <c r="J14" s="34">
        <v>0.2</v>
      </c>
      <c r="K14" s="34">
        <v>0.2</v>
      </c>
      <c r="L14" s="34">
        <v>0.2</v>
      </c>
      <c r="M14" s="34">
        <v>0.2</v>
      </c>
      <c r="N14" s="34">
        <v>0.2</v>
      </c>
      <c r="O14" s="34">
        <v>0.2</v>
      </c>
      <c r="P14" s="34">
        <v>0.2</v>
      </c>
      <c r="Q14" s="34">
        <v>0.2</v>
      </c>
      <c r="R14" s="34">
        <v>0</v>
      </c>
      <c r="S14" s="34">
        <v>0</v>
      </c>
      <c r="T14" s="34">
        <v>0</v>
      </c>
      <c r="U14" s="34">
        <v>0</v>
      </c>
      <c r="V14" s="163">
        <v>0</v>
      </c>
      <c r="W14" s="44">
        <f t="shared" si="0"/>
        <v>2.1999999999999997</v>
      </c>
      <c r="X14" s="116">
        <f t="shared" si="1"/>
        <v>173.33333333333334</v>
      </c>
      <c r="Y14" s="29">
        <f t="shared" si="2"/>
        <v>381.33333333333331</v>
      </c>
      <c r="Z14" s="103">
        <v>45</v>
      </c>
      <c r="AA14" s="119">
        <v>0</v>
      </c>
      <c r="AB14" s="119">
        <v>0.8</v>
      </c>
      <c r="AC14" s="36">
        <f t="shared" si="3"/>
        <v>17160</v>
      </c>
      <c r="AD14" s="36">
        <f t="shared" si="4"/>
        <v>13728</v>
      </c>
      <c r="AE14" s="36">
        <f t="shared" si="5"/>
        <v>30888</v>
      </c>
      <c r="AF14" s="100">
        <v>1.8</v>
      </c>
      <c r="AG14" s="124">
        <f t="shared" si="6"/>
        <v>30888</v>
      </c>
      <c r="AH14" s="31"/>
      <c r="AI14" s="31"/>
      <c r="AJ14" s="31"/>
      <c r="AK14" s="31"/>
    </row>
    <row r="15" spans="1:37" s="32" customFormat="1" ht="12" customHeight="1" x14ac:dyDescent="0.2">
      <c r="A15" s="33" t="s">
        <v>101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163">
        <v>0</v>
      </c>
      <c r="W15" s="44">
        <f t="shared" si="0"/>
        <v>0</v>
      </c>
      <c r="X15" s="116">
        <f t="shared" si="1"/>
        <v>173.33333333333334</v>
      </c>
      <c r="Y15" s="29">
        <f t="shared" si="2"/>
        <v>0</v>
      </c>
      <c r="Z15" s="103">
        <v>42</v>
      </c>
      <c r="AA15" s="119">
        <v>0</v>
      </c>
      <c r="AB15" s="119">
        <v>0.8</v>
      </c>
      <c r="AC15" s="36">
        <f t="shared" si="3"/>
        <v>0</v>
      </c>
      <c r="AD15" s="36">
        <f t="shared" si="4"/>
        <v>0</v>
      </c>
      <c r="AE15" s="36">
        <f t="shared" si="5"/>
        <v>0</v>
      </c>
      <c r="AF15" s="100">
        <v>1.8</v>
      </c>
      <c r="AG15" s="124">
        <f t="shared" si="6"/>
        <v>0</v>
      </c>
      <c r="AH15" s="31"/>
      <c r="AI15" s="31"/>
      <c r="AJ15" s="31"/>
      <c r="AK15" s="31"/>
    </row>
    <row r="16" spans="1:37" s="32" customFormat="1" ht="12" customHeight="1" x14ac:dyDescent="0.2">
      <c r="A16" s="33" t="s">
        <v>32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163">
        <v>0</v>
      </c>
      <c r="W16" s="44">
        <f t="shared" si="0"/>
        <v>0</v>
      </c>
      <c r="X16" s="116">
        <f t="shared" si="1"/>
        <v>173.33333333333334</v>
      </c>
      <c r="Y16" s="29">
        <f t="shared" si="2"/>
        <v>0</v>
      </c>
      <c r="Z16" s="103">
        <v>40</v>
      </c>
      <c r="AA16" s="119">
        <v>0</v>
      </c>
      <c r="AB16" s="119">
        <v>0.8</v>
      </c>
      <c r="AC16" s="36">
        <f t="shared" si="3"/>
        <v>0</v>
      </c>
      <c r="AD16" s="36">
        <f t="shared" si="4"/>
        <v>0</v>
      </c>
      <c r="AE16" s="36">
        <f t="shared" si="5"/>
        <v>0</v>
      </c>
      <c r="AF16" s="100">
        <v>1.8</v>
      </c>
      <c r="AG16" s="124">
        <f t="shared" si="6"/>
        <v>0</v>
      </c>
      <c r="AH16" s="31"/>
      <c r="AI16" s="31"/>
      <c r="AJ16" s="31"/>
      <c r="AK16" s="31"/>
    </row>
    <row r="17" spans="1:37" s="32" customFormat="1" ht="12" customHeight="1" x14ac:dyDescent="0.2">
      <c r="A17" s="33" t="s">
        <v>102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163">
        <v>0</v>
      </c>
      <c r="W17" s="44">
        <f t="shared" si="0"/>
        <v>0</v>
      </c>
      <c r="X17" s="116">
        <f t="shared" si="1"/>
        <v>173.33333333333334</v>
      </c>
      <c r="Y17" s="29">
        <f t="shared" si="2"/>
        <v>0</v>
      </c>
      <c r="Z17" s="103">
        <v>40</v>
      </c>
      <c r="AA17" s="119">
        <v>0</v>
      </c>
      <c r="AB17" s="119">
        <v>0.8</v>
      </c>
      <c r="AC17" s="36">
        <f t="shared" si="3"/>
        <v>0</v>
      </c>
      <c r="AD17" s="36">
        <f t="shared" si="4"/>
        <v>0</v>
      </c>
      <c r="AE17" s="36">
        <f t="shared" si="5"/>
        <v>0</v>
      </c>
      <c r="AF17" s="100">
        <v>1.8</v>
      </c>
      <c r="AG17" s="124">
        <f t="shared" si="6"/>
        <v>0</v>
      </c>
      <c r="AH17" s="31"/>
      <c r="AI17" s="31"/>
      <c r="AJ17" s="31"/>
      <c r="AK17" s="31"/>
    </row>
    <row r="18" spans="1:37" s="32" customFormat="1" ht="12" customHeight="1" x14ac:dyDescent="0.2">
      <c r="A18" s="33" t="s">
        <v>80</v>
      </c>
      <c r="B18" s="34">
        <v>0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0.1</v>
      </c>
      <c r="I18" s="34">
        <v>0.1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163">
        <v>0</v>
      </c>
      <c r="W18" s="44">
        <f t="shared" si="0"/>
        <v>0.2</v>
      </c>
      <c r="X18" s="116">
        <f t="shared" si="1"/>
        <v>173.33333333333334</v>
      </c>
      <c r="Y18" s="29">
        <f t="shared" si="2"/>
        <v>34.666666666666671</v>
      </c>
      <c r="Z18" s="103">
        <v>35</v>
      </c>
      <c r="AA18" s="119">
        <v>0</v>
      </c>
      <c r="AB18" s="119">
        <v>0.8</v>
      </c>
      <c r="AC18" s="36">
        <f t="shared" si="3"/>
        <v>1213.3333333333001</v>
      </c>
      <c r="AD18" s="36">
        <f t="shared" si="4"/>
        <v>970.66666666670005</v>
      </c>
      <c r="AE18" s="36">
        <f t="shared" si="5"/>
        <v>2184</v>
      </c>
      <c r="AF18" s="100">
        <v>1.8</v>
      </c>
      <c r="AG18" s="124">
        <f t="shared" si="6"/>
        <v>2184</v>
      </c>
      <c r="AH18" s="31"/>
      <c r="AI18" s="31"/>
      <c r="AJ18" s="31"/>
      <c r="AK18" s="31"/>
    </row>
    <row r="19" spans="1:37" s="32" customFormat="1" ht="12" customHeight="1" x14ac:dyDescent="0.2">
      <c r="A19" s="33" t="s">
        <v>76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163">
        <v>0</v>
      </c>
      <c r="W19" s="44">
        <f t="shared" si="0"/>
        <v>0</v>
      </c>
      <c r="X19" s="116">
        <f t="shared" si="1"/>
        <v>173.33333333333334</v>
      </c>
      <c r="Y19" s="29">
        <f t="shared" si="2"/>
        <v>0</v>
      </c>
      <c r="Z19" s="103">
        <v>40</v>
      </c>
      <c r="AA19" s="119">
        <v>0</v>
      </c>
      <c r="AB19" s="119">
        <v>0.8</v>
      </c>
      <c r="AC19" s="36">
        <f t="shared" si="3"/>
        <v>0</v>
      </c>
      <c r="AD19" s="36">
        <f t="shared" si="4"/>
        <v>0</v>
      </c>
      <c r="AE19" s="36">
        <f t="shared" si="5"/>
        <v>0</v>
      </c>
      <c r="AF19" s="100">
        <v>1.8</v>
      </c>
      <c r="AG19" s="124">
        <f t="shared" si="6"/>
        <v>0</v>
      </c>
      <c r="AH19" s="31"/>
      <c r="AI19" s="31"/>
      <c r="AJ19" s="31"/>
      <c r="AK19" s="31"/>
    </row>
    <row r="20" spans="1:37" s="32" customFormat="1" ht="12" customHeight="1" x14ac:dyDescent="0.2">
      <c r="A20" s="33" t="s">
        <v>81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163">
        <v>0</v>
      </c>
      <c r="W20" s="44">
        <f t="shared" si="0"/>
        <v>0</v>
      </c>
      <c r="X20" s="116">
        <f t="shared" si="1"/>
        <v>173.33333333333334</v>
      </c>
      <c r="Y20" s="29">
        <f t="shared" si="2"/>
        <v>0</v>
      </c>
      <c r="Z20" s="103">
        <v>20</v>
      </c>
      <c r="AA20" s="119">
        <v>0</v>
      </c>
      <c r="AB20" s="119">
        <v>0.8</v>
      </c>
      <c r="AC20" s="36">
        <f t="shared" si="3"/>
        <v>0</v>
      </c>
      <c r="AD20" s="36">
        <f t="shared" si="4"/>
        <v>0</v>
      </c>
      <c r="AE20" s="36">
        <f t="shared" si="5"/>
        <v>0</v>
      </c>
      <c r="AF20" s="100">
        <v>1.8</v>
      </c>
      <c r="AG20" s="124">
        <f>ROUND((AF20*Z20*X20*W20),10)</f>
        <v>0</v>
      </c>
      <c r="AH20" s="31"/>
      <c r="AI20" s="31"/>
      <c r="AJ20" s="31"/>
      <c r="AK20" s="31"/>
    </row>
    <row r="21" spans="1:37" s="32" customFormat="1" ht="12" customHeight="1" x14ac:dyDescent="0.2">
      <c r="A21" s="33" t="s">
        <v>81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163">
        <v>0</v>
      </c>
      <c r="W21" s="44">
        <f t="shared" si="0"/>
        <v>0</v>
      </c>
      <c r="X21" s="116">
        <f t="shared" si="1"/>
        <v>173.33333333333334</v>
      </c>
      <c r="Y21" s="29">
        <f t="shared" si="2"/>
        <v>0</v>
      </c>
      <c r="Z21" s="103">
        <v>20</v>
      </c>
      <c r="AA21" s="119">
        <v>0</v>
      </c>
      <c r="AB21" s="119">
        <v>0.8</v>
      </c>
      <c r="AC21" s="36">
        <f t="shared" si="3"/>
        <v>0</v>
      </c>
      <c r="AD21" s="36">
        <f t="shared" si="4"/>
        <v>0</v>
      </c>
      <c r="AE21" s="36">
        <f t="shared" si="5"/>
        <v>0</v>
      </c>
      <c r="AF21" s="100">
        <v>1.8</v>
      </c>
      <c r="AG21" s="124">
        <f>ROUND((AF21*Z21*X21*W21),10)</f>
        <v>0</v>
      </c>
      <c r="AH21" s="31"/>
      <c r="AI21" s="31"/>
      <c r="AJ21" s="31"/>
      <c r="AK21" s="31"/>
    </row>
    <row r="22" spans="1:37" s="32" customFormat="1" ht="12" customHeight="1" x14ac:dyDescent="0.2">
      <c r="A22" s="33" t="s">
        <v>82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163">
        <v>0</v>
      </c>
      <c r="W22" s="44">
        <f t="shared" si="0"/>
        <v>0</v>
      </c>
      <c r="X22" s="116">
        <f t="shared" si="1"/>
        <v>173.33333333333334</v>
      </c>
      <c r="Y22" s="29">
        <f t="shared" si="2"/>
        <v>0</v>
      </c>
      <c r="Z22" s="103">
        <v>38</v>
      </c>
      <c r="AA22" s="119">
        <v>0</v>
      </c>
      <c r="AB22" s="119">
        <v>0.8</v>
      </c>
      <c r="AC22" s="36">
        <f t="shared" si="3"/>
        <v>0</v>
      </c>
      <c r="AD22" s="36">
        <f t="shared" si="4"/>
        <v>0</v>
      </c>
      <c r="AE22" s="36">
        <f t="shared" si="5"/>
        <v>0</v>
      </c>
      <c r="AF22" s="100">
        <v>1.8</v>
      </c>
      <c r="AG22" s="124">
        <f>ROUND((AF22*Z22*X22*W22),10)</f>
        <v>0</v>
      </c>
      <c r="AH22" s="31"/>
      <c r="AI22" s="31"/>
      <c r="AJ22" s="31"/>
      <c r="AK22" s="31"/>
    </row>
    <row r="23" spans="1:37" s="32" customFormat="1" ht="12" customHeight="1" x14ac:dyDescent="0.2">
      <c r="A23" s="33" t="s">
        <v>33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163">
        <v>0</v>
      </c>
      <c r="W23" s="183">
        <f t="shared" si="0"/>
        <v>0</v>
      </c>
      <c r="X23" s="117">
        <f t="shared" si="1"/>
        <v>173.33333333333334</v>
      </c>
      <c r="Y23" s="38">
        <f t="shared" si="2"/>
        <v>0</v>
      </c>
      <c r="Z23" s="118">
        <v>20</v>
      </c>
      <c r="AA23" s="120">
        <v>0</v>
      </c>
      <c r="AB23" s="120">
        <v>0.8</v>
      </c>
      <c r="AC23" s="41">
        <f t="shared" si="3"/>
        <v>0</v>
      </c>
      <c r="AD23" s="41">
        <f t="shared" si="4"/>
        <v>0</v>
      </c>
      <c r="AE23" s="41">
        <f t="shared" si="5"/>
        <v>0</v>
      </c>
      <c r="AF23" s="214">
        <v>1.8</v>
      </c>
      <c r="AG23" s="125">
        <f>+AE23</f>
        <v>0</v>
      </c>
      <c r="AH23" s="31"/>
      <c r="AI23" s="31"/>
      <c r="AJ23" s="31"/>
      <c r="AK23" s="31"/>
    </row>
    <row r="24" spans="1:37" s="32" customFormat="1" ht="12" customHeight="1" x14ac:dyDescent="0.2">
      <c r="A24" s="33"/>
      <c r="B24" s="34"/>
      <c r="C24" s="34"/>
      <c r="D24" s="34"/>
      <c r="E24" s="34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01"/>
      <c r="Q24" s="101"/>
      <c r="R24" s="194"/>
      <c r="S24" s="194"/>
      <c r="T24" s="194"/>
      <c r="U24" s="194"/>
      <c r="V24" s="218"/>
      <c r="W24" s="183">
        <f>SUM(W14:W23)</f>
        <v>2.4</v>
      </c>
      <c r="X24" s="102"/>
      <c r="Y24" s="38">
        <f>SUM(Y14:Y23)</f>
        <v>416</v>
      </c>
      <c r="Z24" s="39"/>
      <c r="AA24" s="39"/>
      <c r="AB24" s="39"/>
      <c r="AC24" s="39">
        <f>SUM(AC14:AC23)</f>
        <v>18373.333333333299</v>
      </c>
      <c r="AD24" s="39">
        <f>SUM(AD14:AD23)</f>
        <v>14698.666666666701</v>
      </c>
      <c r="AE24" s="39">
        <f>SUM(AE14:AE23)</f>
        <v>33072</v>
      </c>
      <c r="AF24" s="42"/>
      <c r="AG24" s="125">
        <f>SUM(AG14:AG23)</f>
        <v>33072</v>
      </c>
      <c r="AH24" s="31"/>
      <c r="AI24" s="31"/>
      <c r="AJ24" s="31"/>
      <c r="AK24" s="31"/>
    </row>
    <row r="25" spans="1:37" s="32" customFormat="1" ht="12" customHeight="1" x14ac:dyDescent="0.2">
      <c r="A25" s="172"/>
      <c r="B25" s="34"/>
      <c r="C25" s="34"/>
      <c r="D25" s="34"/>
      <c r="E25" s="34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59"/>
      <c r="S25" s="59"/>
      <c r="T25" s="59"/>
      <c r="U25" s="59"/>
      <c r="V25" s="59"/>
      <c r="W25" s="44"/>
      <c r="X25" s="166"/>
      <c r="Y25" s="167"/>
      <c r="Z25" s="165"/>
      <c r="AA25" s="165"/>
      <c r="AB25" s="165"/>
      <c r="AC25" s="165"/>
      <c r="AD25" s="165"/>
      <c r="AE25" s="165"/>
      <c r="AG25" s="124"/>
      <c r="AH25" s="31"/>
      <c r="AI25" s="31"/>
      <c r="AJ25" s="31"/>
      <c r="AK25" s="31"/>
    </row>
    <row r="26" spans="1:37" s="32" customFormat="1" ht="12.75" customHeight="1" x14ac:dyDescent="0.2">
      <c r="A26" s="131" t="s">
        <v>35</v>
      </c>
      <c r="B26" s="132">
        <f>SUM(B14:B24)</f>
        <v>0</v>
      </c>
      <c r="C26" s="132">
        <f>SUM(C14:C24)</f>
        <v>0</v>
      </c>
      <c r="D26" s="132">
        <f>SUM(D14:D24)</f>
        <v>0</v>
      </c>
      <c r="E26" s="132">
        <f>SUM(E14:E24)</f>
        <v>0</v>
      </c>
      <c r="F26" s="132">
        <f t="shared" ref="F26:V26" si="7">SUM(F13:F23)</f>
        <v>0</v>
      </c>
      <c r="G26" s="132">
        <f t="shared" si="7"/>
        <v>0.2</v>
      </c>
      <c r="H26" s="132">
        <f t="shared" si="7"/>
        <v>0.30000000000000004</v>
      </c>
      <c r="I26" s="132">
        <f t="shared" si="7"/>
        <v>0.30000000000000004</v>
      </c>
      <c r="J26" s="132">
        <f t="shared" si="7"/>
        <v>0.2</v>
      </c>
      <c r="K26" s="132">
        <f t="shared" si="7"/>
        <v>0.2</v>
      </c>
      <c r="L26" s="132">
        <f t="shared" si="7"/>
        <v>0.2</v>
      </c>
      <c r="M26" s="132">
        <f t="shared" si="7"/>
        <v>0.2</v>
      </c>
      <c r="N26" s="132">
        <f t="shared" si="7"/>
        <v>0.2</v>
      </c>
      <c r="O26" s="132">
        <f t="shared" si="7"/>
        <v>0.2</v>
      </c>
      <c r="P26" s="132">
        <f t="shared" si="7"/>
        <v>0.2</v>
      </c>
      <c r="Q26" s="132">
        <f t="shared" si="7"/>
        <v>0.2</v>
      </c>
      <c r="R26" s="132">
        <f t="shared" si="7"/>
        <v>0</v>
      </c>
      <c r="S26" s="132">
        <f t="shared" si="7"/>
        <v>0</v>
      </c>
      <c r="T26" s="132">
        <f t="shared" si="7"/>
        <v>0</v>
      </c>
      <c r="U26" s="132">
        <f t="shared" si="7"/>
        <v>0</v>
      </c>
      <c r="V26" s="219">
        <f t="shared" si="7"/>
        <v>0</v>
      </c>
      <c r="W26" s="180"/>
      <c r="X26" s="175"/>
      <c r="Y26" s="175"/>
      <c r="Z26" s="176"/>
      <c r="AA26" s="175"/>
      <c r="AB26" s="175"/>
      <c r="AC26" s="175"/>
      <c r="AD26" s="175"/>
      <c r="AE26" s="177"/>
      <c r="AF26" s="178"/>
      <c r="AG26" s="135">
        <f>SUM(AG24:AG25)</f>
        <v>33072</v>
      </c>
      <c r="AH26" s="56">
        <f>AG26-AD24</f>
        <v>18373.333333333299</v>
      </c>
      <c r="AI26" s="56">
        <v>0</v>
      </c>
      <c r="AJ26" s="56">
        <f>AH26+AI26</f>
        <v>18373.333333333299</v>
      </c>
      <c r="AK26" s="56">
        <v>130000</v>
      </c>
    </row>
    <row r="27" spans="1:37" s="4" customFormat="1" ht="4.5" customHeight="1" x14ac:dyDescent="0.2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20"/>
      <c r="Q27" s="20"/>
      <c r="R27" s="19"/>
      <c r="S27" s="19"/>
      <c r="T27" s="19"/>
      <c r="U27" s="19"/>
      <c r="V27" s="213"/>
      <c r="W27" s="224"/>
      <c r="X27" s="21"/>
      <c r="Y27" s="188"/>
      <c r="Z27" s="189"/>
      <c r="AA27" s="189"/>
      <c r="AB27" s="189"/>
      <c r="AC27" s="189"/>
      <c r="AD27" s="189"/>
      <c r="AE27" s="189"/>
      <c r="AF27" s="187"/>
      <c r="AG27" s="122"/>
      <c r="AH27" s="24"/>
      <c r="AI27" s="24"/>
      <c r="AJ27" s="24"/>
      <c r="AK27" s="24"/>
    </row>
    <row r="28" spans="1:37" s="32" customFormat="1" ht="12" customHeight="1" x14ac:dyDescent="0.2">
      <c r="A28" s="25" t="s">
        <v>36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7"/>
      <c r="Q28" s="27"/>
      <c r="R28" s="26"/>
      <c r="S28" s="26"/>
      <c r="T28" s="26"/>
      <c r="U28" s="26"/>
      <c r="V28" s="46"/>
      <c r="W28" s="179"/>
      <c r="X28" s="190"/>
      <c r="Y28" s="190"/>
      <c r="Z28" s="191"/>
      <c r="AA28" s="190"/>
      <c r="AB28" s="190"/>
      <c r="AC28" s="190"/>
      <c r="AD28" s="190"/>
      <c r="AE28" s="192"/>
      <c r="AF28" s="50"/>
      <c r="AG28" s="124"/>
      <c r="AH28" s="31"/>
      <c r="AI28" s="31"/>
      <c r="AJ28" s="31"/>
      <c r="AK28" s="31"/>
    </row>
    <row r="29" spans="1:37" s="32" customFormat="1" ht="12" customHeight="1" x14ac:dyDescent="0.2">
      <c r="A29" s="33" t="s">
        <v>83</v>
      </c>
      <c r="B29" s="34">
        <v>0</v>
      </c>
      <c r="C29" s="34">
        <v>0</v>
      </c>
      <c r="D29" s="34">
        <v>0</v>
      </c>
      <c r="E29" s="34">
        <v>0</v>
      </c>
      <c r="F29" s="34">
        <v>0</v>
      </c>
      <c r="G29" s="34">
        <v>0.25</v>
      </c>
      <c r="H29" s="34">
        <v>0.25</v>
      </c>
      <c r="I29" s="34">
        <v>0.25</v>
      </c>
      <c r="J29" s="34">
        <v>0.25</v>
      </c>
      <c r="K29" s="34">
        <v>0.25</v>
      </c>
      <c r="L29" s="34">
        <v>0.25</v>
      </c>
      <c r="M29" s="34">
        <v>0.25</v>
      </c>
      <c r="N29" s="34">
        <v>0.25</v>
      </c>
      <c r="O29" s="34">
        <v>0.25</v>
      </c>
      <c r="P29" s="34">
        <v>0.25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163">
        <v>0</v>
      </c>
      <c r="W29" s="44">
        <f t="shared" ref="W29:W35" si="8">SUM(B29:V29)</f>
        <v>2.5</v>
      </c>
      <c r="X29" s="116">
        <f t="shared" ref="X29:X35" si="9">2080/12</f>
        <v>173.33333333333334</v>
      </c>
      <c r="Y29" s="29">
        <f t="shared" ref="Y29:Y35" si="10">X29*W29</f>
        <v>433.33333333333337</v>
      </c>
      <c r="Z29" s="103">
        <v>50</v>
      </c>
      <c r="AA29" s="119">
        <v>0</v>
      </c>
      <c r="AB29" s="119">
        <v>0.8</v>
      </c>
      <c r="AC29" s="36">
        <f t="shared" ref="AC29:AC35" si="11">ROUND((W29*X29*Z29),10)+ROUND((W29*X29*Z29*AA29),10)</f>
        <v>21666.666666666701</v>
      </c>
      <c r="AD29" s="36">
        <f t="shared" ref="AD29:AD35" si="12">ROUND((W29*X29*Z29*AB29),10)</f>
        <v>17333.333333333299</v>
      </c>
      <c r="AE29" s="36">
        <f t="shared" ref="AE29:AE35" si="13">+AC29+AD29</f>
        <v>39000</v>
      </c>
      <c r="AF29" s="100">
        <v>1.8</v>
      </c>
      <c r="AG29" s="124">
        <f t="shared" ref="AG29:AG35" si="14">+AE29</f>
        <v>39000</v>
      </c>
      <c r="AH29" s="31"/>
      <c r="AI29" s="31"/>
      <c r="AJ29" s="31"/>
      <c r="AK29" s="31"/>
    </row>
    <row r="30" spans="1:37" s="32" customFormat="1" ht="12" customHeight="1" x14ac:dyDescent="0.2">
      <c r="A30" s="33" t="s">
        <v>84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0.05</v>
      </c>
      <c r="H30" s="34">
        <v>0.05</v>
      </c>
      <c r="I30" s="34">
        <v>0.05</v>
      </c>
      <c r="J30" s="34">
        <v>0.05</v>
      </c>
      <c r="K30" s="34">
        <v>0.05</v>
      </c>
      <c r="L30" s="34">
        <v>0.05</v>
      </c>
      <c r="M30" s="34">
        <v>0.05</v>
      </c>
      <c r="N30" s="34">
        <v>0.05</v>
      </c>
      <c r="O30" s="34">
        <v>0.05</v>
      </c>
      <c r="P30" s="34">
        <v>0.05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163">
        <v>0</v>
      </c>
      <c r="W30" s="44">
        <f t="shared" si="8"/>
        <v>0.49999999999999994</v>
      </c>
      <c r="X30" s="116">
        <f t="shared" si="9"/>
        <v>173.33333333333334</v>
      </c>
      <c r="Y30" s="29">
        <f t="shared" si="10"/>
        <v>86.666666666666657</v>
      </c>
      <c r="Z30" s="103">
        <v>20</v>
      </c>
      <c r="AA30" s="119">
        <v>0</v>
      </c>
      <c r="AB30" s="119">
        <v>0.8</v>
      </c>
      <c r="AC30" s="36">
        <f t="shared" si="11"/>
        <v>1733.3333333333001</v>
      </c>
      <c r="AD30" s="36">
        <f t="shared" si="12"/>
        <v>1386.6666666666999</v>
      </c>
      <c r="AE30" s="36">
        <f t="shared" si="13"/>
        <v>3120</v>
      </c>
      <c r="AF30" s="100">
        <v>1.8</v>
      </c>
      <c r="AG30" s="124">
        <f t="shared" si="14"/>
        <v>3120</v>
      </c>
      <c r="AH30" s="31"/>
      <c r="AI30" s="31"/>
      <c r="AJ30" s="31"/>
      <c r="AK30" s="31"/>
    </row>
    <row r="31" spans="1:37" s="32" customFormat="1" ht="12" customHeight="1" x14ac:dyDescent="0.2">
      <c r="A31" s="33" t="s">
        <v>103</v>
      </c>
      <c r="B31" s="34">
        <v>0</v>
      </c>
      <c r="C31" s="34">
        <v>0</v>
      </c>
      <c r="D31" s="34">
        <v>0</v>
      </c>
      <c r="E31" s="34">
        <v>0</v>
      </c>
      <c r="F31" s="34">
        <v>0.25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163">
        <v>0</v>
      </c>
      <c r="W31" s="44">
        <f t="shared" si="8"/>
        <v>0.25</v>
      </c>
      <c r="X31" s="116">
        <f t="shared" si="9"/>
        <v>173.33333333333334</v>
      </c>
      <c r="Y31" s="29">
        <f t="shared" si="10"/>
        <v>43.333333333333336</v>
      </c>
      <c r="Z31" s="103">
        <v>38</v>
      </c>
      <c r="AA31" s="119">
        <v>0</v>
      </c>
      <c r="AB31" s="119">
        <v>0.8</v>
      </c>
      <c r="AC31" s="36">
        <f t="shared" si="11"/>
        <v>1646.6666666666999</v>
      </c>
      <c r="AD31" s="36">
        <f t="shared" si="12"/>
        <v>1317.3333333333001</v>
      </c>
      <c r="AE31" s="36">
        <f t="shared" si="13"/>
        <v>2964</v>
      </c>
      <c r="AF31" s="100">
        <v>1.8</v>
      </c>
      <c r="AG31" s="124">
        <f t="shared" si="14"/>
        <v>2964</v>
      </c>
      <c r="AH31" s="31"/>
      <c r="AI31" s="31"/>
      <c r="AJ31" s="31"/>
      <c r="AK31" s="31"/>
    </row>
    <row r="32" spans="1:37" s="32" customFormat="1" ht="12" customHeight="1" x14ac:dyDescent="0.2">
      <c r="A32" s="33" t="s">
        <v>75</v>
      </c>
      <c r="B32" s="34">
        <v>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163">
        <v>0</v>
      </c>
      <c r="W32" s="44">
        <f t="shared" si="8"/>
        <v>0</v>
      </c>
      <c r="X32" s="116">
        <f t="shared" si="9"/>
        <v>173.33333333333334</v>
      </c>
      <c r="Y32" s="29">
        <f t="shared" si="10"/>
        <v>0</v>
      </c>
      <c r="Z32" s="103">
        <v>43</v>
      </c>
      <c r="AA32" s="119">
        <v>0</v>
      </c>
      <c r="AB32" s="119">
        <v>0.8</v>
      </c>
      <c r="AC32" s="36">
        <f t="shared" si="11"/>
        <v>0</v>
      </c>
      <c r="AD32" s="36">
        <f t="shared" si="12"/>
        <v>0</v>
      </c>
      <c r="AE32" s="36">
        <f t="shared" si="13"/>
        <v>0</v>
      </c>
      <c r="AF32" s="100">
        <v>1.8</v>
      </c>
      <c r="AG32" s="124">
        <f t="shared" si="14"/>
        <v>0</v>
      </c>
      <c r="AH32" s="31"/>
      <c r="AI32" s="31"/>
      <c r="AJ32" s="31"/>
      <c r="AK32" s="31"/>
    </row>
    <row r="33" spans="1:37" s="32" customFormat="1" ht="12" customHeight="1" x14ac:dyDescent="0.2">
      <c r="A33" s="33" t="s">
        <v>85</v>
      </c>
      <c r="B33" s="34">
        <v>0</v>
      </c>
      <c r="C33" s="34">
        <v>0</v>
      </c>
      <c r="D33" s="34">
        <v>0</v>
      </c>
      <c r="E33" s="34">
        <v>0</v>
      </c>
      <c r="F33" s="34">
        <v>0</v>
      </c>
      <c r="G33" s="34">
        <v>0.1</v>
      </c>
      <c r="H33" s="34">
        <v>0.1</v>
      </c>
      <c r="I33" s="34">
        <v>0.1</v>
      </c>
      <c r="J33" s="34">
        <v>0.1</v>
      </c>
      <c r="K33" s="34">
        <v>0.1</v>
      </c>
      <c r="L33" s="34">
        <v>0.1</v>
      </c>
      <c r="M33" s="34">
        <v>0.1</v>
      </c>
      <c r="N33" s="34">
        <v>0.1</v>
      </c>
      <c r="O33" s="34">
        <v>0.1</v>
      </c>
      <c r="P33" s="34">
        <v>0.1</v>
      </c>
      <c r="Q33" s="34">
        <v>0.1</v>
      </c>
      <c r="R33" s="34">
        <v>0</v>
      </c>
      <c r="S33" s="34">
        <v>0</v>
      </c>
      <c r="T33" s="34">
        <v>0</v>
      </c>
      <c r="U33" s="34">
        <v>0</v>
      </c>
      <c r="V33" s="163">
        <v>0</v>
      </c>
      <c r="W33" s="44">
        <f t="shared" si="8"/>
        <v>1.0999999999999999</v>
      </c>
      <c r="X33" s="116">
        <f t="shared" si="9"/>
        <v>173.33333333333334</v>
      </c>
      <c r="Y33" s="29">
        <f t="shared" si="10"/>
        <v>190.66666666666666</v>
      </c>
      <c r="Z33" s="103">
        <v>45</v>
      </c>
      <c r="AA33" s="119">
        <v>0</v>
      </c>
      <c r="AB33" s="119">
        <v>0.8</v>
      </c>
      <c r="AC33" s="36">
        <f t="shared" si="11"/>
        <v>8580</v>
      </c>
      <c r="AD33" s="36">
        <f t="shared" si="12"/>
        <v>6864</v>
      </c>
      <c r="AE33" s="36">
        <f t="shared" si="13"/>
        <v>15444</v>
      </c>
      <c r="AF33" s="100">
        <v>1.8</v>
      </c>
      <c r="AG33" s="124">
        <f t="shared" si="14"/>
        <v>15444</v>
      </c>
      <c r="AH33" s="31"/>
      <c r="AI33" s="31"/>
      <c r="AJ33" s="31"/>
      <c r="AK33" s="31"/>
    </row>
    <row r="34" spans="1:37" s="32" customFormat="1" ht="12" customHeight="1" x14ac:dyDescent="0.2">
      <c r="A34" s="33" t="s">
        <v>86</v>
      </c>
      <c r="B34" s="34">
        <v>0</v>
      </c>
      <c r="C34" s="34">
        <v>0</v>
      </c>
      <c r="D34" s="34">
        <v>0</v>
      </c>
      <c r="E34" s="34">
        <v>0</v>
      </c>
      <c r="F34" s="34">
        <v>0</v>
      </c>
      <c r="G34" s="34">
        <v>0.05</v>
      </c>
      <c r="H34" s="34">
        <v>0.05</v>
      </c>
      <c r="I34" s="34">
        <v>0.05</v>
      </c>
      <c r="J34" s="34">
        <v>0.05</v>
      </c>
      <c r="K34" s="34">
        <v>0.05</v>
      </c>
      <c r="L34" s="34">
        <v>0.05</v>
      </c>
      <c r="M34" s="34">
        <v>0.05</v>
      </c>
      <c r="N34" s="34">
        <v>0.05</v>
      </c>
      <c r="O34" s="34">
        <v>0.05</v>
      </c>
      <c r="P34" s="34">
        <v>0.05</v>
      </c>
      <c r="Q34" s="34">
        <v>0.05</v>
      </c>
      <c r="R34" s="34">
        <v>0</v>
      </c>
      <c r="S34" s="34">
        <v>0</v>
      </c>
      <c r="T34" s="34">
        <v>0</v>
      </c>
      <c r="U34" s="34">
        <v>0</v>
      </c>
      <c r="V34" s="163">
        <v>0</v>
      </c>
      <c r="W34" s="44">
        <f t="shared" si="8"/>
        <v>0.54999999999999993</v>
      </c>
      <c r="X34" s="116">
        <f t="shared" si="9"/>
        <v>173.33333333333334</v>
      </c>
      <c r="Y34" s="29">
        <f t="shared" si="10"/>
        <v>95.333333333333329</v>
      </c>
      <c r="Z34" s="103">
        <v>43</v>
      </c>
      <c r="AA34" s="119">
        <v>0</v>
      </c>
      <c r="AB34" s="119">
        <v>0.8</v>
      </c>
      <c r="AC34" s="36">
        <f t="shared" si="11"/>
        <v>4099.3333333333003</v>
      </c>
      <c r="AD34" s="36">
        <f t="shared" si="12"/>
        <v>3279.4666666666999</v>
      </c>
      <c r="AE34" s="36">
        <f t="shared" si="13"/>
        <v>7378.8</v>
      </c>
      <c r="AF34" s="100">
        <v>1.8</v>
      </c>
      <c r="AG34" s="124">
        <f t="shared" si="14"/>
        <v>7378.8</v>
      </c>
      <c r="AH34" s="31"/>
      <c r="AI34" s="31"/>
      <c r="AJ34" s="31"/>
      <c r="AK34" s="31"/>
    </row>
    <row r="35" spans="1:37" s="32" customFormat="1" ht="12" customHeight="1" x14ac:dyDescent="0.2">
      <c r="A35" s="33" t="s">
        <v>104</v>
      </c>
      <c r="B35" s="34"/>
      <c r="C35" s="34"/>
      <c r="D35" s="34"/>
      <c r="E35" s="34"/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163">
        <v>0</v>
      </c>
      <c r="W35" s="44">
        <f t="shared" si="8"/>
        <v>0</v>
      </c>
      <c r="X35" s="116">
        <f t="shared" si="9"/>
        <v>173.33333333333334</v>
      </c>
      <c r="Y35" s="29">
        <f t="shared" si="10"/>
        <v>0</v>
      </c>
      <c r="Z35" s="103">
        <v>48</v>
      </c>
      <c r="AA35" s="119">
        <v>0</v>
      </c>
      <c r="AB35" s="119">
        <v>0.8</v>
      </c>
      <c r="AC35" s="36">
        <f t="shared" si="11"/>
        <v>0</v>
      </c>
      <c r="AD35" s="36">
        <f t="shared" si="12"/>
        <v>0</v>
      </c>
      <c r="AE35" s="36">
        <f t="shared" si="13"/>
        <v>0</v>
      </c>
      <c r="AF35" s="100">
        <v>1.8</v>
      </c>
      <c r="AG35" s="124">
        <f t="shared" si="14"/>
        <v>0</v>
      </c>
      <c r="AH35" s="31"/>
      <c r="AI35" s="31"/>
      <c r="AJ35" s="31"/>
      <c r="AK35" s="31"/>
    </row>
    <row r="36" spans="1:37" s="32" customFormat="1" ht="12" customHeight="1" x14ac:dyDescent="0.2">
      <c r="A36" s="25" t="s">
        <v>38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163"/>
      <c r="W36" s="44"/>
      <c r="X36" s="116"/>
      <c r="Y36" s="29"/>
      <c r="Z36" s="30"/>
      <c r="AA36" s="35"/>
      <c r="AB36" s="37"/>
      <c r="AC36" s="36"/>
      <c r="AD36" s="36"/>
      <c r="AE36" s="36"/>
      <c r="AF36" s="100"/>
      <c r="AG36" s="124"/>
      <c r="AH36" s="31"/>
      <c r="AI36" s="31"/>
      <c r="AJ36" s="31"/>
      <c r="AK36" s="31"/>
    </row>
    <row r="37" spans="1:37" s="32" customFormat="1" ht="12" customHeight="1" x14ac:dyDescent="0.2">
      <c r="A37" s="33" t="s">
        <v>39</v>
      </c>
      <c r="B37" s="34">
        <v>0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0.2</v>
      </c>
      <c r="I37" s="34">
        <v>0.2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163">
        <v>0</v>
      </c>
      <c r="W37" s="44">
        <f>SUM(B37:V37)</f>
        <v>0.4</v>
      </c>
      <c r="X37" s="116">
        <f>2080/12</f>
        <v>173.33333333333334</v>
      </c>
      <c r="Y37" s="29">
        <f>X37*W37</f>
        <v>69.333333333333343</v>
      </c>
      <c r="Z37" s="103">
        <v>35</v>
      </c>
      <c r="AA37" s="119">
        <v>0</v>
      </c>
      <c r="AB37" s="119">
        <v>0.8</v>
      </c>
      <c r="AC37" s="36">
        <f>ROUND((W37*X37*Z37),10)+ROUND((W37*X37*Z37*AA37),10)</f>
        <v>2426.6666666667002</v>
      </c>
      <c r="AD37" s="36">
        <f>ROUND((W37*X37*Z37*AB37),10)</f>
        <v>1941.3333333333001</v>
      </c>
      <c r="AE37" s="36">
        <f>+AC37+AD37</f>
        <v>4368</v>
      </c>
      <c r="AF37" s="100">
        <v>1.8</v>
      </c>
      <c r="AG37" s="124">
        <f>+AE37</f>
        <v>4368</v>
      </c>
      <c r="AH37" s="31"/>
      <c r="AI37" s="31"/>
      <c r="AJ37" s="31"/>
      <c r="AK37" s="31"/>
    </row>
    <row r="38" spans="1:37" s="32" customFormat="1" ht="12" customHeight="1" x14ac:dyDescent="0.2">
      <c r="A38" s="33" t="s">
        <v>92</v>
      </c>
      <c r="B38" s="34"/>
      <c r="C38" s="34"/>
      <c r="D38" s="34"/>
      <c r="E38" s="34"/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0.2</v>
      </c>
      <c r="M38" s="34">
        <v>0.2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163">
        <v>0</v>
      </c>
      <c r="W38" s="44">
        <f>SUM(B38:V38)</f>
        <v>0.4</v>
      </c>
      <c r="X38" s="116">
        <f>2080/12</f>
        <v>173.33333333333334</v>
      </c>
      <c r="Y38" s="29">
        <f>X38*W38</f>
        <v>69.333333333333343</v>
      </c>
      <c r="Z38" s="103">
        <v>35</v>
      </c>
      <c r="AA38" s="119">
        <v>0</v>
      </c>
      <c r="AB38" s="119">
        <v>0.8</v>
      </c>
      <c r="AC38" s="36">
        <f>ROUND((W38*X38*Z38),10)+ROUND((W38*X38*Z38*AA38),10)</f>
        <v>2426.6666666667002</v>
      </c>
      <c r="AD38" s="36">
        <f>ROUND((W38*X38*Z38*AB38),10)</f>
        <v>1941.3333333333001</v>
      </c>
      <c r="AE38" s="36">
        <f>+AC38+AD38</f>
        <v>4368</v>
      </c>
      <c r="AF38" s="100">
        <v>1.8</v>
      </c>
      <c r="AG38" s="124">
        <f>+AE38</f>
        <v>4368</v>
      </c>
      <c r="AH38" s="31"/>
      <c r="AI38" s="31"/>
      <c r="AJ38" s="31"/>
      <c r="AK38" s="31"/>
    </row>
    <row r="39" spans="1:37" s="32" customFormat="1" ht="12" customHeight="1" x14ac:dyDescent="0.2">
      <c r="A39" s="33" t="s">
        <v>37</v>
      </c>
      <c r="B39" s="34"/>
      <c r="C39" s="34"/>
      <c r="D39" s="34"/>
      <c r="E39" s="34"/>
      <c r="F39" s="34">
        <v>0</v>
      </c>
      <c r="G39" s="34">
        <v>0</v>
      </c>
      <c r="H39" s="34">
        <v>0.05</v>
      </c>
      <c r="I39" s="34">
        <v>0.05</v>
      </c>
      <c r="J39" s="34">
        <v>0.05</v>
      </c>
      <c r="K39" s="34">
        <v>0.05</v>
      </c>
      <c r="L39" s="34">
        <v>0.05</v>
      </c>
      <c r="M39" s="34">
        <v>0.05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163">
        <v>0</v>
      </c>
      <c r="W39" s="44">
        <f>SUM(B39:V39)</f>
        <v>0.3</v>
      </c>
      <c r="X39" s="116">
        <f>2080/12</f>
        <v>173.33333333333334</v>
      </c>
      <c r="Y39" s="29">
        <f>X39*W39</f>
        <v>52</v>
      </c>
      <c r="Z39" s="103">
        <v>20</v>
      </c>
      <c r="AA39" s="119">
        <v>0</v>
      </c>
      <c r="AB39" s="119">
        <v>0.8</v>
      </c>
      <c r="AC39" s="36">
        <f>ROUND((W39*X39*Z39),10)+ROUND((W39*X39*Z39*AA39),10)</f>
        <v>1040</v>
      </c>
      <c r="AD39" s="36">
        <f>ROUND((W39*X39*Z39*AB39),10)</f>
        <v>832</v>
      </c>
      <c r="AE39" s="36">
        <f>+AC39+AD39</f>
        <v>1872</v>
      </c>
      <c r="AF39" s="100">
        <v>1.8</v>
      </c>
      <c r="AG39" s="124">
        <f>+AE39</f>
        <v>1872</v>
      </c>
      <c r="AH39" s="31"/>
      <c r="AI39" s="31"/>
      <c r="AJ39" s="31"/>
      <c r="AK39" s="31"/>
    </row>
    <row r="40" spans="1:37" s="32" customFormat="1" ht="12" customHeight="1" x14ac:dyDescent="0.2">
      <c r="A40" s="25" t="s">
        <v>40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163"/>
      <c r="W40" s="44"/>
      <c r="X40" s="116"/>
      <c r="Y40" s="29"/>
      <c r="Z40" s="30"/>
      <c r="AA40" s="35"/>
      <c r="AB40" s="37"/>
      <c r="AC40" s="36"/>
      <c r="AD40" s="36"/>
      <c r="AE40" s="36"/>
      <c r="AF40" s="100"/>
      <c r="AG40" s="124"/>
      <c r="AH40" s="31"/>
      <c r="AI40" s="31"/>
      <c r="AJ40" s="31"/>
      <c r="AK40" s="31"/>
    </row>
    <row r="41" spans="1:37" s="32" customFormat="1" ht="12" customHeight="1" x14ac:dyDescent="0.2">
      <c r="A41" s="33" t="s">
        <v>41</v>
      </c>
      <c r="B41" s="34"/>
      <c r="C41" s="34"/>
      <c r="D41" s="34"/>
      <c r="E41" s="34"/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163">
        <v>0</v>
      </c>
      <c r="W41" s="44">
        <f>SUM(B41:V41)</f>
        <v>0</v>
      </c>
      <c r="X41" s="116">
        <f>2080/12</f>
        <v>173.33333333333334</v>
      </c>
      <c r="Y41" s="29">
        <f>X41*W41</f>
        <v>0</v>
      </c>
      <c r="Z41" s="103">
        <v>35</v>
      </c>
      <c r="AA41" s="119">
        <v>0</v>
      </c>
      <c r="AB41" s="119">
        <v>0.8</v>
      </c>
      <c r="AC41" s="36">
        <f>ROUND((W41*X41*Z41),10)+ROUND((W41*X41*Z41*AA41),10)</f>
        <v>0</v>
      </c>
      <c r="AD41" s="36">
        <f>ROUND((W41*X41*Z41*AB41),10)</f>
        <v>0</v>
      </c>
      <c r="AE41" s="36">
        <f>+AC41+AD41</f>
        <v>0</v>
      </c>
      <c r="AF41" s="100">
        <v>1.8</v>
      </c>
      <c r="AG41" s="124">
        <f>+AE41</f>
        <v>0</v>
      </c>
      <c r="AH41" s="31"/>
      <c r="AI41" s="31"/>
      <c r="AJ41" s="31"/>
      <c r="AK41" s="31"/>
    </row>
    <row r="42" spans="1:37" s="32" customFormat="1" ht="12" customHeight="1" x14ac:dyDescent="0.2">
      <c r="A42" s="33" t="s">
        <v>89</v>
      </c>
      <c r="B42" s="34"/>
      <c r="C42" s="34"/>
      <c r="D42" s="34"/>
      <c r="E42" s="34"/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163">
        <v>0</v>
      </c>
      <c r="W42" s="44">
        <f>SUM(B42:V42)</f>
        <v>0</v>
      </c>
      <c r="X42" s="116">
        <f>2080/12</f>
        <v>173.33333333333334</v>
      </c>
      <c r="Y42" s="29">
        <f>X42*W42</f>
        <v>0</v>
      </c>
      <c r="Z42" s="103">
        <v>35</v>
      </c>
      <c r="AA42" s="119">
        <v>0</v>
      </c>
      <c r="AB42" s="119">
        <v>0.8</v>
      </c>
      <c r="AC42" s="36">
        <f>ROUND((W42*X42*Z42),10)+ROUND((W42*X42*Z42*AA42),10)</f>
        <v>0</v>
      </c>
      <c r="AD42" s="36">
        <f>ROUND((W42*X42*Z42*AB42),10)</f>
        <v>0</v>
      </c>
      <c r="AE42" s="36">
        <f>+AC42+AD42</f>
        <v>0</v>
      </c>
      <c r="AF42" s="100">
        <v>1.8</v>
      </c>
      <c r="AG42" s="124">
        <f>+AE42</f>
        <v>0</v>
      </c>
      <c r="AH42" s="31"/>
      <c r="AI42" s="31"/>
      <c r="AJ42" s="31"/>
      <c r="AK42" s="31"/>
    </row>
    <row r="43" spans="1:37" s="32" customFormat="1" ht="12" customHeight="1" x14ac:dyDescent="0.2">
      <c r="A43" s="58" t="s">
        <v>42</v>
      </c>
      <c r="B43" s="34"/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163">
        <v>0</v>
      </c>
      <c r="W43" s="44">
        <f>SUM(B43:V43)</f>
        <v>0</v>
      </c>
      <c r="X43" s="116">
        <f>2080/12</f>
        <v>173.33333333333334</v>
      </c>
      <c r="Y43" s="29">
        <f>X43*W43</f>
        <v>0</v>
      </c>
      <c r="Z43" s="103">
        <v>35</v>
      </c>
      <c r="AA43" s="119">
        <v>0</v>
      </c>
      <c r="AB43" s="119">
        <v>0.8</v>
      </c>
      <c r="AC43" s="36">
        <f>ROUND((W43*X43*Z43),10)+ROUND((W43*X43*Z43*AA43),10)</f>
        <v>0</v>
      </c>
      <c r="AD43" s="36">
        <f>ROUND((W43*X43*Z43*AB43),10)</f>
        <v>0</v>
      </c>
      <c r="AE43" s="36">
        <f>+AC43+AD43</f>
        <v>0</v>
      </c>
      <c r="AF43" s="100">
        <v>1.8</v>
      </c>
      <c r="AG43" s="124">
        <f>+AE43</f>
        <v>0</v>
      </c>
      <c r="AH43" s="31"/>
      <c r="AI43" s="31"/>
      <c r="AJ43" s="31"/>
      <c r="AK43" s="31"/>
    </row>
    <row r="44" spans="1:37" s="32" customFormat="1" ht="12" customHeight="1" x14ac:dyDescent="0.2">
      <c r="A44" s="58" t="s">
        <v>43</v>
      </c>
      <c r="B44" s="34"/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163">
        <v>0</v>
      </c>
      <c r="W44" s="183">
        <f>SUM(B44:V44)</f>
        <v>0</v>
      </c>
      <c r="X44" s="116">
        <f>2080/12</f>
        <v>173.33333333333334</v>
      </c>
      <c r="Y44" s="29">
        <f>X44*W44</f>
        <v>0</v>
      </c>
      <c r="Z44" s="118">
        <v>20</v>
      </c>
      <c r="AA44" s="120">
        <v>0</v>
      </c>
      <c r="AB44" s="120">
        <v>0.8</v>
      </c>
      <c r="AC44" s="36">
        <f>ROUND((W44*X44*Z44),10)+ROUND((W44*X44*Z44*AA44),10)</f>
        <v>0</v>
      </c>
      <c r="AD44" s="36">
        <f>ROUND((W44*X44*Z44*AB44),10)</f>
        <v>0</v>
      </c>
      <c r="AE44" s="36">
        <f>+AC44+AD44</f>
        <v>0</v>
      </c>
      <c r="AF44" s="100">
        <v>1.8</v>
      </c>
      <c r="AG44" s="124">
        <f>+AE44</f>
        <v>0</v>
      </c>
      <c r="AH44" s="31"/>
      <c r="AI44" s="31"/>
      <c r="AJ44" s="31"/>
      <c r="AK44" s="31"/>
    </row>
    <row r="45" spans="1:37" s="32" customFormat="1" ht="12" customHeight="1" x14ac:dyDescent="0.2">
      <c r="A45" s="33"/>
      <c r="B45" s="34"/>
      <c r="C45" s="34"/>
      <c r="D45" s="34"/>
      <c r="E45" s="34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  <c r="Q45" s="101"/>
      <c r="R45" s="194"/>
      <c r="S45" s="194"/>
      <c r="T45" s="194"/>
      <c r="U45" s="194"/>
      <c r="V45" s="218"/>
      <c r="W45" s="66">
        <f>SUM(W29:W44)</f>
        <v>6</v>
      </c>
      <c r="X45" s="99"/>
      <c r="Y45" s="53">
        <f>SUM(Y29:Y44)</f>
        <v>1040</v>
      </c>
      <c r="Z45" s="54"/>
      <c r="AA45" s="54"/>
      <c r="AB45" s="54"/>
      <c r="AC45" s="54">
        <f>SUM(AC29:AC44)</f>
        <v>43619.333333333401</v>
      </c>
      <c r="AD45" s="54">
        <f>SUM(AD29:AD44)</f>
        <v>34895.466666666602</v>
      </c>
      <c r="AE45" s="54">
        <f>SUM(AE29:AE44)</f>
        <v>78514.8</v>
      </c>
      <c r="AF45" s="52"/>
      <c r="AG45" s="126">
        <f>SUM(AG29:AG44)</f>
        <v>78514.8</v>
      </c>
      <c r="AH45" s="56">
        <f>AG45-AD45</f>
        <v>43619.333333333401</v>
      </c>
      <c r="AI45" s="31"/>
      <c r="AJ45" s="31"/>
      <c r="AK45" s="31"/>
    </row>
    <row r="46" spans="1:37" s="32" customFormat="1" ht="12" customHeight="1" x14ac:dyDescent="0.2">
      <c r="A46" s="172"/>
      <c r="B46" s="34"/>
      <c r="C46" s="34"/>
      <c r="D46" s="34"/>
      <c r="E46" s="34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59"/>
      <c r="S46" s="59"/>
      <c r="T46" s="59"/>
      <c r="U46" s="59"/>
      <c r="V46" s="59"/>
      <c r="W46" s="44"/>
      <c r="X46" s="166"/>
      <c r="Y46" s="167"/>
      <c r="Z46" s="165"/>
      <c r="AA46" s="165"/>
      <c r="AB46" s="165"/>
      <c r="AC46" s="165"/>
      <c r="AD46" s="165"/>
      <c r="AE46" s="165"/>
      <c r="AG46" s="124"/>
      <c r="AH46" s="31"/>
      <c r="AI46" s="31"/>
      <c r="AJ46" s="31"/>
      <c r="AK46" s="31"/>
    </row>
    <row r="47" spans="1:37" s="32" customFormat="1" ht="12" customHeight="1" x14ac:dyDescent="0.2">
      <c r="A47" s="131" t="s">
        <v>44</v>
      </c>
      <c r="B47" s="132">
        <f t="shared" ref="B47:V47" si="15">SUM(B29:B44)</f>
        <v>0</v>
      </c>
      <c r="C47" s="132">
        <f t="shared" si="15"/>
        <v>0</v>
      </c>
      <c r="D47" s="132">
        <f t="shared" si="15"/>
        <v>0</v>
      </c>
      <c r="E47" s="132">
        <f t="shared" si="15"/>
        <v>0</v>
      </c>
      <c r="F47" s="132">
        <f t="shared" si="15"/>
        <v>0.25</v>
      </c>
      <c r="G47" s="132">
        <f t="shared" si="15"/>
        <v>0.45</v>
      </c>
      <c r="H47" s="132">
        <f t="shared" si="15"/>
        <v>0.70000000000000007</v>
      </c>
      <c r="I47" s="132">
        <f t="shared" si="15"/>
        <v>0.70000000000000007</v>
      </c>
      <c r="J47" s="132">
        <f t="shared" si="15"/>
        <v>0.5</v>
      </c>
      <c r="K47" s="132">
        <f t="shared" si="15"/>
        <v>0.5</v>
      </c>
      <c r="L47" s="132">
        <f t="shared" si="15"/>
        <v>0.70000000000000007</v>
      </c>
      <c r="M47" s="132">
        <f t="shared" si="15"/>
        <v>0.70000000000000007</v>
      </c>
      <c r="N47" s="132">
        <f t="shared" si="15"/>
        <v>0.45</v>
      </c>
      <c r="O47" s="132">
        <f t="shared" si="15"/>
        <v>0.45</v>
      </c>
      <c r="P47" s="132">
        <f t="shared" si="15"/>
        <v>0.45</v>
      </c>
      <c r="Q47" s="132">
        <f t="shared" si="15"/>
        <v>0.15000000000000002</v>
      </c>
      <c r="R47" s="132">
        <f t="shared" si="15"/>
        <v>0</v>
      </c>
      <c r="S47" s="132">
        <f t="shared" si="15"/>
        <v>0</v>
      </c>
      <c r="T47" s="132">
        <f t="shared" si="15"/>
        <v>0</v>
      </c>
      <c r="U47" s="132">
        <f t="shared" si="15"/>
        <v>0</v>
      </c>
      <c r="V47" s="219">
        <f t="shared" si="15"/>
        <v>0</v>
      </c>
      <c r="W47" s="200"/>
      <c r="X47" s="175"/>
      <c r="Y47" s="175"/>
      <c r="Z47" s="176"/>
      <c r="AA47" s="175"/>
      <c r="AB47" s="175"/>
      <c r="AC47" s="175"/>
      <c r="AD47" s="175"/>
      <c r="AE47" s="177"/>
      <c r="AF47" s="178"/>
      <c r="AG47" s="135">
        <f>SUM(AG45:AG46)</f>
        <v>78514.8</v>
      </c>
      <c r="AH47" s="56">
        <f>AG47-AD45</f>
        <v>43619.333333333401</v>
      </c>
      <c r="AI47" s="56">
        <v>0</v>
      </c>
      <c r="AJ47" s="56">
        <f>AH47+AI47</f>
        <v>43619.333333333401</v>
      </c>
      <c r="AK47" s="56">
        <v>129200</v>
      </c>
    </row>
    <row r="48" spans="1:37" s="32" customFormat="1" ht="12" hidden="1" customHeight="1" x14ac:dyDescent="0.2">
      <c r="A48" s="25" t="s">
        <v>45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7"/>
      <c r="Q48" s="27"/>
      <c r="R48" s="26"/>
      <c r="S48" s="26"/>
      <c r="T48" s="26"/>
      <c r="U48" s="26"/>
      <c r="V48" s="46"/>
      <c r="W48" s="182"/>
      <c r="X48" s="100"/>
      <c r="Y48" s="29"/>
      <c r="Z48" s="30"/>
      <c r="AA48" s="30"/>
      <c r="AB48" s="30"/>
      <c r="AC48" s="30"/>
      <c r="AD48" s="30"/>
      <c r="AE48" s="30"/>
      <c r="AF48" s="28"/>
      <c r="AG48" s="124"/>
      <c r="AH48" s="31"/>
      <c r="AI48" s="31"/>
      <c r="AJ48" s="31"/>
      <c r="AK48" s="31"/>
    </row>
    <row r="49" spans="1:37" s="32" customFormat="1" ht="12" hidden="1" customHeight="1" x14ac:dyDescent="0.2">
      <c r="A49" s="64" t="s">
        <v>46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7"/>
      <c r="Q49" s="37"/>
      <c r="R49" s="26"/>
      <c r="S49" s="26"/>
      <c r="T49" s="26"/>
      <c r="U49" s="26"/>
      <c r="V49" s="46"/>
      <c r="W49" s="44">
        <f>SUM(B49:R49)</f>
        <v>0</v>
      </c>
      <c r="X49" s="116">
        <f>2080/12</f>
        <v>173.33333333333334</v>
      </c>
      <c r="Y49" s="29">
        <f>X49*W49</f>
        <v>0</v>
      </c>
      <c r="Z49" s="30">
        <v>26</v>
      </c>
      <c r="AA49" s="35">
        <v>0.35</v>
      </c>
      <c r="AB49" s="35">
        <v>0</v>
      </c>
      <c r="AC49" s="36">
        <f>ROUND((W49*X49*Z49),10)+ROUND((W49*X49*Z49*AA49),10)</f>
        <v>0</v>
      </c>
      <c r="AD49" s="36">
        <f>ROUND((W49*X49*Z49*AB49),10)</f>
        <v>0</v>
      </c>
      <c r="AE49" s="36">
        <f>+AC49+AD49</f>
        <v>0</v>
      </c>
      <c r="AF49" s="28">
        <v>1.35</v>
      </c>
      <c r="AG49" s="124">
        <f>ROUND((AF49*Z49*X49*W49),10)</f>
        <v>0</v>
      </c>
      <c r="AH49" s="31"/>
      <c r="AI49" s="31"/>
      <c r="AJ49" s="31"/>
      <c r="AK49" s="31"/>
    </row>
    <row r="50" spans="1:37" s="32" customFormat="1" ht="12" hidden="1" customHeight="1" x14ac:dyDescent="0.2">
      <c r="A50" s="64" t="s">
        <v>47</v>
      </c>
      <c r="B50" s="34">
        <v>0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7"/>
      <c r="Q50" s="37"/>
      <c r="R50" s="26"/>
      <c r="S50" s="26"/>
      <c r="T50" s="26"/>
      <c r="U50" s="26"/>
      <c r="V50" s="46"/>
      <c r="W50" s="44">
        <f>SUM(B50:R50)</f>
        <v>0</v>
      </c>
      <c r="X50" s="116">
        <f>2080/12</f>
        <v>173.33333333333334</v>
      </c>
      <c r="Y50" s="29">
        <f>X50*W50</f>
        <v>0</v>
      </c>
      <c r="Z50" s="30">
        <v>35</v>
      </c>
      <c r="AA50" s="35">
        <v>0</v>
      </c>
      <c r="AB50" s="35">
        <v>0</v>
      </c>
      <c r="AC50" s="36">
        <f>ROUND((W50*X50*Z50),10)+ROUND((W50*X50*Z50*AA50),10)</f>
        <v>0</v>
      </c>
      <c r="AD50" s="36">
        <f>ROUND((W50*X50*Z50*AB50),10)</f>
        <v>0</v>
      </c>
      <c r="AE50" s="36">
        <f>+AC50+AD50</f>
        <v>0</v>
      </c>
      <c r="AF50" s="28">
        <v>1</v>
      </c>
      <c r="AG50" s="124">
        <f>ROUND((AF50*Z50*X50*W50),10)</f>
        <v>0</v>
      </c>
      <c r="AH50" s="31"/>
      <c r="AI50" s="31"/>
      <c r="AJ50" s="31"/>
      <c r="AK50" s="31"/>
    </row>
    <row r="51" spans="1:37" s="32" customFormat="1" ht="12" hidden="1" customHeight="1" x14ac:dyDescent="0.2">
      <c r="A51" s="64" t="s">
        <v>48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7"/>
      <c r="Q51" s="27"/>
      <c r="R51" s="26"/>
      <c r="S51" s="26"/>
      <c r="T51" s="26"/>
      <c r="U51" s="26"/>
      <c r="V51" s="46"/>
      <c r="W51" s="182"/>
      <c r="X51" s="100"/>
      <c r="Y51" s="29"/>
      <c r="Z51" s="30"/>
      <c r="AA51" s="30"/>
      <c r="AB51" s="30"/>
      <c r="AC51" s="30"/>
      <c r="AD51" s="30"/>
      <c r="AE51" s="30"/>
      <c r="AF51" s="28"/>
      <c r="AG51" s="124">
        <v>0</v>
      </c>
      <c r="AH51" s="31"/>
      <c r="AI51" s="31"/>
      <c r="AJ51" s="31"/>
      <c r="AK51" s="31"/>
    </row>
    <row r="52" spans="1:37" s="32" customFormat="1" ht="12" hidden="1" customHeight="1" x14ac:dyDescent="0.2">
      <c r="A52" s="65" t="s">
        <v>49</v>
      </c>
      <c r="B52" s="51">
        <f>B49+B50</f>
        <v>0</v>
      </c>
      <c r="C52" s="51">
        <f t="shared" ref="C52:Q52" si="16">SUM(C48:C50)</f>
        <v>0</v>
      </c>
      <c r="D52" s="51">
        <f t="shared" si="16"/>
        <v>0</v>
      </c>
      <c r="E52" s="51">
        <f t="shared" si="16"/>
        <v>0</v>
      </c>
      <c r="F52" s="51">
        <f t="shared" si="16"/>
        <v>0</v>
      </c>
      <c r="G52" s="51">
        <f t="shared" si="16"/>
        <v>0</v>
      </c>
      <c r="H52" s="51">
        <f t="shared" si="16"/>
        <v>0</v>
      </c>
      <c r="I52" s="51">
        <f t="shared" si="16"/>
        <v>0</v>
      </c>
      <c r="J52" s="51">
        <f t="shared" si="16"/>
        <v>0</v>
      </c>
      <c r="K52" s="51">
        <f t="shared" si="16"/>
        <v>0</v>
      </c>
      <c r="L52" s="51">
        <f t="shared" si="16"/>
        <v>0</v>
      </c>
      <c r="M52" s="51">
        <f t="shared" si="16"/>
        <v>0</v>
      </c>
      <c r="N52" s="51">
        <f t="shared" si="16"/>
        <v>0</v>
      </c>
      <c r="O52" s="51">
        <f t="shared" si="16"/>
        <v>0</v>
      </c>
      <c r="P52" s="51">
        <f t="shared" si="16"/>
        <v>0</v>
      </c>
      <c r="Q52" s="51">
        <f t="shared" si="16"/>
        <v>0</v>
      </c>
      <c r="R52" s="51">
        <f>R49+R50</f>
        <v>0</v>
      </c>
      <c r="S52" s="51">
        <f>S49+S50</f>
        <v>0</v>
      </c>
      <c r="T52" s="51">
        <f>T49+T50</f>
        <v>0</v>
      </c>
      <c r="U52" s="51">
        <f>U49+U50</f>
        <v>0</v>
      </c>
      <c r="V52" s="220">
        <f>V49+V50</f>
        <v>0</v>
      </c>
      <c r="W52" s="66">
        <f>SUM(W49:W50)</f>
        <v>0</v>
      </c>
      <c r="X52" s="99"/>
      <c r="Y52" s="53">
        <f>SUM(Y49:Y51)</f>
        <v>0</v>
      </c>
      <c r="Z52" s="54"/>
      <c r="AA52" s="54"/>
      <c r="AB52" s="54"/>
      <c r="AC52" s="54">
        <f>SUM(AC49:AC51)</f>
        <v>0</v>
      </c>
      <c r="AD52" s="54">
        <f>SUM(AD49:AD51)</f>
        <v>0</v>
      </c>
      <c r="AE52" s="54">
        <f>SUM(AE49:AE51)</f>
        <v>0</v>
      </c>
      <c r="AF52" s="52"/>
      <c r="AG52" s="126">
        <f>SUM(AG49:AG51)</f>
        <v>0</v>
      </c>
      <c r="AH52" s="56">
        <f>AG52-AD52</f>
        <v>0</v>
      </c>
      <c r="AI52" s="56">
        <v>0</v>
      </c>
      <c r="AJ52" s="56">
        <f>AH52+AI52</f>
        <v>0</v>
      </c>
      <c r="AK52" s="56">
        <v>42000</v>
      </c>
    </row>
    <row r="53" spans="1:37" s="32" customFormat="1" ht="12" hidden="1" customHeight="1" x14ac:dyDescent="0.2">
      <c r="A53" s="67" t="s">
        <v>50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  <c r="Q53" s="27"/>
      <c r="R53" s="26"/>
      <c r="S53" s="26"/>
      <c r="T53" s="26"/>
      <c r="U53" s="26"/>
      <c r="V53" s="46"/>
      <c r="W53" s="182"/>
      <c r="X53" s="100"/>
      <c r="Y53" s="29"/>
      <c r="Z53" s="30"/>
      <c r="AA53" s="30"/>
      <c r="AB53" s="30"/>
      <c r="AC53" s="30"/>
      <c r="AD53" s="30"/>
      <c r="AE53" s="30"/>
      <c r="AF53" s="28"/>
      <c r="AG53" s="124"/>
      <c r="AH53" s="31"/>
      <c r="AI53" s="31"/>
      <c r="AJ53" s="31"/>
      <c r="AK53" s="31"/>
    </row>
    <row r="54" spans="1:37" s="32" customFormat="1" ht="12" hidden="1" customHeight="1" x14ac:dyDescent="0.2">
      <c r="A54" s="64" t="s">
        <v>51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7"/>
      <c r="Q54" s="37"/>
      <c r="R54" s="26"/>
      <c r="S54" s="26"/>
      <c r="T54" s="26"/>
      <c r="U54" s="26"/>
      <c r="V54" s="46"/>
      <c r="W54" s="44">
        <f>SUM(B54:R54)</f>
        <v>0</v>
      </c>
      <c r="X54" s="116">
        <f>2080/12</f>
        <v>173.33333333333334</v>
      </c>
      <c r="Y54" s="29">
        <f>X54*W54</f>
        <v>0</v>
      </c>
      <c r="Z54" s="30">
        <v>35</v>
      </c>
      <c r="AA54" s="35">
        <v>0.35</v>
      </c>
      <c r="AB54" s="35">
        <v>0</v>
      </c>
      <c r="AC54" s="36">
        <f>ROUND((W54*X54*Z54),10)+ROUND((W54*X54*Z54*AA54),10)</f>
        <v>0</v>
      </c>
      <c r="AD54" s="36">
        <f>ROUND((W54*X54*Z54*AB54),10)</f>
        <v>0</v>
      </c>
      <c r="AE54" s="36">
        <f>+AC54+AD54</f>
        <v>0</v>
      </c>
      <c r="AF54" s="28">
        <v>1.35</v>
      </c>
      <c r="AG54" s="124">
        <f>AF54*Z54*X54*W54</f>
        <v>0</v>
      </c>
      <c r="AH54" s="31"/>
      <c r="AI54" s="31"/>
      <c r="AJ54" s="31"/>
      <c r="AK54" s="31"/>
    </row>
    <row r="55" spans="1:37" s="32" customFormat="1" ht="12" hidden="1" customHeight="1" x14ac:dyDescent="0.2">
      <c r="A55" s="64" t="s">
        <v>47</v>
      </c>
      <c r="B55" s="34"/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34">
        <v>0</v>
      </c>
      <c r="M55" s="34">
        <v>0</v>
      </c>
      <c r="N55" s="34">
        <v>0</v>
      </c>
      <c r="O55" s="34">
        <v>0</v>
      </c>
      <c r="P55" s="37"/>
      <c r="Q55" s="37"/>
      <c r="R55" s="26"/>
      <c r="S55" s="26"/>
      <c r="T55" s="26"/>
      <c r="U55" s="26"/>
      <c r="V55" s="46"/>
      <c r="W55" s="44">
        <f>SUM(B55:R55)</f>
        <v>0</v>
      </c>
      <c r="X55" s="116">
        <f>2080/12</f>
        <v>173.33333333333334</v>
      </c>
      <c r="Y55" s="29">
        <f>X55*W55</f>
        <v>0</v>
      </c>
      <c r="Z55" s="30">
        <v>65</v>
      </c>
      <c r="AA55" s="35">
        <v>0</v>
      </c>
      <c r="AB55" s="35">
        <v>0</v>
      </c>
      <c r="AC55" s="36">
        <f>ROUND((W55*X55*Z55),10)+ROUND((W55*X55*Z55*AA55),10)</f>
        <v>0</v>
      </c>
      <c r="AD55" s="36">
        <f>ROUND((W55*X55*Z55*AB55),10)</f>
        <v>0</v>
      </c>
      <c r="AE55" s="36">
        <f>+AC55+AD55</f>
        <v>0</v>
      </c>
      <c r="AF55" s="28">
        <v>1</v>
      </c>
      <c r="AG55" s="124">
        <f>AF55*Z55*X55*W55</f>
        <v>0</v>
      </c>
      <c r="AH55" s="31"/>
      <c r="AI55" s="31"/>
      <c r="AJ55" s="31"/>
      <c r="AK55" s="31"/>
    </row>
    <row r="56" spans="1:37" s="32" customFormat="1" ht="12" hidden="1" customHeight="1" x14ac:dyDescent="0.2">
      <c r="A56" s="64" t="s">
        <v>52</v>
      </c>
      <c r="B56" s="34"/>
      <c r="C56" s="34"/>
      <c r="D56" s="34"/>
      <c r="E56" s="34"/>
      <c r="F56" s="34"/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</v>
      </c>
      <c r="M56" s="34">
        <v>0</v>
      </c>
      <c r="N56" s="34"/>
      <c r="O56" s="34"/>
      <c r="P56" s="37"/>
      <c r="Q56" s="37"/>
      <c r="R56" s="26"/>
      <c r="S56" s="26"/>
      <c r="T56" s="26"/>
      <c r="U56" s="26"/>
      <c r="V56" s="46"/>
      <c r="W56" s="183">
        <f>SUM(B56:R56)</f>
        <v>0</v>
      </c>
      <c r="X56" s="117">
        <f>2080/12</f>
        <v>173.33333333333334</v>
      </c>
      <c r="Y56" s="38">
        <f>X56*W56</f>
        <v>0</v>
      </c>
      <c r="Z56" s="39">
        <v>20</v>
      </c>
      <c r="AA56" s="40">
        <v>0.35</v>
      </c>
      <c r="AB56" s="40">
        <v>0</v>
      </c>
      <c r="AC56" s="41">
        <f>ROUND((W56*X56*Z56),10)+ROUND((W56*X56*Z56*AA56),10)</f>
        <v>0</v>
      </c>
      <c r="AD56" s="41">
        <f>ROUND((W56*X56*Z56*AB56),10)</f>
        <v>0</v>
      </c>
      <c r="AE56" s="41">
        <f>+AC56+AD56</f>
        <v>0</v>
      </c>
      <c r="AF56" s="42">
        <v>1.35</v>
      </c>
      <c r="AG56" s="125">
        <f>AF56*Z56*X56*W56</f>
        <v>0</v>
      </c>
      <c r="AH56" s="31"/>
      <c r="AI56" s="31"/>
      <c r="AJ56" s="31"/>
      <c r="AK56" s="31"/>
    </row>
    <row r="57" spans="1:37" s="32" customFormat="1" ht="12" hidden="1" customHeight="1" x14ac:dyDescent="0.2">
      <c r="A57" s="68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7"/>
      <c r="Q57" s="37"/>
      <c r="R57" s="43" t="s">
        <v>34</v>
      </c>
      <c r="S57" s="43" t="s">
        <v>34</v>
      </c>
      <c r="T57" s="43" t="s">
        <v>34</v>
      </c>
      <c r="U57" s="43" t="s">
        <v>34</v>
      </c>
      <c r="V57" s="59" t="s">
        <v>34</v>
      </c>
      <c r="W57" s="44">
        <f>SUM(W54:W56)</f>
        <v>0</v>
      </c>
      <c r="X57" s="100"/>
      <c r="Y57" s="29">
        <f>SUM(Y54:Y56)</f>
        <v>0</v>
      </c>
      <c r="Z57" s="30"/>
      <c r="AA57" s="30"/>
      <c r="AB57" s="30"/>
      <c r="AC57" s="30">
        <f>SUM(AC54:AC56)</f>
        <v>0</v>
      </c>
      <c r="AD57" s="30">
        <f>SUM(AD54:AD56)</f>
        <v>0</v>
      </c>
      <c r="AE57" s="30">
        <f>SUM(AE54:AE56)</f>
        <v>0</v>
      </c>
      <c r="AF57" s="28"/>
      <c r="AG57" s="124">
        <f>SUM(AG54:AG56)</f>
        <v>0</v>
      </c>
      <c r="AH57" s="31"/>
      <c r="AI57" s="31"/>
      <c r="AJ57" s="31"/>
      <c r="AK57" s="31"/>
    </row>
    <row r="58" spans="1:37" s="32" customFormat="1" ht="12" hidden="1" customHeight="1" x14ac:dyDescent="0.2">
      <c r="A58" s="64" t="s">
        <v>48</v>
      </c>
      <c r="B58" s="26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27"/>
      <c r="Q58" s="27"/>
      <c r="R58" s="26"/>
      <c r="S58" s="26"/>
      <c r="T58" s="26"/>
      <c r="U58" s="26"/>
      <c r="V58" s="46"/>
      <c r="W58" s="182"/>
      <c r="X58" s="116"/>
      <c r="Y58" s="29"/>
      <c r="Z58" s="30"/>
      <c r="AA58" s="30"/>
      <c r="AB58" s="30"/>
      <c r="AC58" s="30"/>
      <c r="AD58" s="30"/>
      <c r="AE58" s="30"/>
      <c r="AF58" s="28"/>
      <c r="AG58" s="124">
        <v>0</v>
      </c>
      <c r="AH58" s="31"/>
      <c r="AI58" s="31"/>
      <c r="AJ58" s="31"/>
      <c r="AK58" s="31"/>
    </row>
    <row r="59" spans="1:37" s="32" customFormat="1" ht="12" hidden="1" customHeight="1" x14ac:dyDescent="0.2">
      <c r="A59" s="64" t="s">
        <v>53</v>
      </c>
      <c r="B59" s="26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27"/>
      <c r="Q59" s="27"/>
      <c r="R59" s="26"/>
      <c r="S59" s="26"/>
      <c r="T59" s="26"/>
      <c r="U59" s="26"/>
      <c r="V59" s="46"/>
      <c r="W59" s="182"/>
      <c r="X59" s="116"/>
      <c r="Y59" s="29"/>
      <c r="Z59" s="30"/>
      <c r="AA59" s="30"/>
      <c r="AB59" s="30"/>
      <c r="AC59" s="30"/>
      <c r="AD59" s="30"/>
      <c r="AE59" s="30"/>
      <c r="AF59" s="28"/>
      <c r="AG59" s="124">
        <f>SUM(B59:AF59)</f>
        <v>0</v>
      </c>
      <c r="AH59" s="31"/>
      <c r="AI59" s="31"/>
      <c r="AJ59" s="31"/>
      <c r="AK59" s="31"/>
    </row>
    <row r="60" spans="1:37" s="32" customFormat="1" ht="12" hidden="1" customHeight="1" x14ac:dyDescent="0.25">
      <c r="A60" s="64" t="s">
        <v>54</v>
      </c>
      <c r="B60" s="26"/>
      <c r="C60" s="60"/>
      <c r="D60" s="60"/>
      <c r="E60" s="2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27"/>
      <c r="Q60" s="27"/>
      <c r="R60" s="26"/>
      <c r="S60" s="26"/>
      <c r="T60" s="26"/>
      <c r="U60" s="26"/>
      <c r="V60" s="46"/>
      <c r="W60" s="182"/>
      <c r="X60" s="116"/>
      <c r="Y60" s="29"/>
      <c r="Z60" s="30"/>
      <c r="AA60" s="30"/>
      <c r="AB60" s="30"/>
      <c r="AC60" s="30"/>
      <c r="AD60" s="30"/>
      <c r="AE60" s="30"/>
      <c r="AF60" s="28"/>
      <c r="AG60" s="124">
        <f>SUM(B60:AF60)</f>
        <v>0</v>
      </c>
      <c r="AH60" s="31"/>
      <c r="AI60" s="31"/>
      <c r="AJ60" s="31"/>
      <c r="AK60" s="31"/>
    </row>
    <row r="61" spans="1:37" s="32" customFormat="1" ht="12" hidden="1" customHeight="1" x14ac:dyDescent="0.2">
      <c r="A61" s="64" t="s">
        <v>55</v>
      </c>
      <c r="B61" s="26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27"/>
      <c r="Q61" s="27"/>
      <c r="R61" s="69"/>
      <c r="S61" s="69"/>
      <c r="T61" s="69"/>
      <c r="U61" s="69"/>
      <c r="V61" s="221"/>
      <c r="W61" s="182"/>
      <c r="X61" s="116"/>
      <c r="Y61" s="29"/>
      <c r="Z61" s="30"/>
      <c r="AA61" s="30"/>
      <c r="AB61" s="30"/>
      <c r="AC61" s="30"/>
      <c r="AD61" s="30"/>
      <c r="AE61" s="30"/>
      <c r="AF61" s="28"/>
      <c r="AG61" s="124">
        <f>SUM(B61:AF61)</f>
        <v>0</v>
      </c>
      <c r="AH61" s="31"/>
      <c r="AI61" s="31"/>
      <c r="AJ61" s="31"/>
      <c r="AK61" s="31"/>
    </row>
    <row r="62" spans="1:37" s="32" customFormat="1" ht="12" hidden="1" customHeight="1" x14ac:dyDescent="0.2">
      <c r="A62" s="65" t="s">
        <v>56</v>
      </c>
      <c r="B62" s="51">
        <f t="shared" ref="B62:V62" si="17">SUM(B54:B56)</f>
        <v>0</v>
      </c>
      <c r="C62" s="51">
        <f t="shared" si="17"/>
        <v>0</v>
      </c>
      <c r="D62" s="51">
        <f t="shared" si="17"/>
        <v>0</v>
      </c>
      <c r="E62" s="51">
        <f t="shared" si="17"/>
        <v>0</v>
      </c>
      <c r="F62" s="51">
        <f t="shared" si="17"/>
        <v>0</v>
      </c>
      <c r="G62" s="51">
        <f t="shared" si="17"/>
        <v>0</v>
      </c>
      <c r="H62" s="51">
        <f t="shared" si="17"/>
        <v>0</v>
      </c>
      <c r="I62" s="51">
        <f t="shared" si="17"/>
        <v>0</v>
      </c>
      <c r="J62" s="51">
        <f t="shared" si="17"/>
        <v>0</v>
      </c>
      <c r="K62" s="51">
        <f t="shared" si="17"/>
        <v>0</v>
      </c>
      <c r="L62" s="51">
        <f t="shared" si="17"/>
        <v>0</v>
      </c>
      <c r="M62" s="51">
        <f t="shared" si="17"/>
        <v>0</v>
      </c>
      <c r="N62" s="51">
        <f t="shared" si="17"/>
        <v>0</v>
      </c>
      <c r="O62" s="51">
        <f t="shared" si="17"/>
        <v>0</v>
      </c>
      <c r="P62" s="51">
        <f t="shared" si="17"/>
        <v>0</v>
      </c>
      <c r="Q62" s="51">
        <f t="shared" si="17"/>
        <v>0</v>
      </c>
      <c r="R62" s="69">
        <f t="shared" si="17"/>
        <v>0</v>
      </c>
      <c r="S62" s="69">
        <f t="shared" si="17"/>
        <v>0</v>
      </c>
      <c r="T62" s="69">
        <f t="shared" si="17"/>
        <v>0</v>
      </c>
      <c r="U62" s="69">
        <f t="shared" si="17"/>
        <v>0</v>
      </c>
      <c r="V62" s="221">
        <f t="shared" si="17"/>
        <v>0</v>
      </c>
      <c r="W62" s="184"/>
      <c r="X62" s="130"/>
      <c r="Y62" s="53"/>
      <c r="Z62" s="54"/>
      <c r="AA62" s="54"/>
      <c r="AB62" s="54"/>
      <c r="AC62" s="54"/>
      <c r="AD62" s="55"/>
      <c r="AE62" s="54"/>
      <c r="AF62" s="52"/>
      <c r="AG62" s="126">
        <f>SUM(AG57:AG61)</f>
        <v>0</v>
      </c>
      <c r="AH62" s="56">
        <f>AG62-AD62</f>
        <v>0</v>
      </c>
      <c r="AI62" s="56">
        <v>0</v>
      </c>
      <c r="AJ62" s="56">
        <f>AH62+AI62</f>
        <v>0</v>
      </c>
      <c r="AK62" s="56">
        <v>7400</v>
      </c>
    </row>
    <row r="63" spans="1:37" s="4" customFormat="1" ht="4.5" hidden="1" customHeight="1" x14ac:dyDescent="0.25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20"/>
      <c r="Q63" s="20"/>
      <c r="R63" s="19"/>
      <c r="S63" s="19"/>
      <c r="T63" s="19"/>
      <c r="U63" s="19"/>
      <c r="V63" s="213"/>
      <c r="W63" s="224"/>
      <c r="X63" s="185"/>
      <c r="Y63" s="186"/>
      <c r="Z63" s="5"/>
      <c r="AA63" s="5"/>
      <c r="AB63" s="5"/>
      <c r="AC63" s="5"/>
      <c r="AD63" s="5"/>
      <c r="AE63" s="5"/>
      <c r="AF63" s="187"/>
      <c r="AG63" s="122"/>
      <c r="AH63" s="24"/>
      <c r="AI63" s="24"/>
      <c r="AJ63" s="24"/>
      <c r="AK63" s="24"/>
    </row>
    <row r="64" spans="1:37" s="32" customFormat="1" ht="12" customHeight="1" x14ac:dyDescent="0.2">
      <c r="A64" s="172" t="s">
        <v>57</v>
      </c>
      <c r="B64" s="34"/>
      <c r="C64" s="34"/>
      <c r="D64" s="34"/>
      <c r="E64" s="34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59"/>
      <c r="S64" s="59"/>
      <c r="T64" s="59"/>
      <c r="U64" s="59"/>
      <c r="V64" s="59"/>
      <c r="W64" s="44"/>
      <c r="X64" s="166"/>
      <c r="Y64" s="167"/>
      <c r="Z64" s="165"/>
      <c r="AA64" s="165"/>
      <c r="AB64" s="165"/>
      <c r="AC64" s="165"/>
      <c r="AD64" s="165"/>
      <c r="AE64" s="165"/>
      <c r="AG64" s="124"/>
      <c r="AH64" s="31"/>
      <c r="AI64" s="31"/>
      <c r="AJ64" s="31"/>
      <c r="AK64" s="31"/>
    </row>
    <row r="65" spans="1:37" s="32" customFormat="1" ht="12" customHeight="1" x14ac:dyDescent="0.2">
      <c r="A65" s="33" t="s">
        <v>58</v>
      </c>
      <c r="B65" s="26"/>
      <c r="C65" s="26"/>
      <c r="D65" s="26"/>
      <c r="E65" s="26"/>
      <c r="F65" s="45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179"/>
      <c r="X65" s="47"/>
      <c r="Y65" s="47"/>
      <c r="Z65" s="45"/>
      <c r="AA65" s="48"/>
      <c r="AB65" s="48"/>
      <c r="AC65" s="48"/>
      <c r="AD65" s="48"/>
      <c r="AE65" s="49"/>
      <c r="AF65" s="50" t="s">
        <v>58</v>
      </c>
      <c r="AG65" s="127">
        <f>2*7000</f>
        <v>14000</v>
      </c>
      <c r="AH65" s="31"/>
      <c r="AI65" s="31"/>
      <c r="AJ65" s="31"/>
      <c r="AK65" s="31"/>
    </row>
    <row r="66" spans="1:37" s="32" customFormat="1" ht="12" customHeight="1" x14ac:dyDescent="0.2">
      <c r="A66" s="33" t="s">
        <v>95</v>
      </c>
      <c r="B66" s="26"/>
      <c r="C66" s="26"/>
      <c r="D66" s="26"/>
      <c r="E66" s="26"/>
      <c r="F66" s="45"/>
      <c r="G66" s="46"/>
      <c r="H66" s="46"/>
      <c r="I66" s="46"/>
      <c r="J66" s="46"/>
      <c r="K66" s="46"/>
      <c r="L66" s="46"/>
      <c r="M66" s="46"/>
      <c r="N66" s="232"/>
      <c r="O66" s="232"/>
      <c r="P66" s="232"/>
      <c r="Q66" s="232"/>
      <c r="R66" s="46"/>
      <c r="S66" s="46"/>
      <c r="T66" s="46"/>
      <c r="U66" s="46"/>
      <c r="V66" s="46"/>
      <c r="W66" s="179"/>
      <c r="X66" s="48"/>
      <c r="Y66" s="48"/>
      <c r="Z66" s="45"/>
      <c r="AA66" s="48"/>
      <c r="AB66" s="48"/>
      <c r="AC66" s="48"/>
      <c r="AD66" s="48"/>
      <c r="AE66" s="49"/>
      <c r="AF66" s="50"/>
      <c r="AG66" s="124">
        <f>SUM(B66:V66)</f>
        <v>0</v>
      </c>
      <c r="AH66" s="31"/>
      <c r="AI66" s="31"/>
      <c r="AJ66" s="31"/>
      <c r="AK66" s="31"/>
    </row>
    <row r="67" spans="1:37" s="32" customFormat="1" ht="12" customHeight="1" x14ac:dyDescent="0.2">
      <c r="A67" s="33" t="s">
        <v>94</v>
      </c>
      <c r="B67" s="26"/>
      <c r="C67" s="26"/>
      <c r="D67" s="26"/>
      <c r="E67" s="26"/>
      <c r="F67" s="211"/>
      <c r="G67" s="46"/>
      <c r="H67" s="212">
        <v>10000</v>
      </c>
      <c r="I67" s="212">
        <v>10000</v>
      </c>
      <c r="J67" s="212"/>
      <c r="K67" s="212"/>
      <c r="L67" s="212"/>
      <c r="M67" s="212"/>
      <c r="N67" s="232"/>
      <c r="O67" s="232"/>
      <c r="P67" s="232"/>
      <c r="Q67" s="233"/>
      <c r="R67" s="212"/>
      <c r="S67" s="46"/>
      <c r="T67" s="46"/>
      <c r="U67" s="46"/>
      <c r="V67" s="46"/>
      <c r="W67" s="179"/>
      <c r="X67" s="48"/>
      <c r="Y67" s="48"/>
      <c r="Z67" s="45"/>
      <c r="AA67" s="48"/>
      <c r="AB67" s="48"/>
      <c r="AC67" s="48"/>
      <c r="AD67" s="48"/>
      <c r="AE67" s="49"/>
      <c r="AF67" s="50" t="s">
        <v>97</v>
      </c>
      <c r="AG67" s="124">
        <f>SUM(B67:V67)</f>
        <v>20000</v>
      </c>
      <c r="AH67" s="31"/>
      <c r="AI67" s="31"/>
      <c r="AJ67" s="31"/>
      <c r="AK67" s="31"/>
    </row>
    <row r="68" spans="1:37" s="32" customFormat="1" ht="12" customHeight="1" x14ac:dyDescent="0.2">
      <c r="A68" s="67" t="s">
        <v>7</v>
      </c>
      <c r="B68" s="26"/>
      <c r="C68" s="26"/>
      <c r="D68" s="26"/>
      <c r="E68" s="2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179"/>
      <c r="X68" s="48"/>
      <c r="Y68" s="48"/>
      <c r="Z68" s="45"/>
      <c r="AA68" s="48"/>
      <c r="AB68" s="48"/>
      <c r="AC68" s="48"/>
      <c r="AD68" s="48"/>
      <c r="AE68" s="49"/>
      <c r="AF68" s="50"/>
      <c r="AG68" s="135">
        <f>SUM(AG65:AG67)</f>
        <v>34000</v>
      </c>
      <c r="AH68" s="56">
        <f>AG68</f>
        <v>34000</v>
      </c>
      <c r="AI68" s="56">
        <v>0</v>
      </c>
      <c r="AJ68" s="56">
        <f>AH68+AI68</f>
        <v>34000</v>
      </c>
      <c r="AK68" s="31"/>
    </row>
    <row r="69" spans="1:37" s="32" customFormat="1" ht="12" customHeight="1" x14ac:dyDescent="0.2">
      <c r="A69" s="67"/>
      <c r="B69" s="26"/>
      <c r="C69" s="26"/>
      <c r="D69" s="26"/>
      <c r="E69" s="2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179"/>
      <c r="X69" s="48"/>
      <c r="Y69" s="48"/>
      <c r="Z69" s="45"/>
      <c r="AA69" s="48"/>
      <c r="AB69" s="48"/>
      <c r="AC69" s="48"/>
      <c r="AD69" s="48"/>
      <c r="AE69" s="49"/>
      <c r="AF69" s="50"/>
      <c r="AG69" s="124"/>
      <c r="AH69" s="31"/>
      <c r="AI69" s="31"/>
      <c r="AJ69" s="31"/>
      <c r="AK69" s="31"/>
    </row>
    <row r="70" spans="1:37" s="32" customFormat="1" ht="12" customHeight="1" x14ac:dyDescent="0.2">
      <c r="A70" s="172" t="s">
        <v>59</v>
      </c>
      <c r="B70" s="34"/>
      <c r="C70" s="34"/>
      <c r="D70" s="34"/>
      <c r="E70" s="34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59"/>
      <c r="S70" s="59"/>
      <c r="T70" s="59"/>
      <c r="U70" s="59"/>
      <c r="V70" s="59"/>
      <c r="W70" s="44"/>
      <c r="X70" s="166"/>
      <c r="Y70" s="167"/>
      <c r="Z70" s="165"/>
      <c r="AA70" s="165"/>
      <c r="AB70" s="165"/>
      <c r="AC70" s="165"/>
      <c r="AD70" s="165"/>
      <c r="AE70" s="165"/>
      <c r="AG70" s="124"/>
      <c r="AH70" s="31"/>
      <c r="AI70" s="31"/>
      <c r="AJ70" s="31"/>
      <c r="AK70" s="31"/>
    </row>
    <row r="71" spans="1:37" s="32" customFormat="1" ht="12" customHeight="1" x14ac:dyDescent="0.2">
      <c r="A71" s="33" t="s">
        <v>60</v>
      </c>
      <c r="B71" s="34"/>
      <c r="C71" s="34"/>
      <c r="D71" s="34"/>
      <c r="E71" s="60"/>
      <c r="F71" s="45"/>
      <c r="G71" s="162"/>
      <c r="H71" s="162"/>
      <c r="I71" s="162"/>
      <c r="J71" s="162"/>
      <c r="K71" s="162"/>
      <c r="L71" s="162"/>
      <c r="M71" s="163"/>
      <c r="N71" s="163"/>
      <c r="O71" s="163"/>
      <c r="P71" s="163"/>
      <c r="Q71" s="163"/>
      <c r="R71" s="164"/>
      <c r="S71" s="164"/>
      <c r="T71" s="164"/>
      <c r="U71" s="164"/>
      <c r="V71" s="164"/>
      <c r="W71" s="44"/>
      <c r="X71" s="168"/>
      <c r="Y71" s="62"/>
      <c r="Z71" s="165"/>
      <c r="AA71" s="169"/>
      <c r="AB71" s="169"/>
      <c r="AC71" s="165"/>
      <c r="AD71" s="165"/>
      <c r="AE71" s="165"/>
      <c r="AF71" s="61" t="s">
        <v>61</v>
      </c>
      <c r="AG71" s="124">
        <v>0</v>
      </c>
      <c r="AH71" s="31"/>
      <c r="AI71" s="31"/>
      <c r="AJ71" s="31"/>
      <c r="AK71" s="31"/>
    </row>
    <row r="72" spans="1:37" s="32" customFormat="1" ht="12" customHeight="1" x14ac:dyDescent="0.2">
      <c r="A72" s="33"/>
      <c r="B72" s="26"/>
      <c r="C72" s="26"/>
      <c r="D72" s="57"/>
      <c r="E72" s="57"/>
      <c r="F72" s="45"/>
      <c r="G72" s="164"/>
      <c r="H72" s="164"/>
      <c r="I72" s="164"/>
      <c r="J72" s="164"/>
      <c r="K72" s="164"/>
      <c r="L72" s="164"/>
      <c r="M72" s="164"/>
      <c r="N72" s="232"/>
      <c r="O72" s="232"/>
      <c r="P72" s="232"/>
      <c r="Q72" s="46"/>
      <c r="R72" s="63"/>
      <c r="S72" s="63"/>
      <c r="T72" s="63"/>
      <c r="U72" s="63"/>
      <c r="V72" s="63"/>
      <c r="W72" s="179"/>
      <c r="X72" s="48"/>
      <c r="Y72" s="47"/>
      <c r="Z72" s="45"/>
      <c r="AA72" s="48"/>
      <c r="AB72" s="48"/>
      <c r="AC72" s="48"/>
      <c r="AD72" s="48"/>
      <c r="AE72" s="49"/>
      <c r="AF72" s="61" t="s">
        <v>78</v>
      </c>
      <c r="AG72" s="124">
        <f>SUM(B72:V72)</f>
        <v>0</v>
      </c>
      <c r="AH72" s="31"/>
      <c r="AI72" s="31"/>
      <c r="AJ72" s="31"/>
      <c r="AK72" s="31"/>
    </row>
    <row r="73" spans="1:37" s="32" customFormat="1" ht="12" customHeight="1" x14ac:dyDescent="0.2">
      <c r="A73" s="67" t="s">
        <v>7</v>
      </c>
      <c r="B73" s="26"/>
      <c r="C73" s="26"/>
      <c r="D73" s="57"/>
      <c r="E73" s="57"/>
      <c r="F73" s="46"/>
      <c r="G73" s="46"/>
      <c r="H73" s="46"/>
      <c r="I73" s="164"/>
      <c r="J73" s="164"/>
      <c r="K73" s="164"/>
      <c r="L73" s="164"/>
      <c r="M73" s="164"/>
      <c r="N73" s="164"/>
      <c r="O73" s="164"/>
      <c r="P73" s="46"/>
      <c r="Q73" s="46"/>
      <c r="R73" s="63"/>
      <c r="S73" s="63"/>
      <c r="T73" s="63"/>
      <c r="U73" s="63"/>
      <c r="V73" s="63"/>
      <c r="W73" s="179"/>
      <c r="X73" s="48"/>
      <c r="Y73" s="48"/>
      <c r="Z73" s="45"/>
      <c r="AA73" s="48"/>
      <c r="AB73" s="48"/>
      <c r="AC73" s="48"/>
      <c r="AD73" s="48"/>
      <c r="AE73" s="49"/>
      <c r="AF73" s="50"/>
      <c r="AG73" s="135">
        <f>SUM(AG71:AG72)</f>
        <v>0</v>
      </c>
      <c r="AH73" s="56">
        <f>AG73</f>
        <v>0</v>
      </c>
      <c r="AI73" s="56">
        <v>0</v>
      </c>
      <c r="AJ73" s="56">
        <f>AH73+AI73</f>
        <v>0</v>
      </c>
      <c r="AK73" s="31"/>
    </row>
    <row r="74" spans="1:37" s="32" customFormat="1" ht="12" customHeight="1" x14ac:dyDescent="0.2">
      <c r="A74" s="67"/>
      <c r="B74" s="26"/>
      <c r="C74" s="26"/>
      <c r="D74" s="26"/>
      <c r="E74" s="2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179"/>
      <c r="X74" s="48"/>
      <c r="Y74" s="48"/>
      <c r="Z74" s="45"/>
      <c r="AA74" s="48"/>
      <c r="AB74" s="48"/>
      <c r="AC74" s="48"/>
      <c r="AD74" s="48"/>
      <c r="AE74" s="49"/>
      <c r="AF74" s="50"/>
      <c r="AG74" s="124"/>
      <c r="AH74" s="31"/>
      <c r="AI74" s="31"/>
      <c r="AJ74" s="31"/>
      <c r="AK74" s="31"/>
    </row>
    <row r="75" spans="1:37" s="32" customFormat="1" ht="12" customHeight="1" x14ac:dyDescent="0.2">
      <c r="A75" s="172" t="s">
        <v>62</v>
      </c>
      <c r="B75" s="26"/>
      <c r="C75" s="26"/>
      <c r="D75" s="26"/>
      <c r="E75" s="26"/>
      <c r="F75" s="163"/>
      <c r="G75" s="163"/>
      <c r="H75" s="163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179"/>
      <c r="X75" s="48"/>
      <c r="Y75" s="48"/>
      <c r="Z75" s="45"/>
      <c r="AA75" s="48"/>
      <c r="AB75" s="48"/>
      <c r="AC75" s="48"/>
      <c r="AD75" s="48"/>
      <c r="AE75" s="49"/>
      <c r="AF75" s="61" t="s">
        <v>96</v>
      </c>
      <c r="AG75" s="135">
        <f>AG68+AG73</f>
        <v>34000</v>
      </c>
      <c r="AH75" s="56">
        <f>AH68+AH73</f>
        <v>34000</v>
      </c>
      <c r="AI75" s="56">
        <v>0</v>
      </c>
      <c r="AJ75" s="56">
        <f>AJ68+AJ73</f>
        <v>34000</v>
      </c>
      <c r="AK75" s="31"/>
    </row>
    <row r="76" spans="1:37" s="32" customFormat="1" ht="12" customHeight="1" x14ac:dyDescent="0.2">
      <c r="A76" s="67"/>
      <c r="B76" s="26"/>
      <c r="C76" s="26"/>
      <c r="D76" s="26"/>
      <c r="E76" s="2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179"/>
      <c r="X76" s="48"/>
      <c r="Y76" s="48"/>
      <c r="Z76" s="45"/>
      <c r="AA76" s="48"/>
      <c r="AB76" s="48"/>
      <c r="AC76" s="48"/>
      <c r="AD76" s="48"/>
      <c r="AE76" s="49"/>
      <c r="AF76" s="50"/>
      <c r="AG76" s="124"/>
      <c r="AH76" s="31"/>
      <c r="AI76" s="31"/>
      <c r="AJ76" s="31"/>
      <c r="AK76" s="31"/>
    </row>
    <row r="77" spans="1:37" s="32" customFormat="1" ht="12" customHeight="1" x14ac:dyDescent="0.2">
      <c r="A77" s="172" t="s">
        <v>93</v>
      </c>
      <c r="B77" s="34"/>
      <c r="C77" s="34"/>
      <c r="D77" s="34"/>
      <c r="E77" s="60"/>
      <c r="F77" s="161"/>
      <c r="G77" s="162"/>
      <c r="H77" s="162"/>
      <c r="I77" s="162"/>
      <c r="J77" s="162"/>
      <c r="K77" s="162"/>
      <c r="L77" s="162"/>
      <c r="M77" s="163"/>
      <c r="N77" s="163"/>
      <c r="O77" s="163"/>
      <c r="P77" s="163"/>
      <c r="Q77" s="163"/>
      <c r="R77" s="164"/>
      <c r="S77" s="164"/>
      <c r="T77" s="164"/>
      <c r="U77" s="164"/>
      <c r="V77" s="164"/>
      <c r="W77" s="181"/>
      <c r="X77" s="166"/>
      <c r="Y77" s="167"/>
      <c r="Z77" s="165"/>
      <c r="AA77" s="165"/>
      <c r="AB77" s="165"/>
      <c r="AC77" s="165"/>
      <c r="AD77" s="165"/>
      <c r="AE77" s="165"/>
      <c r="AF77" s="61" t="s">
        <v>63</v>
      </c>
      <c r="AG77" s="135">
        <v>0</v>
      </c>
      <c r="AH77" s="56">
        <f>AG77</f>
        <v>0</v>
      </c>
      <c r="AI77" s="56">
        <v>0</v>
      </c>
      <c r="AJ77" s="56">
        <f>AH77+AI77</f>
        <v>0</v>
      </c>
      <c r="AK77" s="31"/>
    </row>
    <row r="78" spans="1:37" s="32" customFormat="1" ht="12" customHeight="1" x14ac:dyDescent="0.2">
      <c r="A78" s="67"/>
      <c r="B78" s="26"/>
      <c r="C78" s="26"/>
      <c r="D78" s="26"/>
      <c r="E78" s="2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179"/>
      <c r="X78" s="48"/>
      <c r="Y78" s="48"/>
      <c r="Z78" s="45"/>
      <c r="AA78" s="48"/>
      <c r="AB78" s="48"/>
      <c r="AC78" s="48"/>
      <c r="AD78" s="48"/>
      <c r="AE78" s="49"/>
      <c r="AF78" s="50"/>
      <c r="AG78" s="124"/>
      <c r="AH78" s="31"/>
      <c r="AI78" s="31"/>
      <c r="AJ78" s="31"/>
      <c r="AK78" s="31"/>
    </row>
    <row r="79" spans="1:37" s="32" customFormat="1" ht="12" customHeight="1" x14ac:dyDescent="0.2">
      <c r="A79" s="201" t="s">
        <v>94</v>
      </c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22"/>
      <c r="W79" s="225"/>
      <c r="X79" s="205"/>
      <c r="Y79" s="205"/>
      <c r="Z79" s="206"/>
      <c r="AA79" s="205"/>
      <c r="AB79" s="205"/>
      <c r="AC79" s="205"/>
      <c r="AD79" s="205"/>
      <c r="AE79" s="207"/>
      <c r="AF79" s="203"/>
      <c r="AG79" s="124"/>
      <c r="AH79" s="31"/>
      <c r="AI79" s="31"/>
      <c r="AJ79" s="31"/>
      <c r="AK79" s="31"/>
    </row>
    <row r="80" spans="1:37" s="32" customFormat="1" ht="12" customHeight="1" x14ac:dyDescent="0.2">
      <c r="A80" s="201" t="s">
        <v>106</v>
      </c>
      <c r="B80" s="34">
        <v>0</v>
      </c>
      <c r="C80" s="34">
        <v>0</v>
      </c>
      <c r="D80" s="34">
        <v>0</v>
      </c>
      <c r="E80" s="34">
        <v>0</v>
      </c>
      <c r="F80" s="34">
        <f>(F67+F66)/7093</f>
        <v>0</v>
      </c>
      <c r="G80" s="34">
        <f t="shared" ref="G80:V80" si="18">(G67+G66)/7093</f>
        <v>0</v>
      </c>
      <c r="H80" s="34">
        <f t="shared" si="18"/>
        <v>1.4098406880022558</v>
      </c>
      <c r="I80" s="34">
        <f t="shared" si="18"/>
        <v>1.4098406880022558</v>
      </c>
      <c r="J80" s="34">
        <f t="shared" si="18"/>
        <v>0</v>
      </c>
      <c r="K80" s="34">
        <f t="shared" si="18"/>
        <v>0</v>
      </c>
      <c r="L80" s="34">
        <f t="shared" si="18"/>
        <v>0</v>
      </c>
      <c r="M80" s="34">
        <f t="shared" si="18"/>
        <v>0</v>
      </c>
      <c r="N80" s="34">
        <f t="shared" si="18"/>
        <v>0</v>
      </c>
      <c r="O80" s="34">
        <f t="shared" si="18"/>
        <v>0</v>
      </c>
      <c r="P80" s="34">
        <f t="shared" si="18"/>
        <v>0</v>
      </c>
      <c r="Q80" s="34">
        <f t="shared" si="18"/>
        <v>0</v>
      </c>
      <c r="R80" s="34">
        <f t="shared" si="18"/>
        <v>0</v>
      </c>
      <c r="S80" s="34">
        <f t="shared" si="18"/>
        <v>0</v>
      </c>
      <c r="T80" s="34">
        <f t="shared" si="18"/>
        <v>0</v>
      </c>
      <c r="U80" s="34">
        <f t="shared" si="18"/>
        <v>0</v>
      </c>
      <c r="V80" s="34">
        <f t="shared" si="18"/>
        <v>0</v>
      </c>
      <c r="W80" s="44">
        <f>SUM(B80:V80)</f>
        <v>2.8196813760045116</v>
      </c>
      <c r="X80" s="116">
        <f>2080/12</f>
        <v>173.33333333333334</v>
      </c>
      <c r="Y80" s="29">
        <f>X80*W80</f>
        <v>488.74477184078205</v>
      </c>
      <c r="Z80" s="103">
        <v>0</v>
      </c>
      <c r="AA80" s="119">
        <v>0</v>
      </c>
      <c r="AB80" s="119">
        <v>0.8</v>
      </c>
      <c r="AC80" s="36">
        <f>ROUND((W80*X80*Z80),10)+ROUND((W80*X80*Z80*AA80),10)</f>
        <v>0</v>
      </c>
      <c r="AD80" s="36">
        <f>ROUND((W80*X80*Z80*AB80),10)</f>
        <v>0</v>
      </c>
      <c r="AE80" s="36">
        <f>+AC80+AD80</f>
        <v>0</v>
      </c>
      <c r="AF80" s="100">
        <v>2.46</v>
      </c>
      <c r="AG80" s="135"/>
      <c r="AH80" s="56"/>
      <c r="AI80" s="56">
        <v>0</v>
      </c>
      <c r="AJ80" s="56">
        <f>AH80+AI80</f>
        <v>0</v>
      </c>
      <c r="AK80" s="31"/>
    </row>
    <row r="81" spans="1:37" s="32" customFormat="1" ht="12" customHeight="1" x14ac:dyDescent="0.2">
      <c r="A81" s="33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163"/>
      <c r="W81" s="44"/>
      <c r="X81" s="116"/>
      <c r="Y81" s="29"/>
      <c r="Z81" s="103"/>
      <c r="AA81" s="119"/>
      <c r="AB81" s="119"/>
      <c r="AC81" s="36"/>
      <c r="AD81" s="36"/>
      <c r="AE81" s="36"/>
      <c r="AF81" s="100"/>
      <c r="AG81" s="124"/>
      <c r="AH81" s="31"/>
      <c r="AI81" s="31"/>
      <c r="AJ81" s="31"/>
      <c r="AK81" s="31"/>
    </row>
    <row r="82" spans="1:37" s="32" customFormat="1" ht="12" customHeight="1" x14ac:dyDescent="0.2">
      <c r="A82" s="136" t="s">
        <v>64</v>
      </c>
      <c r="B82" s="137">
        <f t="shared" ref="B82:V82" si="19">B80+B62+B52+B47+B26</f>
        <v>0</v>
      </c>
      <c r="C82" s="137">
        <f t="shared" si="19"/>
        <v>0</v>
      </c>
      <c r="D82" s="137">
        <f t="shared" si="19"/>
        <v>0</v>
      </c>
      <c r="E82" s="137">
        <f t="shared" si="19"/>
        <v>0</v>
      </c>
      <c r="F82" s="137">
        <f t="shared" si="19"/>
        <v>0.25</v>
      </c>
      <c r="G82" s="137">
        <f t="shared" si="19"/>
        <v>0.65</v>
      </c>
      <c r="H82" s="137">
        <f t="shared" si="19"/>
        <v>2.409840688002256</v>
      </c>
      <c r="I82" s="137">
        <f t="shared" si="19"/>
        <v>2.409840688002256</v>
      </c>
      <c r="J82" s="137">
        <f t="shared" si="19"/>
        <v>0.7</v>
      </c>
      <c r="K82" s="137">
        <f t="shared" si="19"/>
        <v>0.7</v>
      </c>
      <c r="L82" s="137">
        <f t="shared" si="19"/>
        <v>0.90000000000000013</v>
      </c>
      <c r="M82" s="137">
        <f t="shared" si="19"/>
        <v>0.90000000000000013</v>
      </c>
      <c r="N82" s="137">
        <f t="shared" si="19"/>
        <v>0.65</v>
      </c>
      <c r="O82" s="137">
        <f t="shared" si="19"/>
        <v>0.65</v>
      </c>
      <c r="P82" s="137">
        <f t="shared" si="19"/>
        <v>0.65</v>
      </c>
      <c r="Q82" s="137">
        <f t="shared" si="19"/>
        <v>0.35000000000000003</v>
      </c>
      <c r="R82" s="137">
        <f t="shared" si="19"/>
        <v>0</v>
      </c>
      <c r="S82" s="137">
        <f t="shared" si="19"/>
        <v>0</v>
      </c>
      <c r="T82" s="137">
        <f t="shared" si="19"/>
        <v>0</v>
      </c>
      <c r="U82" s="137">
        <f t="shared" si="19"/>
        <v>0</v>
      </c>
      <c r="V82" s="223">
        <f t="shared" si="19"/>
        <v>0</v>
      </c>
      <c r="W82" s="138">
        <f>W24+W45+W52+W57+W80</f>
        <v>11.219681376004512</v>
      </c>
      <c r="X82" s="133"/>
      <c r="Y82" s="139">
        <f>+Y80+Y57+Y52+Y45+Y24</f>
        <v>1944.7447718407821</v>
      </c>
      <c r="Z82" s="134"/>
      <c r="AA82" s="134"/>
      <c r="AB82" s="140"/>
      <c r="AC82" s="134"/>
      <c r="AD82" s="134"/>
      <c r="AE82" s="134"/>
      <c r="AF82" s="133"/>
      <c r="AG82" s="141">
        <f>AG26+AG47+AG75+AG77+AG80</f>
        <v>145586.79999999999</v>
      </c>
      <c r="AH82" s="208">
        <f>AH26+AH47+AH75+AH77+AH80</f>
        <v>95992.666666666701</v>
      </c>
      <c r="AI82" s="208">
        <f>AI26+AI47+AI75+AI77+AI80</f>
        <v>0</v>
      </c>
      <c r="AJ82" s="208">
        <f>AJ26+AJ47+AJ75+AJ77+AJ80</f>
        <v>95992.666666666701</v>
      </c>
      <c r="AK82" s="56">
        <f>SUM(AK26:AK80)</f>
        <v>308600</v>
      </c>
    </row>
    <row r="83" spans="1:37" s="4" customFormat="1" ht="4.5" customHeight="1" x14ac:dyDescent="0.25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20"/>
      <c r="Q83" s="20"/>
      <c r="R83" s="19"/>
      <c r="S83" s="19"/>
      <c r="T83" s="19"/>
      <c r="U83" s="19"/>
      <c r="V83" s="213"/>
      <c r="W83" s="229"/>
      <c r="X83" s="21"/>
      <c r="Y83" s="22"/>
      <c r="Z83" s="23"/>
      <c r="AA83" s="23"/>
      <c r="AB83" s="23"/>
      <c r="AC83" s="23"/>
      <c r="AD83" s="23"/>
      <c r="AE83" s="23"/>
      <c r="AF83" s="21"/>
      <c r="AG83" s="122"/>
      <c r="AH83" s="24"/>
      <c r="AI83" s="24"/>
      <c r="AJ83" s="24"/>
      <c r="AK83" s="24"/>
    </row>
    <row r="84" spans="1:37" s="32" customFormat="1" ht="12" customHeight="1" x14ac:dyDescent="0.25">
      <c r="A84" s="25" t="s">
        <v>65</v>
      </c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7"/>
      <c r="Q84" s="27"/>
      <c r="R84" s="26"/>
      <c r="S84" s="26"/>
      <c r="T84" s="26"/>
      <c r="U84" s="26"/>
      <c r="V84" s="46"/>
      <c r="W84" s="230"/>
      <c r="X84" s="100"/>
      <c r="Y84" s="29"/>
      <c r="Z84" s="30"/>
      <c r="AA84" s="30"/>
      <c r="AB84" s="103"/>
      <c r="AC84" s="30"/>
      <c r="AD84" s="30"/>
      <c r="AE84" s="30"/>
      <c r="AF84" s="100"/>
      <c r="AG84" s="124"/>
      <c r="AH84" s="31"/>
      <c r="AI84" s="31"/>
      <c r="AJ84" s="31"/>
      <c r="AK84" s="31"/>
    </row>
    <row r="85" spans="1:37" s="32" customFormat="1" ht="12" customHeight="1" x14ac:dyDescent="0.2">
      <c r="A85" s="64" t="s">
        <v>66</v>
      </c>
      <c r="B85" s="34">
        <v>0</v>
      </c>
      <c r="C85" s="34">
        <v>0</v>
      </c>
      <c r="D85" s="34">
        <v>0</v>
      </c>
      <c r="E85" s="34">
        <v>0</v>
      </c>
      <c r="F85" s="34"/>
      <c r="G85" s="34"/>
      <c r="H85" s="34"/>
      <c r="I85" s="34">
        <v>1</v>
      </c>
      <c r="J85" s="34">
        <v>1</v>
      </c>
      <c r="K85" s="34">
        <v>1</v>
      </c>
      <c r="L85" s="34">
        <v>1</v>
      </c>
      <c r="M85" s="34">
        <v>1</v>
      </c>
      <c r="N85" s="34">
        <v>1</v>
      </c>
      <c r="O85" s="34">
        <v>1</v>
      </c>
      <c r="P85" s="34"/>
      <c r="Q85" s="34"/>
      <c r="R85" s="34"/>
      <c r="S85" s="34"/>
      <c r="T85" s="34"/>
      <c r="U85" s="34"/>
      <c r="V85" s="163"/>
      <c r="W85" s="44">
        <f>SUM(F85:V85)</f>
        <v>7</v>
      </c>
      <c r="X85" s="216">
        <v>173.3</v>
      </c>
      <c r="Y85" s="29">
        <f>X85*W85</f>
        <v>1213.1000000000001</v>
      </c>
      <c r="Z85" s="30">
        <v>60</v>
      </c>
      <c r="AA85" s="35">
        <v>0</v>
      </c>
      <c r="AB85" s="37">
        <v>0</v>
      </c>
      <c r="AC85" s="36">
        <f>ROUND((W85*X85*Z85),10)+ROUND((W85*X85*Z85*AA85),10)</f>
        <v>72786</v>
      </c>
      <c r="AD85" s="36">
        <f>ROUND((W85*X85*Z85*AB85),10)</f>
        <v>0</v>
      </c>
      <c r="AE85" s="36">
        <f>+AC85+AD85</f>
        <v>72786</v>
      </c>
      <c r="AF85" s="37">
        <v>1</v>
      </c>
      <c r="AG85" s="124">
        <f>AF85*Z85*X85*W85</f>
        <v>72786</v>
      </c>
      <c r="AH85" s="31"/>
      <c r="AI85" s="31"/>
      <c r="AJ85" s="31"/>
      <c r="AK85" s="31"/>
    </row>
    <row r="86" spans="1:37" s="32" customFormat="1" ht="12" customHeight="1" x14ac:dyDescent="0.2">
      <c r="A86" s="64" t="s">
        <v>67</v>
      </c>
      <c r="B86" s="34">
        <v>0</v>
      </c>
      <c r="C86" s="34">
        <v>0</v>
      </c>
      <c r="D86" s="34">
        <v>0</v>
      </c>
      <c r="E86" s="34">
        <v>0</v>
      </c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163"/>
      <c r="W86" s="44">
        <f>SUM(F86:V86)</f>
        <v>0</v>
      </c>
      <c r="X86" s="216">
        <v>173.3</v>
      </c>
      <c r="Y86" s="29">
        <f>X86*W86</f>
        <v>0</v>
      </c>
      <c r="Z86" s="30">
        <v>50.981499999999997</v>
      </c>
      <c r="AA86" s="35">
        <v>0</v>
      </c>
      <c r="AB86" s="37">
        <v>0</v>
      </c>
      <c r="AC86" s="36">
        <f>ROUND((W86*X86*Z86),10)+ROUND((W86*X86*Z86*AA86),10)</f>
        <v>0</v>
      </c>
      <c r="AD86" s="36">
        <f>ROUND((W86*X86*Z86*AB86),10)</f>
        <v>0</v>
      </c>
      <c r="AE86" s="36">
        <f>+AC86+AD86</f>
        <v>0</v>
      </c>
      <c r="AF86" s="37">
        <v>1</v>
      </c>
      <c r="AG86" s="124">
        <f>AF86*Z86*X86*W86</f>
        <v>0</v>
      </c>
      <c r="AH86" s="31"/>
      <c r="AI86" s="31"/>
      <c r="AJ86" s="31"/>
      <c r="AK86" s="31"/>
    </row>
    <row r="87" spans="1:37" s="32" customFormat="1" ht="12" customHeight="1" x14ac:dyDescent="0.2">
      <c r="A87" s="64" t="s">
        <v>90</v>
      </c>
      <c r="B87" s="34">
        <v>0</v>
      </c>
      <c r="C87" s="34">
        <v>0</v>
      </c>
      <c r="D87" s="34">
        <v>0</v>
      </c>
      <c r="E87" s="34">
        <v>0</v>
      </c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163"/>
      <c r="W87" s="44">
        <f>SUM(F87:V87)</f>
        <v>0</v>
      </c>
      <c r="X87" s="217">
        <v>173.3</v>
      </c>
      <c r="Y87" s="38">
        <f>X87*W87</f>
        <v>0</v>
      </c>
      <c r="Z87" s="39">
        <v>50.981499999999997</v>
      </c>
      <c r="AA87" s="40">
        <v>0</v>
      </c>
      <c r="AB87" s="101">
        <v>0</v>
      </c>
      <c r="AC87" s="41">
        <f>ROUND((W87*X87*Z87),10)+ROUND((W87*X87*Z87*AA87),10)</f>
        <v>0</v>
      </c>
      <c r="AD87" s="41">
        <f>ROUND((W87*X87*Z87*AB87),10)</f>
        <v>0</v>
      </c>
      <c r="AE87" s="41">
        <f>+AC87+AD87</f>
        <v>0</v>
      </c>
      <c r="AF87" s="101">
        <v>1</v>
      </c>
      <c r="AG87" s="125">
        <f>AF87*Z87*X87*W87</f>
        <v>0</v>
      </c>
      <c r="AH87" s="31"/>
      <c r="AI87" s="31"/>
      <c r="AJ87" s="31"/>
      <c r="AK87" s="31"/>
    </row>
    <row r="88" spans="1:37" s="32" customFormat="1" ht="12" customHeight="1" x14ac:dyDescent="0.2">
      <c r="A88" s="6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7"/>
      <c r="R88" s="43"/>
      <c r="S88" s="43"/>
      <c r="T88" s="43"/>
      <c r="U88" s="43"/>
      <c r="V88" s="59"/>
      <c r="W88" s="231"/>
      <c r="X88" s="216"/>
      <c r="Y88" s="29">
        <f>SUM(Y84:Y87)</f>
        <v>1213.1000000000001</v>
      </c>
      <c r="Z88" s="30"/>
      <c r="AA88" s="30"/>
      <c r="AB88" s="30"/>
      <c r="AC88" s="30">
        <f>SUM(AC84:AC87)</f>
        <v>72786</v>
      </c>
      <c r="AD88" s="30">
        <f>SUM(AD84:AD87)</f>
        <v>0</v>
      </c>
      <c r="AE88" s="30">
        <f>SUM(AE85:AE87)</f>
        <v>72786</v>
      </c>
      <c r="AF88" s="28"/>
      <c r="AG88" s="124">
        <f>SUM(AG85:AG87)</f>
        <v>72786</v>
      </c>
      <c r="AH88" s="31"/>
      <c r="AI88" s="31"/>
      <c r="AJ88" s="31"/>
      <c r="AK88" s="31"/>
    </row>
    <row r="89" spans="1:37" s="32" customFormat="1" ht="11.25" customHeight="1" x14ac:dyDescent="0.2">
      <c r="A89" s="6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26"/>
      <c r="S89" s="26"/>
      <c r="T89" s="26"/>
      <c r="U89" s="26"/>
      <c r="V89" s="46"/>
      <c r="W89" s="44"/>
      <c r="X89" s="100"/>
      <c r="Y89" s="29"/>
      <c r="Z89" s="30"/>
      <c r="AA89" s="35"/>
      <c r="AB89" s="35"/>
      <c r="AC89" s="36"/>
      <c r="AD89" s="36"/>
      <c r="AE89" s="36"/>
      <c r="AF89" s="28"/>
      <c r="AG89" s="124"/>
      <c r="AH89" s="31"/>
      <c r="AI89" s="31"/>
      <c r="AJ89" s="31"/>
      <c r="AK89" s="31"/>
    </row>
    <row r="90" spans="1:37" s="32" customFormat="1" ht="12" customHeight="1" x14ac:dyDescent="0.2">
      <c r="A90" s="172" t="s">
        <v>68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26"/>
      <c r="S90" s="26"/>
      <c r="T90" s="26"/>
      <c r="U90" s="26"/>
      <c r="V90" s="46"/>
      <c r="W90" s="44"/>
      <c r="X90" s="100"/>
      <c r="Y90" s="29"/>
      <c r="Z90" s="30"/>
      <c r="AA90" s="35"/>
      <c r="AB90" s="35"/>
      <c r="AC90" s="36"/>
      <c r="AD90" s="36"/>
      <c r="AE90" s="36"/>
      <c r="AF90" s="28"/>
      <c r="AG90" s="124"/>
      <c r="AH90" s="31"/>
      <c r="AI90" s="31"/>
      <c r="AJ90" s="31"/>
      <c r="AK90" s="31"/>
    </row>
    <row r="91" spans="1:37" s="32" customFormat="1" ht="12" customHeight="1" x14ac:dyDescent="0.25">
      <c r="A91" s="64" t="s">
        <v>69</v>
      </c>
      <c r="B91" s="34"/>
      <c r="C91" s="34"/>
      <c r="D91" s="34"/>
      <c r="E91" s="34"/>
      <c r="F91" s="34"/>
      <c r="G91" s="34"/>
      <c r="H91" s="34"/>
      <c r="I91" s="170"/>
      <c r="J91" s="170"/>
      <c r="K91" s="170"/>
      <c r="L91" s="170"/>
      <c r="M91" s="170"/>
      <c r="N91" s="170"/>
      <c r="O91" s="170"/>
      <c r="P91" s="170"/>
      <c r="Q91" s="170"/>
      <c r="R91" s="204"/>
      <c r="S91" s="204"/>
      <c r="T91" s="204"/>
      <c r="U91" s="204"/>
      <c r="V91" s="226"/>
      <c r="W91" s="44"/>
      <c r="X91" s="100"/>
      <c r="Y91" s="29"/>
      <c r="Z91" s="30"/>
      <c r="AA91" s="30"/>
      <c r="AB91" s="30"/>
      <c r="AC91" s="30"/>
      <c r="AD91" s="30"/>
      <c r="AE91" s="30"/>
      <c r="AF91" s="28"/>
      <c r="AG91" s="124">
        <f>SUM(B91:V91)</f>
        <v>0</v>
      </c>
      <c r="AH91" s="31"/>
      <c r="AI91" s="31"/>
      <c r="AJ91" s="31"/>
      <c r="AK91" s="31"/>
    </row>
    <row r="92" spans="1:37" s="32" customFormat="1" ht="12" customHeight="1" x14ac:dyDescent="0.2">
      <c r="A92" s="64" t="s">
        <v>88</v>
      </c>
      <c r="B92" s="60"/>
      <c r="C92" s="34"/>
      <c r="D92" s="34"/>
      <c r="E92" s="34"/>
      <c r="F92" s="34"/>
      <c r="G92" s="34"/>
      <c r="H92" s="34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227"/>
      <c r="W92" s="44"/>
      <c r="X92" s="100"/>
      <c r="Y92" s="29"/>
      <c r="Z92" s="30"/>
      <c r="AA92" s="30"/>
      <c r="AB92" s="30"/>
      <c r="AC92" s="30"/>
      <c r="AD92" s="30"/>
      <c r="AE92" s="30"/>
      <c r="AF92" s="28"/>
      <c r="AG92" s="124">
        <f>SUM(B92:V92)</f>
        <v>0</v>
      </c>
      <c r="AH92" s="31"/>
      <c r="AI92" s="31"/>
      <c r="AJ92" s="31"/>
      <c r="AK92" s="31"/>
    </row>
    <row r="93" spans="1:37" s="32" customFormat="1" ht="12" customHeight="1" x14ac:dyDescent="0.2">
      <c r="A93" s="64" t="s">
        <v>70</v>
      </c>
      <c r="B93" s="60"/>
      <c r="C93" s="34"/>
      <c r="D93" s="34"/>
      <c r="E93" s="34"/>
      <c r="F93" s="34"/>
      <c r="G93" s="34"/>
      <c r="H93" s="34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227"/>
      <c r="W93" s="44"/>
      <c r="X93" s="100"/>
      <c r="Y93" s="29"/>
      <c r="Z93" s="30"/>
      <c r="AA93" s="30"/>
      <c r="AB93" s="30"/>
      <c r="AC93" s="30"/>
      <c r="AD93" s="30"/>
      <c r="AE93" s="30"/>
      <c r="AF93" s="28"/>
      <c r="AG93" s="124">
        <f>SUM(B93:V93)</f>
        <v>0</v>
      </c>
      <c r="AH93" s="31"/>
      <c r="AI93" s="31"/>
      <c r="AJ93" s="31"/>
      <c r="AK93" s="31"/>
    </row>
    <row r="94" spans="1:37" s="32" customFormat="1" ht="12" customHeight="1" x14ac:dyDescent="0.2">
      <c r="A94" s="64" t="s">
        <v>91</v>
      </c>
      <c r="B94" s="60"/>
      <c r="C94" s="34"/>
      <c r="D94" s="34"/>
      <c r="E94" s="34"/>
      <c r="F94" s="34"/>
      <c r="G94" s="34"/>
      <c r="H94" s="34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227"/>
      <c r="W94" s="44"/>
      <c r="X94" s="100"/>
      <c r="Y94" s="29"/>
      <c r="Z94" s="30"/>
      <c r="AA94" s="30"/>
      <c r="AB94" s="30"/>
      <c r="AC94" s="30"/>
      <c r="AD94" s="30"/>
      <c r="AE94" s="30"/>
      <c r="AF94" s="28"/>
      <c r="AG94" s="124">
        <f>SUM(B94:V94)</f>
        <v>0</v>
      </c>
      <c r="AH94" s="31"/>
      <c r="AI94" s="31"/>
      <c r="AJ94" s="31"/>
      <c r="AK94" s="31"/>
    </row>
    <row r="95" spans="1:37" s="75" customFormat="1" ht="12" customHeight="1" x14ac:dyDescent="0.2">
      <c r="A95" s="64" t="s">
        <v>71</v>
      </c>
      <c r="B95" s="70" t="s">
        <v>31</v>
      </c>
      <c r="C95" s="70" t="s">
        <v>31</v>
      </c>
      <c r="D95" s="70" t="s">
        <v>31</v>
      </c>
      <c r="E95" s="70"/>
      <c r="F95" s="70"/>
      <c r="G95" s="70"/>
      <c r="H95" s="70"/>
      <c r="I95" s="171"/>
      <c r="J95" s="171"/>
      <c r="K95" s="171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228"/>
      <c r="W95" s="200"/>
      <c r="X95" s="71"/>
      <c r="Y95" s="72"/>
      <c r="Z95" s="73"/>
      <c r="AA95" s="73"/>
      <c r="AB95" s="73"/>
      <c r="AC95" s="73"/>
      <c r="AD95" s="73"/>
      <c r="AE95" s="73"/>
      <c r="AF95" s="71"/>
      <c r="AG95" s="124">
        <f>SUM(B95:V95)</f>
        <v>0</v>
      </c>
      <c r="AH95" s="74"/>
      <c r="AI95" s="74"/>
      <c r="AJ95" s="74"/>
      <c r="AK95" s="74"/>
    </row>
    <row r="96" spans="1:37" s="75" customFormat="1" ht="12" customHeight="1" thickBot="1" x14ac:dyDescent="0.25">
      <c r="A96" s="131" t="s">
        <v>72</v>
      </c>
      <c r="B96" s="142">
        <f t="shared" ref="B96:V96" si="20">SUM(B85:B87)</f>
        <v>0</v>
      </c>
      <c r="C96" s="142">
        <f t="shared" si="20"/>
        <v>0</v>
      </c>
      <c r="D96" s="142">
        <f t="shared" si="20"/>
        <v>0</v>
      </c>
      <c r="E96" s="142">
        <f t="shared" si="20"/>
        <v>0</v>
      </c>
      <c r="F96" s="142">
        <f t="shared" si="20"/>
        <v>0</v>
      </c>
      <c r="G96" s="142">
        <f t="shared" si="20"/>
        <v>0</v>
      </c>
      <c r="H96" s="142">
        <f t="shared" si="20"/>
        <v>0</v>
      </c>
      <c r="I96" s="142">
        <f t="shared" si="20"/>
        <v>1</v>
      </c>
      <c r="J96" s="142">
        <f t="shared" si="20"/>
        <v>1</v>
      </c>
      <c r="K96" s="142">
        <f t="shared" si="20"/>
        <v>1</v>
      </c>
      <c r="L96" s="142">
        <f t="shared" si="20"/>
        <v>1</v>
      </c>
      <c r="M96" s="142">
        <f t="shared" si="20"/>
        <v>1</v>
      </c>
      <c r="N96" s="142">
        <f t="shared" si="20"/>
        <v>1</v>
      </c>
      <c r="O96" s="142">
        <f t="shared" si="20"/>
        <v>1</v>
      </c>
      <c r="P96" s="142">
        <f t="shared" si="20"/>
        <v>0</v>
      </c>
      <c r="Q96" s="142">
        <f t="shared" si="20"/>
        <v>0</v>
      </c>
      <c r="R96" s="142">
        <f t="shared" si="20"/>
        <v>0</v>
      </c>
      <c r="S96" s="142">
        <f t="shared" si="20"/>
        <v>0</v>
      </c>
      <c r="T96" s="142">
        <f t="shared" si="20"/>
        <v>0</v>
      </c>
      <c r="U96" s="142">
        <f t="shared" si="20"/>
        <v>0</v>
      </c>
      <c r="V96" s="142">
        <f t="shared" si="20"/>
        <v>0</v>
      </c>
      <c r="W96" s="143">
        <f>SUM(W88)</f>
        <v>0</v>
      </c>
      <c r="X96" s="144"/>
      <c r="Y96" s="145">
        <f>SUM(Y88)</f>
        <v>1213.1000000000001</v>
      </c>
      <c r="Z96" s="146"/>
      <c r="AA96" s="146"/>
      <c r="AB96" s="146"/>
      <c r="AC96" s="146"/>
      <c r="AD96" s="146">
        <f>SUM(AD88:AD95)</f>
        <v>0</v>
      </c>
      <c r="AE96" s="146"/>
      <c r="AF96" s="144"/>
      <c r="AG96" s="147">
        <f>SUM(AG88:AG95)</f>
        <v>72786</v>
      </c>
      <c r="AH96" s="56">
        <f>AG96-AD96</f>
        <v>72786</v>
      </c>
      <c r="AI96" s="56">
        <v>0</v>
      </c>
      <c r="AJ96" s="56">
        <f>AH96+AI96</f>
        <v>72786</v>
      </c>
      <c r="AK96" s="56">
        <f>AI96+AJ96</f>
        <v>72786</v>
      </c>
    </row>
    <row r="97" spans="1:43" s="160" customFormat="1" ht="12.9" customHeight="1" thickBot="1" x14ac:dyDescent="0.3">
      <c r="A97" s="148" t="s">
        <v>73</v>
      </c>
      <c r="B97" s="149">
        <f t="shared" ref="B97:W97" si="21">B96+B82</f>
        <v>0</v>
      </c>
      <c r="C97" s="149">
        <f t="shared" si="21"/>
        <v>0</v>
      </c>
      <c r="D97" s="149">
        <f t="shared" si="21"/>
        <v>0</v>
      </c>
      <c r="E97" s="149">
        <f t="shared" si="21"/>
        <v>0</v>
      </c>
      <c r="F97" s="149">
        <f t="shared" si="21"/>
        <v>0.25</v>
      </c>
      <c r="G97" s="149">
        <f t="shared" si="21"/>
        <v>0.65</v>
      </c>
      <c r="H97" s="149">
        <f t="shared" si="21"/>
        <v>2.409840688002256</v>
      </c>
      <c r="I97" s="149">
        <f t="shared" si="21"/>
        <v>3.409840688002256</v>
      </c>
      <c r="J97" s="149">
        <f t="shared" si="21"/>
        <v>1.7</v>
      </c>
      <c r="K97" s="149">
        <f t="shared" si="21"/>
        <v>1.7</v>
      </c>
      <c r="L97" s="149">
        <f t="shared" si="21"/>
        <v>1.9000000000000001</v>
      </c>
      <c r="M97" s="149">
        <f t="shared" si="21"/>
        <v>1.9000000000000001</v>
      </c>
      <c r="N97" s="149">
        <f t="shared" si="21"/>
        <v>1.65</v>
      </c>
      <c r="O97" s="149">
        <f t="shared" si="21"/>
        <v>1.65</v>
      </c>
      <c r="P97" s="149">
        <f t="shared" si="21"/>
        <v>0.65</v>
      </c>
      <c r="Q97" s="149">
        <f t="shared" si="21"/>
        <v>0.35000000000000003</v>
      </c>
      <c r="R97" s="149">
        <f t="shared" si="21"/>
        <v>0</v>
      </c>
      <c r="S97" s="149">
        <f t="shared" si="21"/>
        <v>0</v>
      </c>
      <c r="T97" s="149">
        <f t="shared" si="21"/>
        <v>0</v>
      </c>
      <c r="U97" s="149">
        <f t="shared" si="21"/>
        <v>0</v>
      </c>
      <c r="V97" s="149">
        <f t="shared" si="21"/>
        <v>0</v>
      </c>
      <c r="W97" s="150">
        <f t="shared" si="21"/>
        <v>11.219681376004512</v>
      </c>
      <c r="X97" s="151"/>
      <c r="Y97" s="152">
        <f>Y82+Y96</f>
        <v>3157.8447718407824</v>
      </c>
      <c r="Z97" s="153"/>
      <c r="AA97" s="154"/>
      <c r="AB97" s="153"/>
      <c r="AC97" s="155"/>
      <c r="AD97" s="155"/>
      <c r="AE97" s="156"/>
      <c r="AF97" s="157"/>
      <c r="AG97" s="158">
        <f>AG96+AG82</f>
        <v>218372.8</v>
      </c>
      <c r="AH97" s="159">
        <f>SUM(AH82:AH96)</f>
        <v>168778.66666666669</v>
      </c>
      <c r="AI97" s="159">
        <f>SUM(AI82:AI96)</f>
        <v>0</v>
      </c>
      <c r="AJ97" s="159">
        <f>SUM(AJ82:AJ96)</f>
        <v>168778.66666666669</v>
      </c>
      <c r="AK97" s="159">
        <f>SUM(AK82:AK96)</f>
        <v>381386</v>
      </c>
    </row>
    <row r="98" spans="1:43" s="75" customFormat="1" x14ac:dyDescent="0.25">
      <c r="B98" s="48"/>
      <c r="C98" s="48"/>
      <c r="D98" s="48"/>
      <c r="E98" s="48"/>
      <c r="F98" s="48"/>
      <c r="G98" s="48"/>
      <c r="H98" s="48"/>
      <c r="I98" s="48"/>
      <c r="J98" s="2"/>
      <c r="K98" s="48"/>
      <c r="L98" s="48"/>
      <c r="M98" s="48"/>
      <c r="N98" s="48"/>
      <c r="O98" s="48"/>
      <c r="P98" s="76"/>
      <c r="Q98" s="76"/>
      <c r="R98" s="76"/>
      <c r="S98" s="76"/>
      <c r="T98" s="76"/>
      <c r="U98" s="76"/>
      <c r="V98" s="76"/>
      <c r="W98" s="77"/>
      <c r="Z98" s="78"/>
      <c r="AA98" s="195"/>
      <c r="AB98" s="78"/>
      <c r="AC98" s="78"/>
      <c r="AD98" s="198"/>
      <c r="AE98" s="78"/>
      <c r="AG98" s="79"/>
    </row>
    <row r="99" spans="1:43" s="75" customFormat="1" ht="3.75" customHeight="1" x14ac:dyDescent="0.25">
      <c r="B99" s="48"/>
      <c r="C99" s="48"/>
      <c r="D99" s="48"/>
      <c r="E99" s="48"/>
      <c r="F99" s="48"/>
      <c r="G99" s="48"/>
      <c r="H99" s="48"/>
      <c r="I99" s="48"/>
      <c r="J99" s="2"/>
      <c r="K99" s="48"/>
      <c r="L99" s="48"/>
      <c r="M99" s="48"/>
      <c r="N99" s="48"/>
      <c r="O99" s="48"/>
      <c r="P99" s="76"/>
      <c r="Q99" s="76"/>
      <c r="R99" s="76"/>
      <c r="S99" s="76"/>
      <c r="T99" s="76"/>
      <c r="U99" s="76"/>
      <c r="V99" s="76"/>
      <c r="W99" s="77"/>
      <c r="Z99" s="78"/>
      <c r="AA99" s="195"/>
      <c r="AB99" s="78"/>
      <c r="AC99" s="78"/>
      <c r="AD99" s="198"/>
      <c r="AE99" s="78"/>
      <c r="AG99" s="79"/>
    </row>
    <row r="100" spans="1:43" s="75" customFormat="1" ht="11.25" customHeight="1" x14ac:dyDescent="0.25">
      <c r="B100" s="48"/>
      <c r="C100" s="48"/>
      <c r="D100" s="48"/>
      <c r="E100" s="48"/>
      <c r="F100" s="48"/>
      <c r="G100" s="48"/>
      <c r="H100" s="48"/>
      <c r="I100" s="48"/>
      <c r="J100" s="2"/>
      <c r="K100" s="48"/>
      <c r="L100" s="48"/>
      <c r="M100" s="48"/>
      <c r="N100" s="48"/>
      <c r="O100" s="48"/>
      <c r="P100" s="80"/>
      <c r="Q100" s="80"/>
      <c r="R100" s="80"/>
      <c r="S100" s="80"/>
      <c r="T100" s="80"/>
      <c r="U100" s="80"/>
      <c r="V100" s="80"/>
      <c r="W100" s="77"/>
      <c r="Z100" s="78"/>
      <c r="AA100" s="195" t="s">
        <v>74</v>
      </c>
      <c r="AB100" s="78"/>
      <c r="AC100" s="78"/>
      <c r="AD100" s="198">
        <v>0</v>
      </c>
      <c r="AE100" s="78"/>
      <c r="AG100" s="79"/>
    </row>
    <row r="101" spans="1:43" s="75" customFormat="1" ht="3.75" customHeight="1" x14ac:dyDescent="0.25">
      <c r="B101" s="48"/>
      <c r="C101" s="48"/>
      <c r="D101" s="48"/>
      <c r="E101" s="48"/>
      <c r="F101" s="48"/>
      <c r="G101" s="48"/>
      <c r="H101" s="48"/>
      <c r="I101" s="48"/>
      <c r="J101" s="2"/>
      <c r="K101" s="48"/>
      <c r="L101" s="48"/>
      <c r="M101" s="48"/>
      <c r="N101" s="48"/>
      <c r="O101" s="48"/>
      <c r="P101" s="76"/>
      <c r="Q101" s="76"/>
      <c r="R101" s="76"/>
      <c r="S101" s="76"/>
      <c r="T101" s="76"/>
      <c r="U101" s="76"/>
      <c r="V101" s="76"/>
      <c r="W101" s="2"/>
      <c r="Z101" s="78"/>
      <c r="AA101" s="195"/>
      <c r="AB101" s="78"/>
      <c r="AC101" s="78"/>
      <c r="AD101" s="198"/>
      <c r="AE101" s="78"/>
      <c r="AG101" s="79"/>
    </row>
    <row r="102" spans="1:43" s="75" customFormat="1" ht="3.75" customHeight="1" x14ac:dyDescent="0.25">
      <c r="B102" s="48"/>
      <c r="C102" s="48"/>
      <c r="D102" s="48"/>
      <c r="E102" s="48"/>
      <c r="F102" s="48"/>
      <c r="G102" s="48"/>
      <c r="H102" s="48"/>
      <c r="I102" s="48"/>
      <c r="J102" s="2"/>
      <c r="K102" s="48"/>
      <c r="L102" s="48"/>
      <c r="M102" s="48"/>
      <c r="N102" s="48"/>
      <c r="O102" s="48"/>
      <c r="P102" s="76"/>
      <c r="Q102" s="76"/>
      <c r="R102" s="76"/>
      <c r="S102" s="76"/>
      <c r="T102" s="76"/>
      <c r="U102" s="76"/>
      <c r="V102" s="76"/>
      <c r="W102" s="77"/>
      <c r="Z102" s="78"/>
      <c r="AA102" s="195"/>
      <c r="AB102" s="78"/>
      <c r="AC102" s="78"/>
      <c r="AD102" s="198"/>
      <c r="AE102" s="78"/>
      <c r="AG102" s="79"/>
    </row>
    <row r="103" spans="1:43" s="75" customFormat="1" ht="11.25" customHeight="1" x14ac:dyDescent="0.25">
      <c r="B103" s="48"/>
      <c r="C103" s="48"/>
      <c r="D103" s="48"/>
      <c r="E103" s="48"/>
      <c r="F103" s="48"/>
      <c r="G103" s="48"/>
      <c r="H103" s="48"/>
      <c r="I103" s="48"/>
      <c r="J103" s="2"/>
      <c r="K103" s="48"/>
      <c r="L103" s="48"/>
      <c r="M103" s="48"/>
      <c r="N103" s="48"/>
      <c r="O103" s="48"/>
      <c r="P103" s="81"/>
      <c r="Q103" s="81"/>
      <c r="R103" s="81"/>
      <c r="S103" s="81"/>
      <c r="T103" s="81"/>
      <c r="U103" s="81"/>
      <c r="V103" s="81"/>
      <c r="W103" s="82"/>
      <c r="Z103" s="78"/>
      <c r="AA103" s="195" t="s">
        <v>98</v>
      </c>
      <c r="AB103" s="78"/>
      <c r="AC103" s="78"/>
      <c r="AD103" s="198">
        <f>AD97+AD100</f>
        <v>0</v>
      </c>
      <c r="AE103" s="78"/>
      <c r="AG103" s="79"/>
    </row>
    <row r="104" spans="1:43" s="75" customFormat="1" ht="3.75" customHeight="1" x14ac:dyDescent="0.25">
      <c r="B104" s="48"/>
      <c r="C104" s="48"/>
      <c r="D104" s="48"/>
      <c r="E104" s="48"/>
      <c r="F104" s="48"/>
      <c r="G104" s="48"/>
      <c r="H104" s="48"/>
      <c r="I104" s="48"/>
      <c r="J104" s="2"/>
      <c r="K104" s="48"/>
      <c r="L104" s="48"/>
      <c r="M104" s="48"/>
      <c r="N104" s="48"/>
      <c r="O104" s="48"/>
      <c r="P104" s="82"/>
      <c r="Q104" s="82"/>
      <c r="R104" s="82"/>
      <c r="S104" s="82"/>
      <c r="T104" s="82"/>
      <c r="U104" s="82"/>
      <c r="V104" s="82"/>
      <c r="W104" s="2"/>
      <c r="Z104" s="78"/>
      <c r="AA104" s="196"/>
      <c r="AB104" s="197"/>
      <c r="AC104" s="197"/>
      <c r="AD104" s="199"/>
      <c r="AE104" s="78"/>
      <c r="AG104" s="79"/>
    </row>
    <row r="105" spans="1:43" s="75" customFormat="1" ht="3.75" customHeight="1" x14ac:dyDescent="0.25">
      <c r="B105" s="48"/>
      <c r="C105" s="48"/>
      <c r="D105" s="48"/>
      <c r="E105" s="48"/>
      <c r="F105" s="48"/>
      <c r="G105" s="48"/>
      <c r="H105" s="48"/>
      <c r="I105" s="48"/>
      <c r="J105" s="2"/>
      <c r="K105" s="48"/>
      <c r="L105" s="48"/>
      <c r="M105" s="48"/>
      <c r="N105" s="48"/>
      <c r="O105" s="48"/>
      <c r="P105" s="82"/>
      <c r="Q105" s="82"/>
      <c r="R105" s="82"/>
      <c r="S105" s="82"/>
      <c r="T105" s="82"/>
      <c r="U105" s="82"/>
      <c r="V105" s="82"/>
      <c r="W105" s="82"/>
      <c r="Z105" s="78"/>
      <c r="AA105" s="78"/>
      <c r="AB105" s="78"/>
      <c r="AC105" s="78"/>
      <c r="AD105" s="78"/>
      <c r="AE105" s="78"/>
      <c r="AG105" s="79"/>
    </row>
    <row r="106" spans="1:43" s="75" customFormat="1" ht="12.75" customHeight="1" x14ac:dyDescent="0.2"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Z106" s="78"/>
      <c r="AA106" s="78"/>
      <c r="AB106" s="78"/>
      <c r="AC106" s="78"/>
      <c r="AD106" s="78"/>
      <c r="AE106" s="78"/>
      <c r="AG106" s="79"/>
    </row>
    <row r="107" spans="1:43" s="75" customFormat="1" ht="11.25" customHeight="1" x14ac:dyDescent="0.2">
      <c r="A107" s="83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Z107" s="78"/>
      <c r="AA107" s="78"/>
      <c r="AB107" s="78"/>
      <c r="AC107" s="78"/>
      <c r="AD107" s="78"/>
      <c r="AE107" s="78"/>
      <c r="AG107" s="79"/>
    </row>
    <row r="108" spans="1:43" s="75" customFormat="1" ht="12.75" customHeight="1" x14ac:dyDescent="0.2"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Z108" s="78"/>
      <c r="AA108" s="78"/>
      <c r="AB108" s="78"/>
      <c r="AC108" s="78"/>
      <c r="AD108" s="78"/>
      <c r="AE108" s="78"/>
      <c r="AG108" s="79"/>
    </row>
    <row r="109" spans="1:43" s="75" customFormat="1" ht="12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s="84" customFormat="1" ht="12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s="84" customFormat="1" ht="12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s="84" customFormat="1" ht="12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s="84" customFormat="1" ht="12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s="84" customFormat="1" ht="12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s="84" customFormat="1" ht="12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s="84" customFormat="1" ht="12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s="84" customFormat="1" ht="12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s="84" customFormat="1" ht="12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s="84" customFormat="1" ht="12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Z120" s="2"/>
      <c r="AA120" s="2"/>
      <c r="AB120" s="2"/>
      <c r="AC120" s="2"/>
      <c r="AD120" s="2"/>
      <c r="AE120" s="2"/>
      <c r="AG120" s="2"/>
    </row>
    <row r="121" spans="1:43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Z121" s="2"/>
      <c r="AA121" s="2"/>
      <c r="AB121" s="2"/>
      <c r="AC121" s="2"/>
      <c r="AD121" s="2"/>
      <c r="AE121" s="2"/>
      <c r="AG121" s="2"/>
    </row>
    <row r="122" spans="1:43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Z122" s="2"/>
      <c r="AA122" s="2"/>
      <c r="AB122" s="2"/>
      <c r="AC122" s="2"/>
      <c r="AD122" s="2"/>
      <c r="AE122" s="2"/>
      <c r="AG122" s="2"/>
    </row>
    <row r="123" spans="1:43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Z123" s="2"/>
      <c r="AA123" s="2"/>
      <c r="AB123" s="2"/>
      <c r="AC123" s="2"/>
      <c r="AD123" s="2"/>
      <c r="AE123" s="2"/>
      <c r="AG123" s="2"/>
    </row>
    <row r="124" spans="1:43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Z124" s="2"/>
      <c r="AA124" s="2"/>
      <c r="AB124" s="2"/>
      <c r="AC124" s="2"/>
      <c r="AD124" s="2"/>
      <c r="AE124" s="2"/>
      <c r="AG124" s="2"/>
    </row>
    <row r="125" spans="1:43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Z125" s="2"/>
      <c r="AA125" s="2"/>
      <c r="AB125" s="2"/>
      <c r="AC125" s="2"/>
      <c r="AD125" s="2"/>
      <c r="AE125" s="2"/>
      <c r="AG125" s="2"/>
    </row>
    <row r="126" spans="1:43" x14ac:dyDescent="0.25"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</row>
    <row r="127" spans="1:43" x14ac:dyDescent="0.25"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</row>
    <row r="128" spans="1:43" x14ac:dyDescent="0.25"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</row>
    <row r="129" spans="2:23" x14ac:dyDescent="0.25"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</row>
    <row r="130" spans="2:23" x14ac:dyDescent="0.25"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</row>
    <row r="131" spans="2:23" x14ac:dyDescent="0.25"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</row>
    <row r="132" spans="2:23" x14ac:dyDescent="0.25"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</row>
    <row r="133" spans="2:23" x14ac:dyDescent="0.25"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</row>
  </sheetData>
  <phoneticPr fontId="0" type="noConversion"/>
  <printOptions horizontalCentered="1"/>
  <pageMargins left="0.25" right="0.25" top="0.46" bottom="0.3" header="0.25" footer="0.25"/>
  <pageSetup paperSize="17" scale="73" orientation="landscape" r:id="rId1"/>
  <headerFooter alignWithMargins="0">
    <oddFooter>&amp;R&amp;"Arial Rounded MT Bold,Bold"&amp;9FILE NAME:  &amp;F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N41" sqref="N41"/>
    </sheetView>
  </sheetViews>
  <sheetFormatPr defaultRowHeight="12.6" x14ac:dyDescent="0.25"/>
  <cols>
    <col min="1" max="1" width="3.33203125" customWidth="1"/>
  </cols>
  <sheetData/>
  <phoneticPr fontId="0" type="noConversion"/>
  <printOptions horizontalCentered="1" verticalCentered="1"/>
  <pageMargins left="0.73" right="0.75" top="1" bottom="1" header="0.5" footer="0.5"/>
  <pageSetup scale="130" orientation="landscape" r:id="rId1"/>
  <headerFooter alignWithMargins="0">
    <oddFooter>&amp;LYabog - 9F
&amp;F&amp;CProject Management and Engineering
&amp;A&amp;R&amp;D</oddFooter>
  </headerFooter>
  <rowBreaks count="1" manualBreakCount="1">
    <brk id="2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 to FERC</vt:lpstr>
      <vt:lpstr>Total Project</vt:lpstr>
      <vt:lpstr>Pipeline</vt:lpstr>
      <vt:lpstr>Histogram</vt:lpstr>
      <vt:lpstr>Pipeline!Print_Area</vt:lpstr>
      <vt:lpstr>'Total Project'!Print_Area</vt:lpstr>
      <vt:lpstr>'Up to FERC'!Print_Area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Gragg, Suzie S</dc:creator>
  <cp:lastModifiedBy>Havlíček Jan</cp:lastModifiedBy>
  <cp:lastPrinted>2001-09-21T19:42:43Z</cp:lastPrinted>
  <dcterms:created xsi:type="dcterms:W3CDTF">1997-10-09T18:46:18Z</dcterms:created>
  <dcterms:modified xsi:type="dcterms:W3CDTF">2023-09-10T11:01:10Z</dcterms:modified>
</cp:coreProperties>
</file>