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ummary" sheetId="11" r:id="rId1"/>
    <sheet name="Adaytum Summary" sheetId="10" state="hidden" r:id="rId2"/>
    <sheet name="CC Act v CE1 Month" sheetId="7" r:id="rId3"/>
    <sheet name="YTD CC P&amp;L Bud-Act" sheetId="1" r:id="rId4"/>
    <sheet name="Month budget" sheetId="2" state="hidden" r:id="rId5"/>
    <sheet name="Month P&amp;L CC" sheetId="3" state="hidden" r:id="rId6"/>
    <sheet name="FY Fore-Bud-Var" sheetId="6" state="hidden" r:id="rId7"/>
    <sheet name="P&amp;L by CC" sheetId="4" state="hidden" r:id="rId8"/>
    <sheet name="P&amp;L CC BUD_ACT_VAR Mon" sheetId="5" state="hidden" r:id="rId9"/>
  </sheets>
  <externalReferences>
    <externalReference r:id="rId10"/>
  </externalReferences>
  <definedNames>
    <definedName name="adaytum_col_1" localSheetId="1">'Adaytum Summary'!$C$9:$D$10</definedName>
    <definedName name="adaytum_col_1" localSheetId="2">'CC Act v CE1 Month'!$C$9</definedName>
    <definedName name="adaytum_col_1" localSheetId="6">'FY Fore-Bud-Var'!$D$11:$H$11</definedName>
    <definedName name="adaytum_col_1" localSheetId="4">'Month budget'!$D$10:$Q$10</definedName>
    <definedName name="adaytum_col_1" localSheetId="5">'Month P&amp;L CC'!$C$9:$G$9</definedName>
    <definedName name="adaytum_col_1" localSheetId="7">'P&amp;L by CC'!$C$12</definedName>
    <definedName name="adaytum_col_1" localSheetId="8">'P&amp;L CC BUD_ACT_VAR Mon'!$C$10</definedName>
    <definedName name="adaytum_col_1" localSheetId="3">'YTD CC P&amp;L Bud-Act'!$D$9:$H$10</definedName>
    <definedName name="adaytum_col_2" localSheetId="1">'Adaytum Summary'!$H$10:$K$10</definedName>
    <definedName name="adaytum_col_2" localSheetId="2">'CC Act v CE1 Month'!$C$27</definedName>
    <definedName name="adaytum_col_2" localSheetId="5">'Month P&amp;L CC'!$C$42:$J$42</definedName>
    <definedName name="adaytum_col_2" localSheetId="7">'P&amp;L by CC'!$C$44</definedName>
    <definedName name="adaytum_col_2" localSheetId="3">'YTD CC P&amp;L Bud-Act'!$D$43:$K$43</definedName>
    <definedName name="adaytum_col_3" localSheetId="1">'Adaytum Summary'!$N$10:$Q$10</definedName>
    <definedName name="adaytum_col_3" localSheetId="2">'CC Act v CE1 Month'!$C$50</definedName>
    <definedName name="adaytum_col_3" localSheetId="8">'P&amp;L CC BUD_ACT_VAR Mon'!$C$48</definedName>
    <definedName name="adaytum_col_4" localSheetId="1">'Adaytum Summary'!$AB$10:$AC$10</definedName>
    <definedName name="adaytum_col_5" localSheetId="1">'Adaytum Summary'!$C$29:$D$29</definedName>
    <definedName name="adaytum_col_6" localSheetId="1">'Adaytum Summary'!$H$29</definedName>
    <definedName name="adaytum_col_7" localSheetId="1">'Adaytum Summary'!$O$29:$R$29</definedName>
    <definedName name="adaytum_col_8" localSheetId="1">'Adaytum Summary'!$AB$29:$AC$29</definedName>
    <definedName name="adaytum_data_1" localSheetId="1">'Adaytum Summary'!$C$11:$D$23</definedName>
    <definedName name="adaytum_data_1" localSheetId="2">'CC Act v CE1 Month'!$C$11:$C$44</definedName>
    <definedName name="adaytum_data_1" localSheetId="6">'FY Fore-Bud-Var'!$D$14:$H$34</definedName>
    <definedName name="adaytum_data_1" localSheetId="4">'Month budget'!$D$13:$Q$33</definedName>
    <definedName name="adaytum_data_1" localSheetId="5">'Month P&amp;L CC'!$C$12:$G$32</definedName>
    <definedName name="adaytum_data_1" localSheetId="7">'P&amp;L by CC'!$C$15:$C$35</definedName>
    <definedName name="adaytum_data_1" localSheetId="8">'P&amp;L CC BUD_ACT_VAR Mon'!$C$11:$C$43</definedName>
    <definedName name="adaytum_data_1" localSheetId="3">'YTD CC P&amp;L Bud-Act'!$D$12:$H$32</definedName>
    <definedName name="adaytum_data_2" localSheetId="1">'Adaytum Summary'!$H$11:$K$23</definedName>
    <definedName name="adaytum_data_2" localSheetId="2">'CC Act v CE1 Month'!$C$28</definedName>
    <definedName name="adaytum_data_2" localSheetId="5">'Month P&amp;L CC'!$C$43:$J$43</definedName>
    <definedName name="adaytum_data_2" localSheetId="3">'YTD CC P&amp;L Bud-Act'!$D$44:$K$44</definedName>
    <definedName name="adaytum_data_3" localSheetId="1">'Adaytum Summary'!$N$11:$Q$23</definedName>
    <definedName name="adaytum_data_4" localSheetId="1">'Adaytum Summary'!$AB$11:$AC$23</definedName>
    <definedName name="adaytum_data_4" localSheetId="2">'CC Act v CE1 Month'!$C$51</definedName>
    <definedName name="adaytum_data_5" localSheetId="1">'Adaytum Summary'!$C$30:$D$30</definedName>
    <definedName name="adaytum_data_6" localSheetId="1">'Adaytum Summary'!$H$30</definedName>
    <definedName name="adaytum_data_7" localSheetId="1">'Adaytum Summary'!$O$30:$R$30</definedName>
    <definedName name="adaytum_data_8" localSheetId="1">'Adaytum Summary'!$AB$30:$AC$30</definedName>
    <definedName name="adaytum_page_1" localSheetId="1">'Adaytum Summary'!$B$7:$C$7</definedName>
    <definedName name="adaytum_page_1" localSheetId="2">'CC Act v CE1 Month'!$A$7:$B$7</definedName>
    <definedName name="adaytum_page_1" localSheetId="6">'FY Fore-Bud-Var'!$C$7:$F$7</definedName>
    <definedName name="adaytum_page_1" localSheetId="4">'Month budget'!$C$8:$E$8</definedName>
    <definedName name="adaytum_page_1" localSheetId="5">'Month P&amp;L CC'!$B$7:$E$7</definedName>
    <definedName name="adaytum_page_1" localSheetId="7">'P&amp;L by CC'!$B$8:$D$8</definedName>
    <definedName name="adaytum_page_1" localSheetId="8">'P&amp;L CC BUD_ACT_VAR Mon'!$A$5:$B$5</definedName>
    <definedName name="adaytum_page_1" localSheetId="3">'YTD CC P&amp;L Bud-Act'!$C$7:$D$7</definedName>
    <definedName name="adaytum_page_2" localSheetId="1">'Adaytum Summary'!$G$8:$I$8</definedName>
    <definedName name="adaytum_page_2" localSheetId="2">'CC Act v CE1 Month'!$B$25</definedName>
    <definedName name="adaytum_page_2" localSheetId="5">'Month P&amp;L CC'!$B$40</definedName>
    <definedName name="adaytum_page_2" localSheetId="7">'P&amp;L by CC'!$B$42</definedName>
    <definedName name="adaytum_page_2" localSheetId="3">'YTD CC P&amp;L Bud-Act'!$C$41</definedName>
    <definedName name="adaytum_page_3" localSheetId="1">'Adaytum Summary'!$M$8:$O$8</definedName>
    <definedName name="adaytum_page_3" localSheetId="2">'CC Act v CE1 Month'!$B$48</definedName>
    <definedName name="adaytum_page_3" localSheetId="8">'P&amp;L CC BUD_ACT_VAR Mon'!$B$46</definedName>
    <definedName name="adaytum_page_4" localSheetId="1">'Adaytum Summary'!$AA$8:$AC$8</definedName>
    <definedName name="adaytum_page_5" localSheetId="1">'Adaytum Summary'!$B$27</definedName>
    <definedName name="adaytum_page_6" localSheetId="1">'Adaytum Summary'!$G$27</definedName>
    <definedName name="adaytum_page_7" localSheetId="1">'Adaytum Summary'!$N$27</definedName>
    <definedName name="adaytum_page_8" localSheetId="1">'Adaytum Summary'!$AA$27</definedName>
    <definedName name="adaytum_row_1" localSheetId="1">'Adaytum Summary'!$B$11:$B$23</definedName>
    <definedName name="adaytum_row_1" localSheetId="2">'CC Act v CE1 Month'!$A$11:$B$44</definedName>
    <definedName name="adaytum_row_1" localSheetId="6">'FY Fore-Bud-Var'!$C$14:$C$34</definedName>
    <definedName name="adaytum_row_1" localSheetId="4">'Month budget'!$C$13:$C$33</definedName>
    <definedName name="adaytum_row_1" localSheetId="5">'Month P&amp;L CC'!$B$12:$B$32</definedName>
    <definedName name="adaytum_row_1" localSheetId="7">'P&amp;L by CC'!$B$15:$B$35</definedName>
    <definedName name="adaytum_row_1" localSheetId="8">'P&amp;L CC BUD_ACT_VAR Mon'!$A$11:$B$43</definedName>
    <definedName name="adaytum_row_1" localSheetId="3">'YTD CC P&amp;L Bud-Act'!$C$12:$C$32</definedName>
    <definedName name="adaytum_row_2" localSheetId="1">'Adaytum Summary'!$G$11:$G$23</definedName>
    <definedName name="adaytum_row_2" localSheetId="2">'CC Act v CE1 Month'!$B$28</definedName>
    <definedName name="adaytum_row_2" localSheetId="5">'Month P&amp;L CC'!$B$43</definedName>
    <definedName name="adaytum_row_2" localSheetId="7">'P&amp;L by CC'!$B$45</definedName>
    <definedName name="adaytum_row_2" localSheetId="3">'YTD CC P&amp;L Bud-Act'!$C$44</definedName>
    <definedName name="adaytum_row_3" localSheetId="1">'Adaytum Summary'!$M$11:$M$23</definedName>
    <definedName name="adaytum_row_3" localSheetId="2">'CC Act v CE1 Month'!$B$51</definedName>
    <definedName name="adaytum_row_3" localSheetId="8">'P&amp;L CC BUD_ACT_VAR Mon'!$B$49</definedName>
    <definedName name="adaytum_row_4" localSheetId="1">'Adaytum Summary'!$AA$11:$AA$23</definedName>
    <definedName name="adaytum_row_5" localSheetId="1">'Adaytum Summary'!$B$30</definedName>
    <definedName name="adaytum_row_6" localSheetId="1">'Adaytum Summary'!$G$30</definedName>
    <definedName name="adaytum_row_7" localSheetId="1">'Adaytum Summary'!$N$30</definedName>
    <definedName name="adaytum_row_8" localSheetId="1">'Adaytum Summary'!$AA$30</definedName>
    <definedName name="adaytum_view_1" localSheetId="1">'Adaytum Summary'!$B$6</definedName>
    <definedName name="adaytum_view_1" localSheetId="2">'CC Act v CE1 Month'!$B$24</definedName>
    <definedName name="adaytum_view_1" localSheetId="6">'FY Fore-Bud-Var'!$C$6</definedName>
    <definedName name="adaytum_view_1" localSheetId="4">'Month budget'!$C$7</definedName>
    <definedName name="adaytum_view_1" localSheetId="5">'Month P&amp;L CC'!$B$6</definedName>
    <definedName name="adaytum_view_1" localSheetId="7">'P&amp;L by CC'!$B$7</definedName>
    <definedName name="adaytum_view_1" localSheetId="8">'P&amp;L CC BUD_ACT_VAR Mon'!$A$4</definedName>
    <definedName name="adaytum_view_1" localSheetId="3">'YTD CC P&amp;L Bud-Act'!$C$6</definedName>
    <definedName name="adaytum_view_2" localSheetId="1">'Adaytum Summary'!$G$7</definedName>
    <definedName name="adaytum_view_2" localSheetId="2">'CC Act v CE1 Month'!$A$6</definedName>
    <definedName name="adaytum_view_2" localSheetId="5">'Month P&amp;L CC'!$B$39</definedName>
    <definedName name="adaytum_view_2" localSheetId="7">'P&amp;L by CC'!$B$41</definedName>
    <definedName name="adaytum_view_2" localSheetId="3">'YTD CC P&amp;L Bud-Act'!$C$40</definedName>
    <definedName name="adaytum_view_3" localSheetId="1">'Adaytum Summary'!$M$7</definedName>
    <definedName name="adaytum_view_3" localSheetId="2">'CC Act v CE1 Month'!$B$47</definedName>
    <definedName name="adaytum_view_3" localSheetId="8">'P&amp;L CC BUD_ACT_VAR Mon'!$B$45</definedName>
    <definedName name="adaytum_view_4" localSheetId="1">'Adaytum Summary'!$AA$7</definedName>
    <definedName name="adaytum_view_5" localSheetId="1">'Adaytum Summary'!$B$26</definedName>
    <definedName name="adaytum_view_6" localSheetId="1">'Adaytum Summary'!$G$26</definedName>
    <definedName name="adaytum_view_7" localSheetId="1">'Adaytum Summary'!$N$26</definedName>
    <definedName name="adaytum_view_8" localSheetId="1">'Adaytum Summary'!$AA$26</definedName>
    <definedName name="_xlnm.Print_Area" localSheetId="1">'Adaytum Summary'!$A$1:$AD$37</definedName>
    <definedName name="_xlnm.Print_Area" localSheetId="2">'CC Act v CE1 Month'!$A$1:$E$71</definedName>
    <definedName name="_xlnm.Print_Area" localSheetId="6">'FY Fore-Bud-Var'!$A$1:$N$38</definedName>
    <definedName name="_xlnm.Print_Area" localSheetId="8">'P&amp;L CC BUD_ACT_VAR Mon'!$A$1:$E$65</definedName>
    <definedName name="_xlnm.Print_Area" localSheetId="0">Summary!$A$1:$AA$61</definedName>
  </definedNames>
  <calcPr calcId="92512" calcMode="manual"/>
</workbook>
</file>

<file path=xl/calcChain.xml><?xml version="1.0" encoding="utf-8"?>
<calcChain xmlns="http://schemas.openxmlformats.org/spreadsheetml/2006/main">
  <c r="E11" i="10" l="1"/>
  <c r="U11" i="10"/>
  <c r="V11" i="10"/>
  <c r="W11" i="10"/>
  <c r="X11" i="10"/>
  <c r="AD11" i="10"/>
  <c r="E12" i="10"/>
  <c r="U12" i="10"/>
  <c r="V12" i="10"/>
  <c r="W12" i="10"/>
  <c r="X12" i="10"/>
  <c r="AD12" i="10"/>
  <c r="E13" i="10"/>
  <c r="U13" i="10"/>
  <c r="V13" i="10"/>
  <c r="W13" i="10"/>
  <c r="X13" i="10"/>
  <c r="AD13" i="10"/>
  <c r="E14" i="10"/>
  <c r="U14" i="10"/>
  <c r="V14" i="10"/>
  <c r="W14" i="10"/>
  <c r="X14" i="10"/>
  <c r="AD14" i="10"/>
  <c r="E15" i="10"/>
  <c r="U15" i="10"/>
  <c r="V15" i="10"/>
  <c r="W15" i="10"/>
  <c r="X15" i="10"/>
  <c r="AD15" i="10"/>
  <c r="E16" i="10"/>
  <c r="U16" i="10"/>
  <c r="V16" i="10"/>
  <c r="W16" i="10"/>
  <c r="X16" i="10"/>
  <c r="AD16" i="10"/>
  <c r="E17" i="10"/>
  <c r="U17" i="10"/>
  <c r="V17" i="10"/>
  <c r="W17" i="10"/>
  <c r="X17" i="10"/>
  <c r="AD17" i="10"/>
  <c r="E18" i="10"/>
  <c r="U18" i="10"/>
  <c r="V18" i="10"/>
  <c r="W18" i="10"/>
  <c r="X18" i="10"/>
  <c r="AD18" i="10"/>
  <c r="E19" i="10"/>
  <c r="U19" i="10"/>
  <c r="V19" i="10"/>
  <c r="W19" i="10"/>
  <c r="X19" i="10"/>
  <c r="AD19" i="10"/>
  <c r="E20" i="10"/>
  <c r="U20" i="10"/>
  <c r="V20" i="10"/>
  <c r="W20" i="10"/>
  <c r="X20" i="10"/>
  <c r="AD20" i="10"/>
  <c r="E21" i="10"/>
  <c r="U21" i="10"/>
  <c r="V21" i="10"/>
  <c r="W21" i="10"/>
  <c r="X21" i="10"/>
  <c r="AD21" i="10"/>
  <c r="E22" i="10"/>
  <c r="U22" i="10"/>
  <c r="V22" i="10"/>
  <c r="W22" i="10"/>
  <c r="X22" i="10"/>
  <c r="AD22" i="10"/>
  <c r="E23" i="10"/>
  <c r="AD23" i="10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6" i="7"/>
  <c r="C66" i="7"/>
  <c r="C69" i="7"/>
  <c r="C71" i="7"/>
  <c r="J14" i="6"/>
  <c r="K14" i="6"/>
  <c r="M14" i="6"/>
  <c r="N14" i="6"/>
  <c r="J15" i="6"/>
  <c r="K15" i="6"/>
  <c r="M15" i="6"/>
  <c r="N15" i="6"/>
  <c r="J16" i="6"/>
  <c r="M16" i="6"/>
  <c r="N16" i="6"/>
  <c r="J17" i="6"/>
  <c r="K17" i="6"/>
  <c r="M17" i="6"/>
  <c r="N17" i="6"/>
  <c r="J18" i="6"/>
  <c r="M18" i="6"/>
  <c r="N18" i="6"/>
  <c r="J19" i="6"/>
  <c r="M19" i="6"/>
  <c r="J20" i="6"/>
  <c r="K20" i="6"/>
  <c r="M20" i="6"/>
  <c r="N20" i="6"/>
  <c r="J21" i="6"/>
  <c r="K21" i="6"/>
  <c r="M21" i="6"/>
  <c r="N21" i="6"/>
  <c r="J22" i="6"/>
  <c r="M22" i="6"/>
  <c r="J24" i="6"/>
  <c r="K24" i="6"/>
  <c r="M24" i="6"/>
  <c r="N24" i="6"/>
  <c r="J26" i="6"/>
  <c r="M26" i="6"/>
  <c r="J27" i="6"/>
  <c r="M27" i="6"/>
  <c r="D29" i="6"/>
  <c r="F29" i="6"/>
  <c r="H29" i="6"/>
  <c r="J29" i="6"/>
  <c r="K29" i="6"/>
  <c r="M29" i="6"/>
  <c r="N29" i="6"/>
  <c r="J31" i="6"/>
  <c r="M31" i="6"/>
  <c r="J32" i="6"/>
  <c r="M32" i="6"/>
  <c r="J33" i="6"/>
  <c r="M33" i="6"/>
  <c r="J34" i="6"/>
  <c r="M34" i="6"/>
  <c r="D36" i="6"/>
  <c r="F36" i="6"/>
  <c r="H36" i="6"/>
  <c r="J36" i="6"/>
  <c r="M36" i="6"/>
  <c r="D38" i="6"/>
  <c r="F38" i="6"/>
  <c r="H38" i="6"/>
  <c r="J38" i="6"/>
  <c r="K38" i="6"/>
  <c r="M38" i="6"/>
  <c r="N38" i="6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I12" i="3"/>
  <c r="L12" i="3"/>
  <c r="M12" i="3"/>
  <c r="I13" i="3"/>
  <c r="L13" i="3"/>
  <c r="M13" i="3"/>
  <c r="I14" i="3"/>
  <c r="L14" i="3"/>
  <c r="M14" i="3"/>
  <c r="I15" i="3"/>
  <c r="L15" i="3"/>
  <c r="M15" i="3"/>
  <c r="I16" i="3"/>
  <c r="L16" i="3"/>
  <c r="I17" i="3"/>
  <c r="L17" i="3"/>
  <c r="I18" i="3"/>
  <c r="L18" i="3"/>
  <c r="M18" i="3"/>
  <c r="I19" i="3"/>
  <c r="L19" i="3"/>
  <c r="M19" i="3"/>
  <c r="I20" i="3"/>
  <c r="L20" i="3"/>
  <c r="I22" i="3"/>
  <c r="L22" i="3"/>
  <c r="M22" i="3"/>
  <c r="I24" i="3"/>
  <c r="L24" i="3"/>
  <c r="I25" i="3"/>
  <c r="L25" i="3"/>
  <c r="C27" i="3"/>
  <c r="E27" i="3"/>
  <c r="G27" i="3"/>
  <c r="I27" i="3"/>
  <c r="L27" i="3"/>
  <c r="M27" i="3"/>
  <c r="I29" i="3"/>
  <c r="L29" i="3"/>
  <c r="I30" i="3"/>
  <c r="L30" i="3"/>
  <c r="I31" i="3"/>
  <c r="L31" i="3"/>
  <c r="I32" i="3"/>
  <c r="L32" i="3"/>
  <c r="C34" i="3"/>
  <c r="E34" i="3"/>
  <c r="G34" i="3"/>
  <c r="I34" i="3"/>
  <c r="J34" i="3"/>
  <c r="L34" i="3"/>
  <c r="C36" i="3"/>
  <c r="E36" i="3"/>
  <c r="G36" i="3"/>
  <c r="I36" i="3"/>
  <c r="J36" i="3"/>
  <c r="L36" i="3"/>
  <c r="M36" i="3"/>
  <c r="L43" i="3"/>
  <c r="M43" i="3"/>
  <c r="C30" i="4"/>
  <c r="C37" i="4"/>
  <c r="C39" i="4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2" i="5"/>
  <c r="C62" i="5"/>
  <c r="C65" i="5"/>
  <c r="F11" i="11"/>
  <c r="M11" i="11"/>
  <c r="R11" i="11"/>
  <c r="W11" i="11"/>
  <c r="AA11" i="11"/>
  <c r="D13" i="11"/>
  <c r="E13" i="11"/>
  <c r="F13" i="11"/>
  <c r="J13" i="11"/>
  <c r="K13" i="11"/>
  <c r="L13" i="11"/>
  <c r="M13" i="11"/>
  <c r="O13" i="11"/>
  <c r="P13" i="11"/>
  <c r="Q13" i="11"/>
  <c r="R13" i="11"/>
  <c r="T13" i="11"/>
  <c r="U13" i="11"/>
  <c r="V13" i="11"/>
  <c r="W13" i="11"/>
  <c r="Y13" i="11"/>
  <c r="Z13" i="11"/>
  <c r="AA13" i="11"/>
  <c r="D15" i="11"/>
  <c r="E15" i="11"/>
  <c r="F15" i="11"/>
  <c r="J15" i="11"/>
  <c r="K15" i="11"/>
  <c r="L15" i="11"/>
  <c r="M15" i="11"/>
  <c r="O15" i="11"/>
  <c r="P15" i="11"/>
  <c r="Q15" i="11"/>
  <c r="R15" i="11"/>
  <c r="T15" i="11"/>
  <c r="U15" i="11"/>
  <c r="V15" i="11"/>
  <c r="W15" i="11"/>
  <c r="Y15" i="11"/>
  <c r="Z15" i="11"/>
  <c r="AA15" i="11"/>
  <c r="C17" i="11"/>
  <c r="D21" i="11"/>
  <c r="E21" i="11"/>
  <c r="F21" i="11"/>
  <c r="J21" i="11"/>
  <c r="K21" i="11"/>
  <c r="L21" i="11"/>
  <c r="M21" i="11"/>
  <c r="O21" i="11"/>
  <c r="P21" i="11"/>
  <c r="Q21" i="11"/>
  <c r="R21" i="11"/>
  <c r="T21" i="11"/>
  <c r="U21" i="11"/>
  <c r="V21" i="11"/>
  <c r="W21" i="11"/>
  <c r="Y21" i="11"/>
  <c r="Z21" i="11"/>
  <c r="AA21" i="11"/>
  <c r="D23" i="11"/>
  <c r="E23" i="11"/>
  <c r="F23" i="11"/>
  <c r="J23" i="11"/>
  <c r="K23" i="11"/>
  <c r="L23" i="11"/>
  <c r="M23" i="11"/>
  <c r="O23" i="11"/>
  <c r="P23" i="11"/>
  <c r="Q23" i="11"/>
  <c r="R23" i="11"/>
  <c r="T23" i="11"/>
  <c r="U23" i="11"/>
  <c r="V23" i="11"/>
  <c r="W23" i="11"/>
  <c r="Y23" i="11"/>
  <c r="Z23" i="11"/>
  <c r="AA23" i="11"/>
  <c r="C27" i="11"/>
  <c r="D29" i="11"/>
  <c r="E29" i="11"/>
  <c r="F29" i="11"/>
  <c r="J29" i="11"/>
  <c r="K29" i="11"/>
  <c r="L29" i="11"/>
  <c r="M29" i="11"/>
  <c r="O29" i="11"/>
  <c r="P29" i="11"/>
  <c r="Q29" i="11"/>
  <c r="R29" i="11"/>
  <c r="T29" i="11"/>
  <c r="U29" i="11"/>
  <c r="V29" i="11"/>
  <c r="W29" i="11"/>
  <c r="Y29" i="11"/>
  <c r="Z29" i="11"/>
  <c r="AA29" i="11"/>
  <c r="D31" i="11"/>
  <c r="E31" i="11"/>
  <c r="F31" i="11"/>
  <c r="J31" i="11"/>
  <c r="K31" i="11"/>
  <c r="L31" i="11"/>
  <c r="M31" i="11"/>
  <c r="O31" i="11"/>
  <c r="P31" i="11"/>
  <c r="Q31" i="11"/>
  <c r="R31" i="11"/>
  <c r="T31" i="11"/>
  <c r="U31" i="11"/>
  <c r="V31" i="11"/>
  <c r="W31" i="11"/>
  <c r="Y31" i="11"/>
  <c r="Z31" i="11"/>
  <c r="AA31" i="11"/>
  <c r="F32" i="11"/>
  <c r="F33" i="11"/>
  <c r="F34" i="11"/>
  <c r="F35" i="11"/>
  <c r="D37" i="11"/>
  <c r="E37" i="11"/>
  <c r="F37" i="11"/>
  <c r="J37" i="11"/>
  <c r="K37" i="11"/>
  <c r="L37" i="11"/>
  <c r="M37" i="11"/>
  <c r="O37" i="11"/>
  <c r="P37" i="11"/>
  <c r="Q37" i="11"/>
  <c r="R37" i="11"/>
  <c r="T37" i="11"/>
  <c r="U37" i="11"/>
  <c r="V37" i="11"/>
  <c r="W37" i="11"/>
  <c r="Y37" i="11"/>
  <c r="Z37" i="11"/>
  <c r="AA37" i="11"/>
  <c r="C38" i="11"/>
  <c r="C41" i="11"/>
  <c r="D43" i="11"/>
  <c r="E43" i="11"/>
  <c r="F43" i="11"/>
  <c r="J43" i="11"/>
  <c r="K43" i="11"/>
  <c r="L43" i="11"/>
  <c r="M43" i="11"/>
  <c r="O43" i="11"/>
  <c r="P43" i="11"/>
  <c r="Q43" i="11"/>
  <c r="R43" i="11"/>
  <c r="T43" i="11"/>
  <c r="U43" i="11"/>
  <c r="V43" i="11"/>
  <c r="W43" i="11"/>
  <c r="Y43" i="11"/>
  <c r="Z43" i="11"/>
  <c r="AA43" i="11"/>
  <c r="D45" i="11"/>
  <c r="E45" i="11"/>
  <c r="F45" i="11"/>
  <c r="J45" i="11"/>
  <c r="K45" i="11"/>
  <c r="L45" i="11"/>
  <c r="M45" i="11"/>
  <c r="O45" i="11"/>
  <c r="P45" i="11"/>
  <c r="Q45" i="11"/>
  <c r="R45" i="11"/>
  <c r="T45" i="11"/>
  <c r="U45" i="11"/>
  <c r="V45" i="11"/>
  <c r="W45" i="11"/>
  <c r="Y45" i="11"/>
  <c r="Z45" i="11"/>
  <c r="AA45" i="11"/>
  <c r="D47" i="11"/>
  <c r="E47" i="11"/>
  <c r="F47" i="11"/>
  <c r="J47" i="11"/>
  <c r="K47" i="11"/>
  <c r="L47" i="11"/>
  <c r="M47" i="11"/>
  <c r="O47" i="11"/>
  <c r="P47" i="11"/>
  <c r="Q47" i="11"/>
  <c r="R47" i="11"/>
  <c r="T47" i="11"/>
  <c r="U47" i="11"/>
  <c r="V47" i="11"/>
  <c r="W47" i="11"/>
  <c r="Y47" i="11"/>
  <c r="Z47" i="11"/>
  <c r="AA47" i="11"/>
  <c r="D49" i="11"/>
  <c r="E49" i="11"/>
  <c r="F49" i="11"/>
  <c r="J49" i="11"/>
  <c r="K49" i="11"/>
  <c r="L49" i="11"/>
  <c r="M49" i="11"/>
  <c r="O49" i="11"/>
  <c r="P49" i="11"/>
  <c r="Q49" i="11"/>
  <c r="R49" i="11"/>
  <c r="T49" i="11"/>
  <c r="U49" i="11"/>
  <c r="V49" i="11"/>
  <c r="W49" i="11"/>
  <c r="AA49" i="11"/>
  <c r="F50" i="11"/>
  <c r="T50" i="11"/>
  <c r="U50" i="11"/>
  <c r="V50" i="11"/>
  <c r="W50" i="11"/>
  <c r="AA50" i="11"/>
  <c r="D51" i="11"/>
  <c r="E51" i="11"/>
  <c r="F51" i="11"/>
  <c r="J51" i="11"/>
  <c r="K51" i="11"/>
  <c r="L51" i="11"/>
  <c r="M51" i="11"/>
  <c r="O51" i="11"/>
  <c r="P51" i="11"/>
  <c r="Q51" i="11"/>
  <c r="R51" i="11"/>
  <c r="T51" i="11"/>
  <c r="U51" i="11"/>
  <c r="V51" i="11"/>
  <c r="W51" i="11"/>
  <c r="Y51" i="11"/>
  <c r="Z51" i="11"/>
  <c r="AA51" i="11"/>
  <c r="F53" i="11"/>
  <c r="M53" i="11"/>
  <c r="O53" i="11"/>
  <c r="P53" i="11"/>
  <c r="Q53" i="11"/>
  <c r="R53" i="11"/>
  <c r="T53" i="11"/>
  <c r="U53" i="11"/>
  <c r="V53" i="11"/>
  <c r="W53" i="11"/>
  <c r="Y53" i="11"/>
  <c r="Z53" i="11"/>
  <c r="AA53" i="11"/>
  <c r="F55" i="11"/>
  <c r="M55" i="11"/>
  <c r="R55" i="11"/>
  <c r="T55" i="11"/>
  <c r="U55" i="11"/>
  <c r="V55" i="11"/>
  <c r="W55" i="11"/>
  <c r="AA55" i="11"/>
  <c r="F56" i="11"/>
  <c r="M56" i="11"/>
  <c r="R56" i="11"/>
  <c r="T56" i="11"/>
  <c r="U56" i="11"/>
  <c r="V56" i="11"/>
  <c r="W56" i="11"/>
  <c r="AA56" i="11"/>
  <c r="D58" i="11"/>
  <c r="E58" i="11"/>
  <c r="F58" i="11"/>
  <c r="J58" i="11"/>
  <c r="K58" i="11"/>
  <c r="L58" i="11"/>
  <c r="M58" i="11"/>
  <c r="O58" i="11"/>
  <c r="P58" i="11"/>
  <c r="Q58" i="11"/>
  <c r="R58" i="11"/>
  <c r="T58" i="11"/>
  <c r="U58" i="11"/>
  <c r="V58" i="11"/>
  <c r="W58" i="11"/>
  <c r="Y58" i="11"/>
  <c r="Z58" i="11"/>
  <c r="AA58" i="11"/>
  <c r="D60" i="11"/>
  <c r="E60" i="11"/>
  <c r="F60" i="11"/>
  <c r="J60" i="11"/>
  <c r="K60" i="11"/>
  <c r="L60" i="11"/>
  <c r="M60" i="11"/>
  <c r="O60" i="11"/>
  <c r="P60" i="11"/>
  <c r="Q60" i="11"/>
  <c r="R60" i="11"/>
  <c r="T60" i="11"/>
  <c r="U60" i="11"/>
  <c r="V60" i="11"/>
  <c r="W60" i="11"/>
  <c r="Z60" i="11"/>
  <c r="AA60" i="11"/>
  <c r="J12" i="1"/>
  <c r="K12" i="1"/>
  <c r="M12" i="1"/>
  <c r="N12" i="1"/>
  <c r="J13" i="1"/>
  <c r="K13" i="1"/>
  <c r="M13" i="1"/>
  <c r="N13" i="1"/>
  <c r="J14" i="1"/>
  <c r="M14" i="1"/>
  <c r="N14" i="1"/>
  <c r="J15" i="1"/>
  <c r="K15" i="1"/>
  <c r="M15" i="1"/>
  <c r="N15" i="1"/>
  <c r="J16" i="1"/>
  <c r="M16" i="1"/>
  <c r="N16" i="1"/>
  <c r="J17" i="1"/>
  <c r="M17" i="1"/>
  <c r="J18" i="1"/>
  <c r="K18" i="1"/>
  <c r="M18" i="1"/>
  <c r="N18" i="1"/>
  <c r="J19" i="1"/>
  <c r="K19" i="1"/>
  <c r="M19" i="1"/>
  <c r="N19" i="1"/>
  <c r="J20" i="1"/>
  <c r="M20" i="1"/>
  <c r="J22" i="1"/>
  <c r="K22" i="1"/>
  <c r="M22" i="1"/>
  <c r="N22" i="1"/>
  <c r="J24" i="1"/>
  <c r="M24" i="1"/>
  <c r="J25" i="1"/>
  <c r="M25" i="1"/>
  <c r="D27" i="1"/>
  <c r="F27" i="1"/>
  <c r="H27" i="1"/>
  <c r="J27" i="1"/>
  <c r="K27" i="1"/>
  <c r="M27" i="1"/>
  <c r="N27" i="1"/>
  <c r="J29" i="1"/>
  <c r="M29" i="1"/>
  <c r="J30" i="1"/>
  <c r="M30" i="1"/>
  <c r="J31" i="1"/>
  <c r="M31" i="1"/>
  <c r="J32" i="1"/>
  <c r="M32" i="1"/>
  <c r="D34" i="1"/>
  <c r="F34" i="1"/>
  <c r="H34" i="1"/>
  <c r="J34" i="1"/>
  <c r="M34" i="1"/>
  <c r="D36" i="1"/>
  <c r="F36" i="1"/>
  <c r="H36" i="1"/>
  <c r="J36" i="1"/>
  <c r="K36" i="1"/>
  <c r="M36" i="1"/>
  <c r="N36" i="1"/>
  <c r="K44" i="1"/>
  <c r="N44" i="1"/>
</calcChain>
</file>

<file path=xl/comments1.xml><?xml version="1.0" encoding="utf-8"?>
<comments xmlns="http://schemas.openxmlformats.org/spreadsheetml/2006/main">
  <authors>
    <author>slane</author>
    <author>pmcalist</author>
  </authors>
  <commentList>
    <comment ref="B4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RGP=adaytum_page_1
RGR=adaytum_row_1
RGC=adaytum_col_1
RGD=adaytum_data_1
P01=SAP CC in Subregions
P02=Consolidated/Non Consolidated
R01=P&amp;L MRG Forecasting
C01=GA Forecasting
C02=Months+Qs
VID=61FA942EF38F62C0
CHK=-424608646
</t>
        </r>
      </text>
    </comment>
    <comment ref="B5" authorId="1" shapeId="0">
      <text>
        <r>
          <rPr>
            <sz val="8"/>
            <color indexed="81"/>
            <rFont val="Tahoma"/>
          </rPr>
          <t>SAP CC in Subregions</t>
        </r>
      </text>
    </comment>
    <comment ref="J9" authorId="1" shapeId="0">
      <text>
        <r>
          <rPr>
            <sz val="8"/>
            <color indexed="81"/>
            <rFont val="Tahoma"/>
          </rPr>
          <t>Months+Qs</t>
        </r>
      </text>
    </comment>
    <comment ref="K9" authorId="1" shapeId="0">
      <text>
        <r>
          <rPr>
            <sz val="8"/>
            <color indexed="81"/>
            <rFont val="Tahoma"/>
          </rPr>
          <t>Months+Qs</t>
        </r>
      </text>
    </comment>
    <comment ref="O9" authorId="1" shapeId="0">
      <text>
        <r>
          <rPr>
            <sz val="8"/>
            <color indexed="81"/>
            <rFont val="Tahoma"/>
          </rPr>
          <t>Months+Qs</t>
        </r>
      </text>
    </comment>
    <comment ref="P9" authorId="1" shapeId="0">
      <text>
        <r>
          <rPr>
            <sz val="8"/>
            <color indexed="81"/>
            <rFont val="Tahoma"/>
          </rPr>
          <t>Months+Qs</t>
        </r>
      </text>
    </comment>
    <comment ref="T9" authorId="1" shapeId="0">
      <text>
        <r>
          <rPr>
            <sz val="8"/>
            <color indexed="81"/>
            <rFont val="Tahoma"/>
          </rPr>
          <t>Months+Qs</t>
        </r>
      </text>
    </comment>
    <comment ref="U9" authorId="1" shapeId="0">
      <text>
        <r>
          <rPr>
            <sz val="8"/>
            <color indexed="81"/>
            <rFont val="Tahoma"/>
          </rPr>
          <t>Months+Qs</t>
        </r>
      </text>
    </comment>
    <comment ref="Y9" authorId="1" shapeId="0">
      <text>
        <r>
          <rPr>
            <sz val="8"/>
            <color indexed="81"/>
            <rFont val="Tahoma"/>
          </rPr>
          <t>Months+Qs</t>
        </r>
      </text>
    </comment>
    <comment ref="Z9" authorId="1" shapeId="0">
      <text>
        <r>
          <rPr>
            <sz val="8"/>
            <color indexed="81"/>
            <rFont val="Tahoma"/>
          </rPr>
          <t>Months+Qs</t>
        </r>
      </text>
    </comment>
    <comment ref="B4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H47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2.xml><?xml version="1.0" encoding="utf-8"?>
<comments xmlns="http://schemas.openxmlformats.org/spreadsheetml/2006/main">
  <authors>
    <author>gmcmahon</author>
    <author>rsmith1</author>
  </authors>
  <commentList>
    <comment ref="B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BGD=N
FGL=N
BGL=N
SUP=N
BBF=N
NTS=Y
VAL=Y
RHD=N
LCK=N
RFH=N
BBK=Y
OVF=N
IAB=N
BAZ=N
EAZ=N
P01=SAP CC in Subregions
P02=Consolidated/Non Consolidated
R01=P&amp;L MRG Forecasting
C01=GA Forecasting
C02=Months+Qs
RGP=adaytum_page_1
RGR=adaytum_row_1
RGC=adaytum_col_1
RGD=adaytum_data_1
VID=E51DAB0F4D9562C0
CHK=-463263149
</t>
        </r>
      </text>
    </comment>
    <comment ref="B7" authorId="1" shapeId="0">
      <text>
        <r>
          <rPr>
            <sz val="8"/>
            <color indexed="81"/>
            <rFont val="Tahoma"/>
          </rPr>
          <t>SAP CC in Subregions</t>
        </r>
      </text>
    </comment>
    <comment ref="C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G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BGD=N
FGL=N
BGL=N
SUP=N
BBF=N
NTS=Y
VAL=Y
RHD=N
LCK=N
RFH=N
BBK=Y
OVF=N
IAB=N
BAZ=N
EAZ=N
P01=GA Forecasting
P02=SAP CC in Subregions
P03=Consolidated/Non Consolidated
R01=P&amp;L MRG Forecasting
C01=Months+Qs
RGP=adaytum_page_2
RGR=adaytum_row_2
RGC=adaytum_col_2
RGD=adaytum_data_2
VID=D401D91C4D9562C0
CHK=-1257027414
</t>
        </r>
      </text>
    </comment>
    <comment ref="M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BGD=N
FGL=N
BGL=N
SUP=N
BBF=N
NTS=Y
VAL=Y
RHD=N
LCK=N
RFH=N
BBK=Y
OVF=N
IAB=N
BAZ=N
EAZ=N
P01=GA Forecasting
P02=SAP CC in Subregions
P03=Consolidated/Non Consolidated
R01=P&amp;L MRG Forecasting
C01=Months+Qs
RGP=adaytum_page_3
RGR=adaytum_row_3
RGC=adaytum_col_3
RGD=adaytum_data_3
VID=9A8978264D9562C0
CHK=1227083898
</t>
        </r>
      </text>
    </comment>
    <comment ref="AA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BGD=N
FGL=N
BGL=N
SUP=N
BBF=N
NTS=Y
VAL=Y
RHD=N
LCK=N
RFH=N
BBK=Y
OVF=N
IAB=N
BAZ=N
EAZ=N
P01=SAP CC in Subregions
P02=Months+Qs
P03=Consolidated/Non Consolidated
R01=P&amp;L MRG Forecasting
C01=GA Forecasting
RGP=adaytum_page_4
RGR=adaytum_row_4
RGC=adaytum_col_4
RGD=adaytum_data_4
VID=D6B492704D9562C0
CHK=-1042407993
</t>
        </r>
      </text>
    </comment>
    <comment ref="G8" authorId="1" shapeId="0">
      <text>
        <r>
          <rPr>
            <sz val="8"/>
            <color indexed="81"/>
            <rFont val="Tahoma"/>
          </rPr>
          <t>GA Forecasting</t>
        </r>
      </text>
    </comment>
    <comment ref="H8" authorId="1" shapeId="0">
      <text>
        <r>
          <rPr>
            <sz val="8"/>
            <color indexed="81"/>
            <rFont val="Tahoma"/>
          </rPr>
          <t>SAP CC in Subregions</t>
        </r>
      </text>
    </comment>
    <comment ref="I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M8" authorId="1" shapeId="0">
      <text>
        <r>
          <rPr>
            <sz val="8"/>
            <color indexed="81"/>
            <rFont val="Tahoma"/>
          </rPr>
          <t>GA Forecasting</t>
        </r>
      </text>
    </comment>
    <comment ref="N8" authorId="1" shapeId="0">
      <text>
        <r>
          <rPr>
            <sz val="8"/>
            <color indexed="81"/>
            <rFont val="Tahoma"/>
          </rPr>
          <t>SAP CC in Subregions</t>
        </r>
      </text>
    </comment>
    <comment ref="O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AA8" authorId="1" shapeId="0">
      <text>
        <r>
          <rPr>
            <sz val="8"/>
            <color indexed="81"/>
            <rFont val="Tahoma"/>
          </rPr>
          <t>SAP CC in Subregions</t>
        </r>
      </text>
    </comment>
    <comment ref="AB8" authorId="1" shapeId="0">
      <text>
        <r>
          <rPr>
            <sz val="8"/>
            <color indexed="81"/>
            <rFont val="Tahoma"/>
          </rPr>
          <t>Months+Qs</t>
        </r>
      </text>
    </comment>
    <comment ref="AC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9" authorId="1" shapeId="0">
      <text>
        <r>
          <rPr>
            <sz val="8"/>
            <color indexed="81"/>
            <rFont val="Tahoma"/>
          </rPr>
          <t>GA Forecasting</t>
        </r>
      </text>
    </comment>
    <comment ref="D9" authorId="1" shapeId="0">
      <text>
        <r>
          <rPr>
            <sz val="8"/>
            <color indexed="81"/>
            <rFont val="Tahoma"/>
          </rPr>
          <t>GA Forecasting</t>
        </r>
      </text>
    </comment>
    <comment ref="C10" authorId="1" shapeId="0">
      <text>
        <r>
          <rPr>
            <sz val="8"/>
            <color indexed="81"/>
            <rFont val="Tahoma"/>
          </rPr>
          <t>Months+Qs</t>
        </r>
      </text>
    </comment>
    <comment ref="D10" authorId="1" shapeId="0">
      <text>
        <r>
          <rPr>
            <sz val="8"/>
            <color indexed="81"/>
            <rFont val="Tahoma"/>
          </rPr>
          <t>Months+Qs</t>
        </r>
      </text>
    </comment>
    <comment ref="H10" authorId="1" shapeId="0">
      <text>
        <r>
          <rPr>
            <sz val="8"/>
            <color indexed="81"/>
            <rFont val="Tahoma"/>
          </rPr>
          <t>Months+Qs</t>
        </r>
      </text>
    </comment>
    <comment ref="I10" authorId="1" shapeId="0">
      <text>
        <r>
          <rPr>
            <sz val="8"/>
            <color indexed="81"/>
            <rFont val="Tahoma"/>
          </rPr>
          <t>Months+Qs</t>
        </r>
      </text>
    </comment>
    <comment ref="J10" authorId="1" shapeId="0">
      <text>
        <r>
          <rPr>
            <sz val="8"/>
            <color indexed="81"/>
            <rFont val="Tahoma"/>
          </rPr>
          <t>Months+Qs</t>
        </r>
      </text>
    </comment>
    <comment ref="K10" authorId="1" shapeId="0">
      <text>
        <r>
          <rPr>
            <sz val="8"/>
            <color indexed="81"/>
            <rFont val="Tahoma"/>
          </rPr>
          <t>Months+Qs</t>
        </r>
      </text>
    </comment>
    <comment ref="N10" authorId="1" shapeId="0">
      <text>
        <r>
          <rPr>
            <sz val="8"/>
            <color indexed="81"/>
            <rFont val="Tahoma"/>
          </rPr>
          <t>Months+Qs</t>
        </r>
      </text>
    </comment>
    <comment ref="O10" authorId="1" shapeId="0">
      <text>
        <r>
          <rPr>
            <sz val="8"/>
            <color indexed="81"/>
            <rFont val="Tahoma"/>
          </rPr>
          <t>Months+Qs</t>
        </r>
      </text>
    </comment>
    <comment ref="P10" authorId="1" shapeId="0">
      <text>
        <r>
          <rPr>
            <sz val="8"/>
            <color indexed="81"/>
            <rFont val="Tahoma"/>
          </rPr>
          <t>Months+Qs</t>
        </r>
      </text>
    </comment>
    <comment ref="Q10" authorId="1" shapeId="0">
      <text>
        <r>
          <rPr>
            <sz val="8"/>
            <color indexed="81"/>
            <rFont val="Tahoma"/>
          </rPr>
          <t>Months+Qs</t>
        </r>
      </text>
    </comment>
    <comment ref="AB10" authorId="1" shapeId="0">
      <text>
        <r>
          <rPr>
            <sz val="8"/>
            <color indexed="81"/>
            <rFont val="Tahoma"/>
          </rPr>
          <t>GA Forecasting</t>
        </r>
      </text>
    </comment>
    <comment ref="AC10" authorId="1" shapeId="0">
      <text>
        <r>
          <rPr>
            <sz val="8"/>
            <color indexed="81"/>
            <rFont val="Tahoma"/>
          </rPr>
          <t>GA Forecasting</t>
        </r>
      </text>
    </comment>
    <comment ref="B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6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P01=Months
R01=SAP CC in Subregions
C01=Headcount Act/Bud
RGP=adaytum_page_5
RGR=adaytum_row_5
RGC=adaytum_col_5
RGD=adaytum_data_5
VID=A629562E4D9562C0
CHK=-2100494781
</t>
        </r>
      </text>
    </comment>
    <comment ref="G26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P01=Headcount Act/Bud
R01=SAP CC in Subregions
C01=Months
RGP=adaytum_page_6
RGR=adaytum_row_6
RGC=adaytum_col_6
RGD=adaytum_data_6
VID=3EF9B5314D9562C0
CHK=24196471
</t>
        </r>
      </text>
    </comment>
    <comment ref="N26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P01=Headcount Act/Bud
R01=SAP CC in Subregions
C01=Months
RGP=adaytum_page_7
RGR=adaytum_row_7
RGC=adaytum_col_7
RGD=adaytum_data_7
VID=97E180354D9562C0
CHK=-1836337394
</t>
        </r>
      </text>
    </comment>
    <comment ref="AA26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P01=Months
R01=SAP CC in Subregions
C01=Headcount Act/Bud
RGP=adaytum_page_8
RGR=adaytum_row_8
RGC=adaytum_col_8
RGD=adaytum_data_8
VID=DDF9C032529462C0
CHK=-349268761
</t>
        </r>
      </text>
    </comment>
    <comment ref="B27" authorId="1" shapeId="0">
      <text>
        <r>
          <rPr>
            <sz val="8"/>
            <color indexed="81"/>
            <rFont val="Tahoma"/>
          </rPr>
          <t>Months</t>
        </r>
      </text>
    </comment>
    <comment ref="G27" authorId="1" shapeId="0">
      <text>
        <r>
          <rPr>
            <sz val="8"/>
            <color indexed="81"/>
            <rFont val="Tahoma"/>
          </rPr>
          <t>Headcount Act/Bud</t>
        </r>
      </text>
    </comment>
    <comment ref="N27" authorId="1" shapeId="0">
      <text>
        <r>
          <rPr>
            <sz val="8"/>
            <color indexed="81"/>
            <rFont val="Tahoma"/>
          </rPr>
          <t>Headcount Act/Bud</t>
        </r>
      </text>
    </comment>
    <comment ref="AA27" authorId="1" shapeId="0">
      <text>
        <r>
          <rPr>
            <sz val="8"/>
            <color indexed="81"/>
            <rFont val="Tahoma"/>
          </rPr>
          <t>Months</t>
        </r>
      </text>
    </comment>
    <comment ref="C29" authorId="1" shapeId="0">
      <text>
        <r>
          <rPr>
            <sz val="8"/>
            <color indexed="81"/>
            <rFont val="Tahoma"/>
          </rPr>
          <t>Headcount Act/Bud</t>
        </r>
      </text>
    </comment>
    <comment ref="D29" authorId="1" shapeId="0">
      <text>
        <r>
          <rPr>
            <sz val="8"/>
            <color indexed="81"/>
            <rFont val="Tahoma"/>
          </rPr>
          <t>Headcount Act/Bud</t>
        </r>
      </text>
    </comment>
    <comment ref="H29" authorId="1" shapeId="0">
      <text>
        <r>
          <rPr>
            <sz val="8"/>
            <color indexed="81"/>
            <rFont val="Tahoma"/>
          </rPr>
          <t>Months</t>
        </r>
      </text>
    </comment>
    <comment ref="O29" authorId="1" shapeId="0">
      <text>
        <r>
          <rPr>
            <sz val="8"/>
            <color indexed="81"/>
            <rFont val="Tahoma"/>
          </rPr>
          <t>Months</t>
        </r>
      </text>
    </comment>
    <comment ref="P29" authorId="1" shapeId="0">
      <text>
        <r>
          <rPr>
            <sz val="8"/>
            <color indexed="81"/>
            <rFont val="Tahoma"/>
          </rPr>
          <t>Months</t>
        </r>
      </text>
    </comment>
    <comment ref="Q29" authorId="1" shapeId="0">
      <text>
        <r>
          <rPr>
            <sz val="8"/>
            <color indexed="81"/>
            <rFont val="Tahoma"/>
          </rPr>
          <t>Months</t>
        </r>
      </text>
    </comment>
    <comment ref="R29" authorId="1" shapeId="0">
      <text>
        <r>
          <rPr>
            <sz val="8"/>
            <color indexed="81"/>
            <rFont val="Tahoma"/>
          </rPr>
          <t>Months</t>
        </r>
      </text>
    </comment>
    <comment ref="AB29" authorId="1" shapeId="0">
      <text>
        <r>
          <rPr>
            <sz val="8"/>
            <color indexed="81"/>
            <rFont val="Tahoma"/>
          </rPr>
          <t>Headcount Act/Bud</t>
        </r>
      </text>
    </comment>
    <comment ref="AC29" authorId="1" shapeId="0">
      <text>
        <r>
          <rPr>
            <sz val="8"/>
            <color indexed="81"/>
            <rFont val="Tahoma"/>
          </rPr>
          <t>Headcount Act/Bud</t>
        </r>
      </text>
    </comment>
    <comment ref="B30" authorId="1" shapeId="0">
      <text>
        <r>
          <rPr>
            <sz val="8"/>
            <color indexed="81"/>
            <rFont val="Tahoma"/>
          </rPr>
          <t>SAP CC in Subregions</t>
        </r>
      </text>
    </comment>
    <comment ref="G30" authorId="1" shapeId="0">
      <text>
        <r>
          <rPr>
            <sz val="8"/>
            <color indexed="81"/>
            <rFont val="Tahoma"/>
          </rPr>
          <t>SAP CC in Subregions</t>
        </r>
      </text>
    </comment>
    <comment ref="N30" authorId="1" shapeId="0">
      <text>
        <r>
          <rPr>
            <sz val="8"/>
            <color indexed="81"/>
            <rFont val="Tahoma"/>
          </rPr>
          <t>SAP CC in Subregions</t>
        </r>
      </text>
    </comment>
    <comment ref="AA30" authorId="1" shapeId="0">
      <text>
        <r>
          <rPr>
            <sz val="8"/>
            <color indexed="81"/>
            <rFont val="Tahoma"/>
          </rPr>
          <t>SAP CC in Subregions</t>
        </r>
      </text>
    </comment>
  </commentList>
</comments>
</file>

<file path=xl/comments3.xml><?xml version="1.0" encoding="utf-8"?>
<comments xmlns="http://schemas.openxmlformats.org/spreadsheetml/2006/main">
  <authors>
    <author>gmcmahon</author>
    <author>dsulliva</author>
    <author>rsmith1</author>
  </authors>
  <commentList>
    <comment ref="A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RGP=adaytum_page_1
RGR=adaytum_row_1
RGC=adaytum_col_1
RGD=adaytum_data_1
P01=Months+Qs
P02=Consolidated/Non Consolidated
R01=GA Forecasting
R02=P&amp;L MRG Forecasting
C01=SAP CC in Subregions
VID=1037B4874F9562C0
CHK=-1809630609
</t>
        </r>
      </text>
    </comment>
    <comment ref="A7" authorId="1" shapeId="0">
      <text>
        <r>
          <rPr>
            <sz val="8"/>
            <color indexed="81"/>
            <rFont val="Tahoma"/>
          </rPr>
          <t>Months+Qs</t>
        </r>
      </text>
    </comment>
    <comment ref="B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9" authorId="1" shapeId="0">
      <text>
        <r>
          <rPr>
            <sz val="8"/>
            <color indexed="81"/>
            <rFont val="Tahoma"/>
          </rPr>
          <t>SAP CC in Subregions</t>
        </r>
      </text>
    </comment>
    <comment ref="A11" authorId="1" shapeId="0">
      <text>
        <r>
          <rPr>
            <sz val="8"/>
            <color indexed="81"/>
            <rFont val="Tahoma"/>
          </rPr>
          <t>GA Forecasting</t>
        </r>
      </text>
    </comment>
    <comment ref="B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4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P01=Months
R01=Headcount Act/Bud
C01=SAP CC in Subregions
RGP=adaytum_page_2
RGR=adaytum_row_2
RGC=adaytum_col_2
RGD=adaytum_data_2
VID=0ADC0481729462C0
CHK=90382146
</t>
        </r>
      </text>
    </comment>
    <comment ref="B25" authorId="2" shapeId="0">
      <text>
        <r>
          <rPr>
            <sz val="8"/>
            <color indexed="81"/>
            <rFont val="Tahoma"/>
          </rPr>
          <t>Months</t>
        </r>
      </text>
    </comment>
    <comment ref="C27" authorId="2" shapeId="0">
      <text>
        <r>
          <rPr>
            <sz val="8"/>
            <color indexed="81"/>
            <rFont val="Tahoma"/>
          </rPr>
          <t>SAP CC in Subregions</t>
        </r>
      </text>
    </comment>
    <comment ref="B28" authorId="2" shapeId="0">
      <text>
        <r>
          <rPr>
            <sz val="8"/>
            <color indexed="81"/>
            <rFont val="Tahoma"/>
          </rPr>
          <t>Headcount Act/Bud</t>
        </r>
      </text>
    </comment>
    <comment ref="A34" authorId="1" shapeId="0">
      <text>
        <r>
          <rPr>
            <sz val="8"/>
            <color indexed="81"/>
            <rFont val="Tahoma"/>
          </rPr>
          <t>GA Forecasting</t>
        </r>
      </text>
    </comment>
    <comment ref="B3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7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P01=Months
R01=Headcount Act/Bud
C01=SAP CC in Subregions
RGP=adaytum_page_3
RGR=adaytum_row_3
RGC=adaytum_col_3
RGD=adaytum_data_4
VID=FB942EC7729462C0
CHK=-464124734
</t>
        </r>
      </text>
    </comment>
    <comment ref="B48" authorId="2" shapeId="0">
      <text>
        <r>
          <rPr>
            <sz val="8"/>
            <color indexed="81"/>
            <rFont val="Tahoma"/>
          </rPr>
          <t>Months</t>
        </r>
      </text>
    </comment>
    <comment ref="C50" authorId="2" shapeId="0">
      <text>
        <r>
          <rPr>
            <sz val="8"/>
            <color indexed="81"/>
            <rFont val="Tahoma"/>
          </rPr>
          <t>SAP CC in Subregions</t>
        </r>
      </text>
    </comment>
    <comment ref="B51" authorId="2" shapeId="0">
      <text>
        <r>
          <rPr>
            <sz val="8"/>
            <color indexed="81"/>
            <rFont val="Tahoma"/>
          </rPr>
          <t>Headcount Act/Bud</t>
        </r>
      </text>
    </comment>
  </commentList>
</comments>
</file>

<file path=xl/comments4.xml><?xml version="1.0" encoding="utf-8"?>
<comments xmlns="http://schemas.openxmlformats.org/spreadsheetml/2006/main">
  <authors>
    <author>gmcmahon</author>
    <author>dsulliva</author>
  </authors>
  <commentList>
    <comment ref="C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P01=SAP CC in Subregions
P02=Consolidated/Non Consolidated
R01=P&amp;L MRG Forecasting
C01=GA Forecasting
C02=Months+Qs
RGP=adaytum_page_1
RGR=adaytum_row_1
RGC=adaytum_col_1
RGD=adaytum_data_1
VID=0D84FC734E9562C0
CHK=245895529
</t>
        </r>
      </text>
    </comment>
    <comment ref="C7" authorId="1" shapeId="0">
      <text>
        <r>
          <rPr>
            <sz val="8"/>
            <color indexed="81"/>
            <rFont val="Tahoma"/>
          </rPr>
          <t>SAP CC in Subregions</t>
        </r>
      </text>
    </comment>
    <comment ref="D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D9" authorId="1" shapeId="0">
      <text>
        <r>
          <rPr>
            <sz val="8"/>
            <color indexed="81"/>
            <rFont val="Tahoma"/>
          </rPr>
          <t>GA Forecasting</t>
        </r>
      </text>
    </comment>
    <comment ref="F9" authorId="1" shapeId="0">
      <text>
        <r>
          <rPr>
            <sz val="8"/>
            <color indexed="81"/>
            <rFont val="Tahoma"/>
          </rPr>
          <t>GA Forecasting</t>
        </r>
      </text>
    </comment>
    <comment ref="H9" authorId="1" shapeId="0">
      <text>
        <r>
          <rPr>
            <sz val="8"/>
            <color indexed="81"/>
            <rFont val="Tahoma"/>
          </rPr>
          <t>GA Forecasting</t>
        </r>
      </text>
    </comment>
    <comment ref="D10" authorId="1" shapeId="0">
      <text>
        <r>
          <rPr>
            <sz val="8"/>
            <color indexed="81"/>
            <rFont val="Tahoma"/>
          </rPr>
          <t>Months+Qs</t>
        </r>
      </text>
    </comment>
    <comment ref="F10" authorId="1" shapeId="0">
      <text>
        <r>
          <rPr>
            <sz val="8"/>
            <color indexed="81"/>
            <rFont val="Tahoma"/>
          </rPr>
          <t>Months+Qs</t>
        </r>
      </text>
    </comment>
    <comment ref="H10" authorId="1" shapeId="0">
      <text>
        <r>
          <rPr>
            <sz val="8"/>
            <color indexed="81"/>
            <rFont val="Tahoma"/>
          </rPr>
          <t>Months+Qs</t>
        </r>
      </text>
    </comment>
    <comment ref="C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40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SUP=Y
BBF=N
NTS=Y
VAL=Y
RHD=N
LCK=N
RFH=N
BBK=Y
OVF=N
IAB=N
BAZ=N
EAZ=N
P01=SAP CC in Subregions
R01=Months
C01=Headcount Act/Bud
RGP=adaytum_page_2
RGR=adaytum_row_2
RGC=adaytum_col_2
RGD=adaytum_data_2
VID=DB25C4794E9562C0
CHK=-1122639575
</t>
        </r>
      </text>
    </comment>
    <comment ref="C41" authorId="1" shapeId="0">
      <text>
        <r>
          <rPr>
            <sz val="8"/>
            <color indexed="81"/>
            <rFont val="Tahoma"/>
          </rPr>
          <t>SAP CC in Subregions</t>
        </r>
      </text>
    </comment>
    <comment ref="D43" authorId="1" shapeId="0">
      <text>
        <r>
          <rPr>
            <sz val="8"/>
            <color indexed="81"/>
            <rFont val="Tahoma"/>
          </rPr>
          <t>Headcount Act/Bud</t>
        </r>
      </text>
    </comment>
    <comment ref="F43" authorId="1" shapeId="0">
      <text>
        <r>
          <rPr>
            <sz val="8"/>
            <color indexed="81"/>
            <rFont val="Tahoma"/>
          </rPr>
          <t>Headcount Act/Bud</t>
        </r>
      </text>
    </comment>
    <comment ref="J43" authorId="1" shapeId="0">
      <text>
        <r>
          <rPr>
            <sz val="8"/>
            <color indexed="81"/>
            <rFont val="Tahoma"/>
          </rPr>
          <t>Headcount Act/Bud</t>
        </r>
      </text>
    </comment>
    <comment ref="K43" authorId="1" shapeId="0">
      <text>
        <r>
          <rPr>
            <sz val="8"/>
            <color indexed="81"/>
            <rFont val="Tahoma"/>
          </rPr>
          <t>Headcount Act/Bud</t>
        </r>
      </text>
    </comment>
    <comment ref="M43" authorId="1" shapeId="0">
      <text>
        <r>
          <rPr>
            <sz val="8"/>
            <color indexed="81"/>
            <rFont val="Tahoma"/>
          </rPr>
          <t>Headcount Act/Bud</t>
        </r>
      </text>
    </comment>
    <comment ref="N43" authorId="1" shapeId="0">
      <text>
        <r>
          <rPr>
            <sz val="8"/>
            <color indexed="81"/>
            <rFont val="Tahoma"/>
          </rPr>
          <t>Headcount Act/Bud</t>
        </r>
      </text>
    </comment>
    <comment ref="C44" authorId="1" shapeId="0">
      <text>
        <r>
          <rPr>
            <sz val="8"/>
            <color indexed="81"/>
            <rFont val="Tahoma"/>
          </rPr>
          <t>Months</t>
        </r>
      </text>
    </comment>
  </commentList>
</comments>
</file>

<file path=xl/comments5.xml><?xml version="1.0" encoding="utf-8"?>
<comments xmlns="http://schemas.openxmlformats.org/spreadsheetml/2006/main">
  <authors>
    <author>gmcmahon</author>
    <author>dsulliva</author>
  </authors>
  <commentList>
    <comment ref="C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P02=SAP CC in Subregions
P03=Consolidated/Non Consolidated
R01=P&amp;L MRG Forecasting
C01=Months+Qs
RGP=adaytum_page_1
RGR=adaytum_row_1
RGC=adaytum_col_1
RGD=adaytum_data_1
VID=2A35EB8CDA9462C0
CHK=536949080
</t>
        </r>
      </text>
    </comment>
    <comment ref="C8" authorId="1" shapeId="0">
      <text>
        <r>
          <rPr>
            <sz val="8"/>
            <color indexed="81"/>
            <rFont val="Tahoma"/>
          </rPr>
          <t>GA Forecasting</t>
        </r>
      </text>
    </comment>
    <comment ref="D8" authorId="1" shapeId="0">
      <text>
        <r>
          <rPr>
            <sz val="8"/>
            <color indexed="81"/>
            <rFont val="Tahoma"/>
          </rPr>
          <t>SAP CC in Subregions</t>
        </r>
      </text>
    </comment>
    <comment ref="E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D10" authorId="1" shapeId="0">
      <text>
        <r>
          <rPr>
            <sz val="8"/>
            <color indexed="81"/>
            <rFont val="Tahoma"/>
          </rPr>
          <t>Months+Qs</t>
        </r>
      </text>
    </comment>
    <comment ref="E10" authorId="1" shapeId="0">
      <text>
        <r>
          <rPr>
            <sz val="8"/>
            <color indexed="81"/>
            <rFont val="Tahoma"/>
          </rPr>
          <t>Months+Qs</t>
        </r>
      </text>
    </comment>
    <comment ref="F10" authorId="1" shapeId="0">
      <text>
        <r>
          <rPr>
            <sz val="8"/>
            <color indexed="81"/>
            <rFont val="Tahoma"/>
          </rPr>
          <t>Months+Qs</t>
        </r>
      </text>
    </comment>
    <comment ref="G10" authorId="1" shapeId="0">
      <text>
        <r>
          <rPr>
            <sz val="8"/>
            <color indexed="81"/>
            <rFont val="Tahoma"/>
          </rPr>
          <t>Months+Qs</t>
        </r>
      </text>
    </comment>
    <comment ref="H10" authorId="1" shapeId="0">
      <text>
        <r>
          <rPr>
            <sz val="8"/>
            <color indexed="81"/>
            <rFont val="Tahoma"/>
          </rPr>
          <t>Months+Qs</t>
        </r>
      </text>
    </comment>
    <comment ref="I10" authorId="1" shapeId="0">
      <text>
        <r>
          <rPr>
            <sz val="8"/>
            <color indexed="81"/>
            <rFont val="Tahoma"/>
          </rPr>
          <t>Months+Qs</t>
        </r>
      </text>
    </comment>
    <comment ref="J10" authorId="1" shapeId="0">
      <text>
        <r>
          <rPr>
            <sz val="8"/>
            <color indexed="81"/>
            <rFont val="Tahoma"/>
          </rPr>
          <t>Months+Qs</t>
        </r>
      </text>
    </comment>
    <comment ref="K10" authorId="1" shapeId="0">
      <text>
        <r>
          <rPr>
            <sz val="8"/>
            <color indexed="81"/>
            <rFont val="Tahoma"/>
          </rPr>
          <t>Months+Qs</t>
        </r>
      </text>
    </comment>
    <comment ref="L10" authorId="1" shapeId="0">
      <text>
        <r>
          <rPr>
            <sz val="8"/>
            <color indexed="81"/>
            <rFont val="Tahoma"/>
          </rPr>
          <t>Months+Qs</t>
        </r>
      </text>
    </comment>
    <comment ref="M10" authorId="1" shapeId="0">
      <text>
        <r>
          <rPr>
            <sz val="8"/>
            <color indexed="81"/>
            <rFont val="Tahoma"/>
          </rPr>
          <t>Months+Qs</t>
        </r>
      </text>
    </comment>
    <comment ref="N10" authorId="1" shapeId="0">
      <text>
        <r>
          <rPr>
            <sz val="8"/>
            <color indexed="81"/>
            <rFont val="Tahoma"/>
          </rPr>
          <t>Months+Qs</t>
        </r>
      </text>
    </comment>
    <comment ref="O10" authorId="1" shapeId="0">
      <text>
        <r>
          <rPr>
            <sz val="8"/>
            <color indexed="81"/>
            <rFont val="Tahoma"/>
          </rPr>
          <t>Months+Qs</t>
        </r>
      </text>
    </comment>
    <comment ref="P10" authorId="1" shapeId="0">
      <text>
        <r>
          <rPr>
            <sz val="8"/>
            <color indexed="81"/>
            <rFont val="Tahoma"/>
          </rPr>
          <t>Months+Qs</t>
        </r>
      </text>
    </comment>
    <comment ref="Q10" authorId="1" shapeId="0">
      <text>
        <r>
          <rPr>
            <sz val="8"/>
            <color indexed="81"/>
            <rFont val="Tahoma"/>
          </rPr>
          <t>Months+Qs</t>
        </r>
      </text>
    </comment>
    <comment ref="C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3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6.xml><?xml version="1.0" encoding="utf-8"?>
<comments xmlns="http://schemas.openxmlformats.org/spreadsheetml/2006/main">
  <authors>
    <author>gmcmahon</author>
    <author>dsulliva</author>
    <author>rsmith1</author>
  </authors>
  <commentList>
    <comment ref="B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P01=SAP CC in Subregions
P02=Months+Qs
P03=Consolidated/Non Consolidated
R01=P&amp;L MRG Forecasting
C01=GA Forecasting
RGP=adaytum_page_1
RGR=adaytum_row_1
RGC=adaytum_col_1
RGD=adaytum_data_1
CHK=595917696
VID=CF90A7934F9562C0
</t>
        </r>
      </text>
    </comment>
    <comment ref="B7" authorId="1" shapeId="0">
      <text>
        <r>
          <rPr>
            <sz val="8"/>
            <color indexed="81"/>
            <rFont val="Tahoma"/>
          </rPr>
          <t>SAP CC in Subregions</t>
        </r>
      </text>
    </comment>
    <comment ref="C7" authorId="1" shapeId="0">
      <text>
        <r>
          <rPr>
            <sz val="8"/>
            <color indexed="81"/>
            <rFont val="Tahoma"/>
          </rPr>
          <t>Months+Qs</t>
        </r>
      </text>
    </comment>
    <comment ref="D7" authorId="2" shapeId="0">
      <text>
        <r>
          <rPr>
            <sz val="8"/>
            <color indexed="81"/>
            <rFont val="Tahoma"/>
          </rPr>
          <t>Consolidated/Non Consolidated</t>
        </r>
      </text>
    </comment>
    <comment ref="E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9" authorId="1" shapeId="0">
      <text>
        <r>
          <rPr>
            <sz val="8"/>
            <color indexed="81"/>
            <rFont val="Tahoma"/>
          </rPr>
          <t>GA Forecasting</t>
        </r>
      </text>
    </comment>
    <comment ref="E9" authorId="1" shapeId="0">
      <text>
        <r>
          <rPr>
            <sz val="8"/>
            <color indexed="81"/>
            <rFont val="Tahoma"/>
          </rPr>
          <t>GA Forecasting</t>
        </r>
      </text>
    </comment>
    <comment ref="G9" authorId="1" shapeId="0">
      <text>
        <r>
          <rPr>
            <sz val="8"/>
            <color indexed="81"/>
            <rFont val="Tahoma"/>
          </rPr>
          <t>GA Forecasting</t>
        </r>
      </text>
    </comment>
    <comment ref="B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9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SUP=Y
BBF=N
NTS=Y
VAL=Y
RHD=N
LCK=N
RFH=N
BBK=Y
OVF=N
IAB=N
BAZ=N
EAZ=N
P01=SAP CC in Subregions
R01=Months
C01=Headcount Act/Bud
RGP=adaytum_page_2
RGR=adaytum_row_2
RGC=adaytum_col_2
RGD=adaytum_data_2
VID=DB25C4794E9562C0
CHK=-1122639575
</t>
        </r>
      </text>
    </comment>
    <comment ref="B40" authorId="1" shapeId="0">
      <text>
        <r>
          <rPr>
            <sz val="8"/>
            <color indexed="81"/>
            <rFont val="Tahoma"/>
          </rPr>
          <t>SAP CC in Subregions</t>
        </r>
      </text>
    </comment>
    <comment ref="C42" authorId="1" shapeId="0">
      <text>
        <r>
          <rPr>
            <sz val="8"/>
            <color indexed="81"/>
            <rFont val="Tahoma"/>
          </rPr>
          <t>Headcount Act/Bud</t>
        </r>
      </text>
    </comment>
    <comment ref="E42" authorId="1" shapeId="0">
      <text>
        <r>
          <rPr>
            <sz val="8"/>
            <color indexed="81"/>
            <rFont val="Tahoma"/>
          </rPr>
          <t>Headcount Act/Bud</t>
        </r>
      </text>
    </comment>
    <comment ref="I42" authorId="1" shapeId="0">
      <text>
        <r>
          <rPr>
            <sz val="8"/>
            <color indexed="81"/>
            <rFont val="Tahoma"/>
          </rPr>
          <t>Headcount Act/Bud</t>
        </r>
      </text>
    </comment>
    <comment ref="J42" authorId="1" shapeId="0">
      <text>
        <r>
          <rPr>
            <sz val="8"/>
            <color indexed="81"/>
            <rFont val="Tahoma"/>
          </rPr>
          <t>Headcount Act/Bud</t>
        </r>
      </text>
    </comment>
    <comment ref="L42" authorId="1" shapeId="0">
      <text>
        <r>
          <rPr>
            <sz val="8"/>
            <color indexed="81"/>
            <rFont val="Tahoma"/>
          </rPr>
          <t>Headcount Act/Bud</t>
        </r>
      </text>
    </comment>
    <comment ref="M42" authorId="1" shapeId="0">
      <text>
        <r>
          <rPr>
            <sz val="8"/>
            <color indexed="81"/>
            <rFont val="Tahoma"/>
          </rPr>
          <t>Headcount Act/Bud</t>
        </r>
      </text>
    </comment>
    <comment ref="B43" authorId="1" shapeId="0">
      <text>
        <r>
          <rPr>
            <sz val="8"/>
            <color indexed="81"/>
            <rFont val="Tahoma"/>
          </rPr>
          <t>Months</t>
        </r>
      </text>
    </comment>
  </commentList>
</comments>
</file>

<file path=xl/comments7.xml><?xml version="1.0" encoding="utf-8"?>
<comments xmlns="http://schemas.openxmlformats.org/spreadsheetml/2006/main">
  <authors>
    <author>gmcmahon</author>
    <author>dsulliva</author>
    <author>rsmith1</author>
  </authors>
  <commentList>
    <comment ref="C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P01=SAP CC in Subregions
P02=Months+Qs
P03=Consolidated/Non Consolidated
R01=P&amp;L MRG Forecasting
C01=GA Forecasting
RGP=adaytum_page_1
RGR=adaytum_row_1
RGC=adaytum_col_1
RGD=adaytum_data_1
CHK=-1938932749
VID=E175B39D4E9562C0
</t>
        </r>
      </text>
    </comment>
    <comment ref="C7" authorId="1" shapeId="0">
      <text>
        <r>
          <rPr>
            <sz val="8"/>
            <color indexed="81"/>
            <rFont val="Tahoma"/>
          </rPr>
          <t>SAP CC in Subregions</t>
        </r>
      </text>
    </comment>
    <comment ref="D7" authorId="1" shapeId="0">
      <text>
        <r>
          <rPr>
            <sz val="8"/>
            <color indexed="81"/>
            <rFont val="Tahoma"/>
          </rPr>
          <t>Months+Qs</t>
        </r>
      </text>
    </comment>
    <comment ref="E7" authorId="2" shapeId="0">
      <text>
        <r>
          <rPr>
            <sz val="8"/>
            <color indexed="81"/>
            <rFont val="Tahoma"/>
          </rPr>
          <t>Consolidated/Non Consolidated</t>
        </r>
      </text>
    </comment>
    <comment ref="F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D11" authorId="1" shapeId="0">
      <text>
        <r>
          <rPr>
            <sz val="8"/>
            <color indexed="81"/>
            <rFont val="Tahoma"/>
          </rPr>
          <t>GA Forecasting</t>
        </r>
      </text>
    </comment>
    <comment ref="F11" authorId="1" shapeId="0">
      <text>
        <r>
          <rPr>
            <sz val="8"/>
            <color indexed="81"/>
            <rFont val="Tahoma"/>
          </rPr>
          <t>GA Forecasting</t>
        </r>
      </text>
    </comment>
    <comment ref="H11" authorId="1" shapeId="0">
      <text>
        <r>
          <rPr>
            <sz val="8"/>
            <color indexed="81"/>
            <rFont val="Tahoma"/>
          </rPr>
          <t>GA Forecasting</t>
        </r>
      </text>
    </comment>
    <comment ref="C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4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8.xml><?xml version="1.0" encoding="utf-8"?>
<comments xmlns="http://schemas.openxmlformats.org/spreadsheetml/2006/main">
  <authors>
    <author>gmcmahon</author>
    <author>dsulliva</author>
    <author>rsmith1</author>
  </authors>
  <commentList>
    <comment ref="B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RGP=adaytum_page_1
RGR=adaytum_row_1
RGC=adaytum_col_1
RGD=adaytum_data_1
VID=7FA0C3A5DA9462C0
CHK=-719225132
</t>
        </r>
      </text>
    </comment>
    <comment ref="B8" authorId="1" shapeId="0">
      <text>
        <r>
          <rPr>
            <sz val="8"/>
            <color indexed="81"/>
            <rFont val="Tahoma"/>
          </rPr>
          <t>GA Forecasting</t>
        </r>
      </text>
    </comment>
    <comment ref="C8" authorId="1" shapeId="0">
      <text>
        <r>
          <rPr>
            <sz val="8"/>
            <color indexed="81"/>
            <rFont val="Tahoma"/>
          </rPr>
          <t>Months+Qs</t>
        </r>
      </text>
    </comment>
    <comment ref="D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12" authorId="2" shapeId="0">
      <text>
        <r>
          <rPr>
            <sz val="8"/>
            <color indexed="81"/>
            <rFont val="Tahoma"/>
          </rPr>
          <t>SAP CC in Subregions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1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SUP=Y
BBF=N
NTS=Y
VAL=Y
RHD=N
LCK=N
RFH=N
BBK=Y
OVF=N
IAB=N
BAZ=N
EAZ=N
P01=Months
R01=Headcount Act/Bud
C01=SAP CC in Subregions
RGP=adaytum_page_2
RGR=adaytum_row_2
RGC=adaytum_col_2
RGD=adaytum_data_2
VID=999FFAAAD99462C0
CHK=1033716156
</t>
        </r>
      </text>
    </comment>
    <comment ref="B42" authorId="1" shapeId="0">
      <text>
        <r>
          <rPr>
            <sz val="8"/>
            <color indexed="81"/>
            <rFont val="Tahoma"/>
          </rPr>
          <t>Months</t>
        </r>
      </text>
    </comment>
    <comment ref="C44" authorId="1" shapeId="0">
      <text>
        <r>
          <rPr>
            <sz val="8"/>
            <color indexed="81"/>
            <rFont val="Tahoma"/>
          </rPr>
          <t>SAP CC in Subregions</t>
        </r>
      </text>
    </comment>
    <comment ref="B45" authorId="1" shapeId="0">
      <text>
        <r>
          <rPr>
            <sz val="8"/>
            <color indexed="81"/>
            <rFont val="Tahoma"/>
          </rPr>
          <t>Headcount Act/Bud</t>
        </r>
      </text>
    </comment>
  </commentList>
</comments>
</file>

<file path=xl/comments9.xml><?xml version="1.0" encoding="utf-8"?>
<comments xmlns="http://schemas.openxmlformats.org/spreadsheetml/2006/main">
  <authors>
    <author>gmcmahon</author>
    <author>dsulliva</author>
    <author>rsmith1</author>
  </authors>
  <commentList>
    <comment ref="A4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P01=Months+Qs
P02=Consolidated/Non Consolidated
R01=GA Forecasting
R02=P&amp;L MRG Forecasting
C01=SAP CC in Subregions
RGP=adaytum_page_1
RGR=adaytum_row_1
RGC=adaytum_col_1
RGD=adaytum_data_1
VID=175B9FA44F9562C0
CHK=-1508566205
</t>
        </r>
      </text>
    </comment>
    <comment ref="A5" authorId="1" shapeId="0">
      <text>
        <r>
          <rPr>
            <sz val="8"/>
            <color indexed="81"/>
            <rFont val="Tahoma"/>
          </rPr>
          <t>Months+Qs</t>
        </r>
      </text>
    </comment>
    <comment ref="B5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10" authorId="1" shapeId="0">
      <text>
        <r>
          <rPr>
            <sz val="8"/>
            <color indexed="81"/>
            <rFont val="Tahoma"/>
          </rPr>
          <t>SAP CC in Subregions</t>
        </r>
      </text>
    </comment>
    <comment ref="A11" authorId="1" shapeId="0">
      <text>
        <r>
          <rPr>
            <sz val="8"/>
            <color indexed="81"/>
            <rFont val="Tahoma"/>
          </rPr>
          <t>GA Forecasting</t>
        </r>
      </text>
    </comment>
    <comment ref="B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3" authorId="2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SUP=Y
BBF=N
NTS=Y
VAL=Y
RHD=N
LCK=N
RFH=N
BBK=Y
OVF=N
IAB=N
BAZ=N
EAZ=N
P01=Months
R01=Headcount Act/Bud
C01=SAP CC in Subregions
RGP=adaytum_page_2
RGR=adaytum_row_2
RGC=adaytum_col_2
RGD=adaytum_data_2
VID=999FFAAAD99462C0
CHK=1033716156
</t>
        </r>
      </text>
    </comment>
    <comment ref="B24" authorId="1" shapeId="0">
      <text>
        <r>
          <rPr>
            <sz val="8"/>
            <color indexed="81"/>
            <rFont val="Tahoma"/>
          </rPr>
          <t>Months</t>
        </r>
      </text>
    </comment>
    <comment ref="C28" authorId="2" shapeId="0">
      <text>
        <r>
          <rPr>
            <sz val="8"/>
            <color indexed="81"/>
            <rFont val="Tahoma"/>
          </rPr>
          <t>SAP CC in Subregions</t>
        </r>
      </text>
    </comment>
    <comment ref="B29" authorId="1" shapeId="0">
      <text>
        <r>
          <rPr>
            <sz val="8"/>
            <color indexed="81"/>
            <rFont val="Tahoma"/>
          </rPr>
          <t>Headcount Act/Bud</t>
        </r>
      </text>
    </comment>
    <comment ref="A33" authorId="1" shapeId="0">
      <text>
        <r>
          <rPr>
            <sz val="8"/>
            <color indexed="81"/>
            <rFont val="Tahoma"/>
          </rPr>
          <t>GA Forecasting</t>
        </r>
      </text>
    </comment>
    <comment ref="B3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5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SUP=Y
BBF=N
NTS=Y
VAL=Y
RHD=N
LCK=N
RFH=N
BBK=Y
OVF=N
IAB=N
BAZ=N
EAZ=N
P01=Months
R01=Headcount Act/Bud
C01=SAP CC in Subregions
RGP=adaytum_page_3
RGR=adaytum_row_3
RGC=adaytum_col_3
RGD=adaytum_data_3
VID=539C3CB0D99462C0
CHK=783557684
</t>
        </r>
      </text>
    </comment>
    <comment ref="B46" authorId="1" shapeId="0">
      <text>
        <r>
          <rPr>
            <sz val="8"/>
            <color indexed="81"/>
            <rFont val="Tahoma"/>
          </rPr>
          <t>Months</t>
        </r>
      </text>
    </comment>
    <comment ref="C48" authorId="1" shapeId="0">
      <text>
        <r>
          <rPr>
            <sz val="8"/>
            <color indexed="81"/>
            <rFont val="Tahoma"/>
          </rPr>
          <t>SAP CC in Subregions</t>
        </r>
      </text>
    </comment>
    <comment ref="B49" authorId="1" shapeId="0">
      <text>
        <r>
          <rPr>
            <sz val="8"/>
            <color indexed="81"/>
            <rFont val="Tahoma"/>
          </rPr>
          <t>Headcount Act/Bud</t>
        </r>
      </text>
    </comment>
  </commentList>
</comments>
</file>

<file path=xl/sharedStrings.xml><?xml version="1.0" encoding="utf-8"?>
<sst xmlns="http://schemas.openxmlformats.org/spreadsheetml/2006/main" count="503" uniqueCount="106">
  <si>
    <t>Adaytum</t>
  </si>
  <si>
    <t>Consolidated</t>
  </si>
  <si>
    <t xml:space="preserve"> Salaries &amp; Wages</t>
  </si>
  <si>
    <t xml:space="preserve"> Travel &amp; Entertainment</t>
  </si>
  <si>
    <t xml:space="preserve"> Office Expenses</t>
  </si>
  <si>
    <t xml:space="preserve"> Consultancy</t>
  </si>
  <si>
    <t xml:space="preserve"> Audit &amp; Legal</t>
  </si>
  <si>
    <t xml:space="preserve"> Occupancy Costs</t>
  </si>
  <si>
    <t xml:space="preserve"> General &amp; Admin</t>
  </si>
  <si>
    <t xml:space="preserve"> Communications</t>
  </si>
  <si>
    <t>Taxes Other Than Income</t>
  </si>
  <si>
    <t>TOTAL G&amp;A</t>
  </si>
  <si>
    <t>Allocations</t>
  </si>
  <si>
    <t>Amortization</t>
  </si>
  <si>
    <t>Depreciation</t>
  </si>
  <si>
    <t>Corporate Allocations</t>
  </si>
  <si>
    <t>LTIP</t>
  </si>
  <si>
    <t>Residual Cost</t>
  </si>
  <si>
    <t>Jan</t>
  </si>
  <si>
    <t>Feb</t>
  </si>
  <si>
    <t>Mar</t>
  </si>
  <si>
    <t>Forecast</t>
  </si>
  <si>
    <t>Budget</t>
  </si>
  <si>
    <t>Variance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</si>
  <si>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</si>
  <si>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</si>
  <si>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</si>
  <si>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</si>
  <si>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</si>
  <si>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</si>
  <si>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</si>
  <si>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</si>
  <si>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</si>
  <si>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Full year</t>
  </si>
  <si>
    <t>Prior Year</t>
  </si>
  <si>
    <t>TOTAL DIRECT COSTS</t>
  </si>
  <si>
    <t>TOTAL ALLOCATIONS</t>
  </si>
  <si>
    <t>TOTAL COSTS</t>
  </si>
  <si>
    <t>Variance %</t>
  </si>
  <si>
    <t>Actual Headcount</t>
  </si>
  <si>
    <t>Headcount</t>
  </si>
  <si>
    <t>2001 Budget</t>
  </si>
  <si>
    <t>Full Year</t>
  </si>
  <si>
    <t>Full Year Forecast v Budget</t>
  </si>
  <si>
    <t>April</t>
  </si>
  <si>
    <t>Actual</t>
  </si>
  <si>
    <t>CE1 Overide</t>
  </si>
  <si>
    <t>April YTD Actuals v Budget</t>
  </si>
  <si>
    <t>April Actuals v Budget</t>
  </si>
  <si>
    <t xml:space="preserve">CE1 </t>
  </si>
  <si>
    <t>CE 1</t>
  </si>
  <si>
    <t>Budget Headcount</t>
  </si>
  <si>
    <t>Headcount Variance</t>
  </si>
  <si>
    <t xml:space="preserve">Headcount Variance </t>
  </si>
  <si>
    <t>Total</t>
  </si>
  <si>
    <t>Continental Origination - Germany</t>
  </si>
  <si>
    <t>YTD</t>
  </si>
  <si>
    <t>Bilateral Power Trading -Total</t>
  </si>
  <si>
    <t>CE1 Headcount</t>
  </si>
  <si>
    <t>Q1</t>
  </si>
  <si>
    <t>Q2</t>
  </si>
  <si>
    <t>Q1 Actual v Budget</t>
  </si>
  <si>
    <t>Q2 Actuals/Forecast</t>
  </si>
  <si>
    <t>Q2 Forecast</t>
  </si>
  <si>
    <t>Q2 Variance</t>
  </si>
  <si>
    <t>Full Year Forecast</t>
  </si>
  <si>
    <t>Metals Middle Office</t>
  </si>
  <si>
    <t>Q1 Actual vs Budget</t>
  </si>
  <si>
    <t>Actuals</t>
  </si>
  <si>
    <t xml:space="preserve">Budget </t>
  </si>
  <si>
    <t>FC</t>
  </si>
  <si>
    <t>Total Gross Margin</t>
  </si>
  <si>
    <t xml:space="preserve"> - Travel &amp; Lodgings</t>
  </si>
  <si>
    <t xml:space="preserve"> - Employee Meals &amp; Ent</t>
  </si>
  <si>
    <t xml:space="preserve"> - Client Meals &amp; Ent</t>
  </si>
  <si>
    <t xml:space="preserve"> - Other</t>
  </si>
  <si>
    <t xml:space="preserve"> - SE Prepay deal funding costs (DPR in April)</t>
  </si>
  <si>
    <t xml:space="preserve"> - Internal Transfer Recharge</t>
  </si>
  <si>
    <t xml:space="preserve"> - Deutscher Wetterdienst</t>
  </si>
  <si>
    <t xml:space="preserve"> - Oslo</t>
  </si>
  <si>
    <t xml:space="preserve"> - Finland - old building</t>
  </si>
  <si>
    <t xml:space="preserve"> - Finland - new building</t>
  </si>
  <si>
    <t xml:space="preserve"> - Stockholm</t>
  </si>
  <si>
    <t xml:space="preserve"> - EMART 2000, Amsterdam (Birchwood Design)</t>
  </si>
  <si>
    <t xml:space="preserve"> - Henwood Energy Services</t>
  </si>
  <si>
    <t xml:space="preserve"> - IBC Euroforum Gmbh</t>
  </si>
  <si>
    <t xml:space="preserve"> Mobile Phones / Land lines</t>
  </si>
  <si>
    <t xml:space="preserve"> Taxes Other Than Income</t>
  </si>
  <si>
    <t>Depreciation &amp; Amortization</t>
  </si>
  <si>
    <t>Other Expenses</t>
  </si>
  <si>
    <t>TOTAL DIRECT COST</t>
  </si>
  <si>
    <t>Total Allocations</t>
  </si>
  <si>
    <t>3rd Party Interest Income</t>
  </si>
  <si>
    <t>Other Income/Expense</t>
  </si>
  <si>
    <t>INCOME BEFORE INTEREST &amp; TAX</t>
  </si>
  <si>
    <t>HEADCOUNT</t>
  </si>
  <si>
    <t xml:space="preserve">April </t>
  </si>
  <si>
    <t>June</t>
  </si>
  <si>
    <t xml:space="preserve">Total </t>
  </si>
  <si>
    <t xml:space="preserve">Variance </t>
  </si>
  <si>
    <t>CE1</t>
  </si>
  <si>
    <t>NOT TO PUT IN PACKS, USE TO RESELECT.  THIS WILL FEED THE 'SUMMARY' TAB.</t>
  </si>
  <si>
    <t>NOTE:</t>
  </si>
  <si>
    <t>Q2 Actuals/Reforecast (CE1)</t>
  </si>
  <si>
    <t>Q2 Reforecast (CE1)</t>
  </si>
  <si>
    <t>EEL European Govt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</si>
</sst>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3" formatCode="#,##0;[Red]\(#,##0\)"/>
    <numFmt numFmtId="174" formatCode="#,##0.00;[Red]\(#,##0.00\);\-"/>
    <numFmt numFmtId="178" formatCode="#,##0;[Red]\(#,##0\);\-"/>
    <numFmt numFmtId="179" formatCode="\$#,##0.00;[Red]\$\(#,##0.00\);\-"/>
  </numFmts>
  <fonts count="23" x14ac:knownFonts="1">
    <font>
      <sz val="10"/>
      <name val="Arial"/>
    </font>
    <font>
      <sz val="8"/>
      <color indexed="81"/>
      <name val="Tahoma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44"/>
      <name val="Arial"/>
      <family val="2"/>
    </font>
    <font>
      <b/>
      <sz val="12"/>
      <color indexed="44"/>
      <name val="Arial"/>
      <family val="2"/>
    </font>
    <font>
      <b/>
      <sz val="10"/>
      <color indexed="44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quotePrefix="1" applyFont="1"/>
    <xf numFmtId="0" fontId="4" fillId="0" borderId="0" xfId="0" quotePrefix="1" applyFont="1"/>
    <xf numFmtId="0" fontId="4" fillId="0" borderId="0" xfId="0" quotePrefix="1" applyFont="1" applyAlignment="1"/>
    <xf numFmtId="0" fontId="5" fillId="0" borderId="0" xfId="0" quotePrefix="1" applyFont="1"/>
    <xf numFmtId="173" fontId="0" fillId="0" borderId="0" xfId="0" applyNumberFormat="1"/>
    <xf numFmtId="0" fontId="3" fillId="0" borderId="0" xfId="0" quotePrefix="1" applyFont="1" applyAlignment="1"/>
    <xf numFmtId="173" fontId="3" fillId="0" borderId="0" xfId="0" applyNumberFormat="1" applyFont="1" applyFill="1"/>
    <xf numFmtId="173" fontId="6" fillId="0" borderId="0" xfId="0" applyNumberFormat="1" applyFont="1" applyFill="1"/>
    <xf numFmtId="0" fontId="7" fillId="0" borderId="0" xfId="0" applyFont="1"/>
    <xf numFmtId="0" fontId="7" fillId="2" borderId="0" xfId="0" applyFont="1" applyFill="1"/>
    <xf numFmtId="0" fontId="7" fillId="2" borderId="0" xfId="0" quotePrefix="1" applyFont="1" applyFill="1"/>
    <xf numFmtId="0" fontId="8" fillId="2" borderId="0" xfId="0" applyFont="1" applyFill="1"/>
    <xf numFmtId="0" fontId="8" fillId="2" borderId="0" xfId="0" quotePrefix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6" fillId="0" borderId="0" xfId="0" applyFont="1"/>
    <xf numFmtId="0" fontId="12" fillId="0" borderId="0" xfId="0" applyFont="1"/>
    <xf numFmtId="173" fontId="12" fillId="0" borderId="0" xfId="0" applyNumberFormat="1" applyFont="1" applyFill="1"/>
    <xf numFmtId="173" fontId="12" fillId="0" borderId="0" xfId="0" applyNumberFormat="1" applyFont="1"/>
    <xf numFmtId="0" fontId="13" fillId="0" borderId="0" xfId="0" quotePrefix="1" applyFont="1"/>
    <xf numFmtId="173" fontId="13" fillId="0" borderId="0" xfId="0" applyNumberFormat="1" applyFont="1" applyFill="1"/>
    <xf numFmtId="0" fontId="5" fillId="0" borderId="1" xfId="0" quotePrefix="1" applyFont="1" applyBorder="1"/>
    <xf numFmtId="173" fontId="6" fillId="0" borderId="1" xfId="0" applyNumberFormat="1" applyFont="1" applyFill="1" applyBorder="1"/>
    <xf numFmtId="173" fontId="0" fillId="0" borderId="1" xfId="0" applyNumberFormat="1" applyBorder="1"/>
    <xf numFmtId="173" fontId="3" fillId="0" borderId="2" xfId="0" applyNumberFormat="1" applyFont="1" applyFill="1" applyBorder="1"/>
    <xf numFmtId="0" fontId="0" fillId="0" borderId="2" xfId="0" applyBorder="1"/>
    <xf numFmtId="0" fontId="12" fillId="0" borderId="0" xfId="0" applyFont="1" applyAlignment="1">
      <alignment horizontal="center"/>
    </xf>
    <xf numFmtId="0" fontId="0" fillId="2" borderId="0" xfId="0" applyFill="1"/>
    <xf numFmtId="173" fontId="3" fillId="0" borderId="1" xfId="0" applyNumberFormat="1" applyFont="1" applyFill="1" applyBorder="1"/>
    <xf numFmtId="0" fontId="0" fillId="0" borderId="1" xfId="0" applyBorder="1"/>
    <xf numFmtId="173" fontId="0" fillId="0" borderId="2" xfId="0" applyNumberFormat="1" applyBorder="1"/>
    <xf numFmtId="0" fontId="0" fillId="0" borderId="2" xfId="0" applyFill="1" applyBorder="1"/>
    <xf numFmtId="0" fontId="8" fillId="0" borderId="0" xfId="0" applyFont="1" applyFill="1" applyAlignment="1">
      <alignment horizontal="center"/>
    </xf>
    <xf numFmtId="0" fontId="8" fillId="0" borderId="0" xfId="0" quotePrefix="1" applyFont="1" applyFill="1" applyAlignment="1">
      <alignment horizontal="center"/>
    </xf>
    <xf numFmtId="0" fontId="7" fillId="0" borderId="0" xfId="0" applyFont="1" applyFill="1"/>
    <xf numFmtId="173" fontId="12" fillId="0" borderId="0" xfId="0" applyNumberFormat="1" applyFont="1" applyBorder="1"/>
    <xf numFmtId="0" fontId="12" fillId="0" borderId="3" xfId="0" applyFont="1" applyBorder="1"/>
    <xf numFmtId="173" fontId="12" fillId="0" borderId="3" xfId="0" applyNumberFormat="1" applyFont="1" applyBorder="1"/>
    <xf numFmtId="0" fontId="5" fillId="0" borderId="2" xfId="0" quotePrefix="1" applyFont="1" applyBorder="1"/>
    <xf numFmtId="0" fontId="11" fillId="0" borderId="0" xfId="0" quotePrefix="1" applyFont="1" applyFill="1" applyAlignment="1">
      <alignment horizontal="center"/>
    </xf>
    <xf numFmtId="0" fontId="3" fillId="0" borderId="0" xfId="0" quotePrefix="1" applyFont="1" applyFill="1" applyAlignment="1">
      <alignment horizontal="left"/>
    </xf>
    <xf numFmtId="0" fontId="7" fillId="0" borderId="0" xfId="0" applyFont="1" applyAlignment="1">
      <alignment horizontal="left"/>
    </xf>
    <xf numFmtId="173" fontId="3" fillId="0" borderId="0" xfId="0" quotePrefix="1" applyNumberFormat="1" applyFont="1" applyFill="1" applyAlignment="1">
      <alignment horizontal="right"/>
    </xf>
    <xf numFmtId="0" fontId="10" fillId="0" borderId="0" xfId="0" quotePrefix="1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73" fontId="6" fillId="0" borderId="0" xfId="0" applyNumberFormat="1" applyFont="1" applyAlignment="1">
      <alignment horizontal="right"/>
    </xf>
    <xf numFmtId="173" fontId="6" fillId="0" borderId="2" xfId="0" applyNumberFormat="1" applyFont="1" applyBorder="1" applyAlignment="1">
      <alignment horizontal="right"/>
    </xf>
    <xf numFmtId="0" fontId="0" fillId="0" borderId="0" xfId="0" applyFill="1"/>
    <xf numFmtId="0" fontId="12" fillId="0" borderId="0" xfId="0" applyFont="1" applyFill="1"/>
    <xf numFmtId="173" fontId="12" fillId="0" borderId="3" xfId="0" applyNumberFormat="1" applyFont="1" applyFill="1" applyBorder="1"/>
    <xf numFmtId="0" fontId="9" fillId="0" borderId="0" xfId="0" applyFont="1" applyAlignment="1">
      <alignment horizontal="center"/>
    </xf>
    <xf numFmtId="0" fontId="7" fillId="2" borderId="0" xfId="0" quotePrefix="1" applyFont="1" applyFill="1" applyAlignment="1"/>
    <xf numFmtId="173" fontId="7" fillId="2" borderId="0" xfId="0" applyNumberFormat="1" applyFont="1" applyFill="1"/>
    <xf numFmtId="173" fontId="8" fillId="2" borderId="0" xfId="0" applyNumberFormat="1" applyFont="1" applyFill="1"/>
    <xf numFmtId="0" fontId="0" fillId="0" borderId="1" xfId="0" applyFill="1" applyBorder="1"/>
    <xf numFmtId="0" fontId="0" fillId="0" borderId="0" xfId="0" applyBorder="1"/>
    <xf numFmtId="0" fontId="12" fillId="0" borderId="0" xfId="0" applyFont="1" applyBorder="1"/>
    <xf numFmtId="0" fontId="6" fillId="0" borderId="0" xfId="0" applyFont="1" applyBorder="1"/>
    <xf numFmtId="173" fontId="13" fillId="0" borderId="0" xfId="0" quotePrefix="1" applyNumberFormat="1" applyFont="1" applyFill="1" applyAlignment="1">
      <alignment horizontal="right"/>
    </xf>
    <xf numFmtId="173" fontId="3" fillId="0" borderId="1" xfId="0" quotePrefix="1" applyNumberFormat="1" applyFont="1" applyFill="1" applyBorder="1" applyAlignment="1">
      <alignment horizontal="right"/>
    </xf>
    <xf numFmtId="173" fontId="3" fillId="0" borderId="2" xfId="0" quotePrefix="1" applyNumberFormat="1" applyFont="1" applyFill="1" applyBorder="1" applyAlignment="1">
      <alignment horizontal="right"/>
    </xf>
    <xf numFmtId="173" fontId="12" fillId="0" borderId="0" xfId="0" quotePrefix="1" applyNumberFormat="1" applyFont="1" applyFill="1" applyAlignment="1">
      <alignment horizontal="right"/>
    </xf>
    <xf numFmtId="173" fontId="13" fillId="0" borderId="3" xfId="0" quotePrefix="1" applyNumberFormat="1" applyFont="1" applyFill="1" applyBorder="1" applyAlignment="1">
      <alignment horizontal="right"/>
    </xf>
    <xf numFmtId="0" fontId="9" fillId="2" borderId="0" xfId="0" applyFont="1" applyFill="1"/>
    <xf numFmtId="0" fontId="9" fillId="2" borderId="0" xfId="0" quotePrefix="1" applyFont="1" applyFill="1"/>
    <xf numFmtId="0" fontId="9" fillId="0" borderId="0" xfId="0" applyFont="1"/>
    <xf numFmtId="173" fontId="3" fillId="0" borderId="0" xfId="0" applyNumberFormat="1" applyFont="1" applyFill="1" applyBorder="1"/>
    <xf numFmtId="173" fontId="3" fillId="0" borderId="0" xfId="0" quotePrefix="1" applyNumberFormat="1" applyFont="1" applyFill="1" applyBorder="1" applyAlignment="1">
      <alignment horizontal="right"/>
    </xf>
    <xf numFmtId="173" fontId="13" fillId="0" borderId="0" xfId="0" quotePrefix="1" applyNumberFormat="1" applyFont="1" applyFill="1" applyBorder="1" applyAlignment="1">
      <alignment horizontal="right"/>
    </xf>
    <xf numFmtId="173" fontId="6" fillId="0" borderId="0" xfId="0" applyNumberFormat="1" applyFont="1" applyBorder="1" applyAlignment="1">
      <alignment horizontal="right"/>
    </xf>
    <xf numFmtId="173" fontId="12" fillId="0" borderId="0" xfId="0" applyNumberFormat="1" applyFont="1" applyBorder="1" applyAlignment="1">
      <alignment horizontal="right"/>
    </xf>
    <xf numFmtId="173" fontId="12" fillId="0" borderId="0" xfId="0" applyNumberFormat="1" applyFont="1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6" fillId="0" borderId="0" xfId="0" applyFont="1" applyFill="1" applyBorder="1"/>
    <xf numFmtId="173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173" fontId="12" fillId="0" borderId="0" xfId="0" applyNumberFormat="1" applyFont="1" applyFill="1" applyBorder="1" applyAlignment="1">
      <alignment horizontal="right"/>
    </xf>
    <xf numFmtId="173" fontId="6" fillId="0" borderId="1" xfId="0" applyNumberFormat="1" applyFont="1" applyBorder="1" applyAlignment="1">
      <alignment horizontal="right"/>
    </xf>
    <xf numFmtId="173" fontId="13" fillId="0" borderId="0" xfId="0" applyNumberFormat="1" applyFont="1" applyFill="1" applyBorder="1"/>
    <xf numFmtId="0" fontId="7" fillId="2" borderId="0" xfId="0" applyFont="1" applyFill="1" applyBorder="1"/>
    <xf numFmtId="0" fontId="12" fillId="0" borderId="2" xfId="0" applyFont="1" applyFill="1" applyBorder="1"/>
    <xf numFmtId="0" fontId="5" fillId="0" borderId="1" xfId="0" quotePrefix="1" applyFont="1" applyFill="1" applyBorder="1"/>
    <xf numFmtId="0" fontId="5" fillId="0" borderId="0" xfId="0" quotePrefix="1" applyFont="1" applyFill="1"/>
    <xf numFmtId="0" fontId="5" fillId="0" borderId="2" xfId="0" quotePrefix="1" applyFont="1" applyFill="1" applyBorder="1"/>
    <xf numFmtId="0" fontId="3" fillId="0" borderId="0" xfId="0" quotePrefix="1" applyFont="1" applyFill="1"/>
    <xf numFmtId="0" fontId="13" fillId="0" borderId="0" xfId="0" quotePrefix="1" applyFont="1" applyFill="1"/>
    <xf numFmtId="173" fontId="13" fillId="0" borderId="3" xfId="0" applyNumberFormat="1" applyFont="1" applyFill="1" applyBorder="1"/>
    <xf numFmtId="0" fontId="16" fillId="2" borderId="0" xfId="0" quotePrefix="1" applyFont="1" applyFill="1"/>
    <xf numFmtId="0" fontId="9" fillId="2" borderId="0" xfId="0" quotePrefix="1" applyFont="1" applyFill="1" applyAlignment="1">
      <alignment horizontal="center" vertical="center" textRotation="90"/>
    </xf>
    <xf numFmtId="0" fontId="2" fillId="0" borderId="0" xfId="0" applyFont="1"/>
    <xf numFmtId="0" fontId="3" fillId="0" borderId="0" xfId="0" applyFont="1" applyFill="1"/>
    <xf numFmtId="0" fontId="12" fillId="2" borderId="0" xfId="0" applyFont="1" applyFill="1"/>
    <xf numFmtId="173" fontId="12" fillId="0" borderId="0" xfId="0" applyNumberFormat="1" applyFont="1" applyAlignment="1">
      <alignment horizontal="right"/>
    </xf>
    <xf numFmtId="0" fontId="8" fillId="2" borderId="0" xfId="0" applyFont="1" applyFill="1" applyBorder="1"/>
    <xf numFmtId="173" fontId="6" fillId="0" borderId="2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173" fontId="12" fillId="0" borderId="3" xfId="0" applyNumberFormat="1" applyFont="1" applyBorder="1" applyAlignment="1">
      <alignment horizontal="right"/>
    </xf>
    <xf numFmtId="173" fontId="12" fillId="0" borderId="3" xfId="0" applyNumberFormat="1" applyFont="1" applyFill="1" applyBorder="1" applyAlignment="1">
      <alignment horizontal="right"/>
    </xf>
    <xf numFmtId="0" fontId="10" fillId="2" borderId="0" xfId="0" quotePrefix="1" applyFont="1" applyFill="1" applyAlignment="1">
      <alignment horizontal="center"/>
    </xf>
    <xf numFmtId="0" fontId="15" fillId="2" borderId="0" xfId="0" quotePrefix="1" applyFont="1" applyFill="1" applyAlignment="1">
      <alignment horizontal="center"/>
    </xf>
    <xf numFmtId="0" fontId="2" fillId="2" borderId="0" xfId="0" quotePrefix="1" applyFont="1" applyFill="1"/>
    <xf numFmtId="0" fontId="13" fillId="2" borderId="0" xfId="0" quotePrefix="1" applyFont="1" applyFill="1"/>
    <xf numFmtId="0" fontId="11" fillId="2" borderId="0" xfId="0" quotePrefix="1" applyFont="1" applyFill="1" applyAlignment="1">
      <alignment horizontal="center"/>
    </xf>
    <xf numFmtId="0" fontId="5" fillId="0" borderId="0" xfId="0" quotePrefix="1" applyFont="1" applyAlignment="1"/>
    <xf numFmtId="0" fontId="13" fillId="0" borderId="0" xfId="0" applyFont="1" applyFill="1"/>
    <xf numFmtId="0" fontId="16" fillId="2" borderId="0" xfId="0" quotePrefix="1" applyFont="1" applyFill="1" applyAlignment="1">
      <alignment wrapText="1"/>
    </xf>
    <xf numFmtId="0" fontId="13" fillId="2" borderId="0" xfId="0" quotePrefix="1" applyFont="1" applyFill="1" applyAlignment="1">
      <alignment wrapText="1"/>
    </xf>
    <xf numFmtId="0" fontId="5" fillId="0" borderId="0" xfId="0" applyFont="1"/>
    <xf numFmtId="173" fontId="3" fillId="0" borderId="0" xfId="0" quotePrefix="1" applyNumberFormat="1" applyFont="1" applyFill="1"/>
    <xf numFmtId="173" fontId="13" fillId="0" borderId="0" xfId="0" quotePrefix="1" applyNumberFormat="1" applyFont="1" applyFill="1"/>
    <xf numFmtId="0" fontId="12" fillId="2" borderId="0" xfId="0" quotePrefix="1" applyFont="1" applyFill="1" applyAlignment="1">
      <alignment horizontal="center" vertical="center" textRotation="90"/>
    </xf>
    <xf numFmtId="0" fontId="4" fillId="0" borderId="0" xfId="0" quotePrefix="1" applyFont="1" applyFill="1"/>
    <xf numFmtId="0" fontId="2" fillId="0" borderId="0" xfId="0" applyFont="1" applyFill="1" applyAlignment="1">
      <alignment horizontal="center"/>
    </xf>
    <xf numFmtId="0" fontId="13" fillId="0" borderId="0" xfId="0" quotePrefix="1" applyFont="1" applyFill="1" applyAlignment="1"/>
    <xf numFmtId="0" fontId="6" fillId="0" borderId="0" xfId="0" applyFont="1" applyFill="1"/>
    <xf numFmtId="0" fontId="10" fillId="2" borderId="0" xfId="0" applyFont="1" applyFill="1" applyAlignment="1">
      <alignment horizontal="center"/>
    </xf>
    <xf numFmtId="173" fontId="3" fillId="3" borderId="0" xfId="0" applyNumberFormat="1" applyFont="1" applyFill="1"/>
    <xf numFmtId="173" fontId="13" fillId="3" borderId="0" xfId="0" applyNumberFormat="1" applyFont="1" applyFill="1"/>
    <xf numFmtId="0" fontId="10" fillId="2" borderId="0" xfId="0" quotePrefix="1" applyFont="1" applyFill="1"/>
    <xf numFmtId="0" fontId="15" fillId="2" borderId="0" xfId="0" quotePrefix="1" applyFont="1" applyFill="1"/>
    <xf numFmtId="0" fontId="13" fillId="2" borderId="0" xfId="0" quotePrefix="1" applyFont="1" applyFill="1" applyAlignment="1">
      <alignment horizontal="center" wrapText="1"/>
    </xf>
    <xf numFmtId="173" fontId="3" fillId="3" borderId="0" xfId="0" quotePrefix="1" applyNumberFormat="1" applyFont="1" applyFill="1"/>
    <xf numFmtId="173" fontId="5" fillId="0" borderId="1" xfId="0" quotePrefix="1" applyNumberFormat="1" applyFont="1" applyFill="1" applyBorder="1"/>
    <xf numFmtId="173" fontId="13" fillId="3" borderId="0" xfId="0" quotePrefix="1" applyNumberFormat="1" applyFont="1" applyFill="1"/>
    <xf numFmtId="173" fontId="5" fillId="0" borderId="0" xfId="0" quotePrefix="1" applyNumberFormat="1" applyFont="1" applyFill="1"/>
    <xf numFmtId="173" fontId="5" fillId="0" borderId="2" xfId="0" quotePrefix="1" applyNumberFormat="1" applyFont="1" applyFill="1" applyBorder="1"/>
    <xf numFmtId="173" fontId="0" fillId="0" borderId="2" xfId="0" applyNumberFormat="1" applyFill="1" applyBorder="1"/>
    <xf numFmtId="173" fontId="0" fillId="0" borderId="0" xfId="0" applyNumberFormat="1" applyFill="1"/>
    <xf numFmtId="0" fontId="2" fillId="0" borderId="0" xfId="0" quotePrefix="1" applyFont="1"/>
    <xf numFmtId="0" fontId="16" fillId="0" borderId="0" xfId="0" quotePrefix="1" applyFont="1"/>
    <xf numFmtId="0" fontId="16" fillId="0" borderId="0" xfId="0" quotePrefix="1" applyFont="1" applyAlignment="1"/>
    <xf numFmtId="0" fontId="2" fillId="0" borderId="0" xfId="0" quotePrefix="1" applyFont="1" applyFill="1"/>
    <xf numFmtId="0" fontId="0" fillId="0" borderId="0" xfId="0" applyFill="1" applyBorder="1"/>
    <xf numFmtId="173" fontId="0" fillId="0" borderId="0" xfId="0" applyNumberFormat="1" applyFill="1" applyBorder="1"/>
    <xf numFmtId="173" fontId="0" fillId="0" borderId="0" xfId="0" applyNumberFormat="1" applyBorder="1"/>
    <xf numFmtId="0" fontId="7" fillId="0" borderId="0" xfId="0" applyFont="1" applyFill="1" applyBorder="1" applyAlignment="1">
      <alignment wrapText="1" shrinkToFit="1"/>
    </xf>
    <xf numFmtId="0" fontId="9" fillId="0" borderId="0" xfId="0" applyFont="1" applyFill="1"/>
    <xf numFmtId="1" fontId="12" fillId="0" borderId="0" xfId="0" applyNumberFormat="1" applyFont="1"/>
    <xf numFmtId="0" fontId="2" fillId="2" borderId="0" xfId="0" quotePrefix="1" applyFont="1" applyFill="1" applyAlignment="1">
      <alignment wrapText="1"/>
    </xf>
    <xf numFmtId="0" fontId="0" fillId="0" borderId="0" xfId="0" quotePrefix="1"/>
    <xf numFmtId="0" fontId="3" fillId="0" borderId="0" xfId="0" applyFont="1"/>
    <xf numFmtId="0" fontId="0" fillId="0" borderId="0" xfId="0" quotePrefix="1" applyAlignment="1"/>
    <xf numFmtId="173" fontId="3" fillId="0" borderId="0" xfId="0" applyNumberFormat="1" applyFont="1"/>
    <xf numFmtId="0" fontId="0" fillId="0" borderId="0" xfId="0" applyAlignment="1">
      <alignment horizontal="center"/>
    </xf>
    <xf numFmtId="0" fontId="18" fillId="0" borderId="0" xfId="0" applyFont="1"/>
    <xf numFmtId="0" fontId="12" fillId="4" borderId="4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Continuous"/>
    </xf>
    <xf numFmtId="0" fontId="12" fillId="5" borderId="4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Continuous"/>
    </xf>
    <xf numFmtId="0" fontId="12" fillId="6" borderId="4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13" fillId="6" borderId="2" xfId="0" quotePrefix="1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4" fillId="0" borderId="9" xfId="0" quotePrefix="1" applyFont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3" fillId="0" borderId="10" xfId="0" quotePrefix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2" fillId="0" borderId="0" xfId="0" applyFont="1" applyAlignment="1">
      <alignment horizontal="left"/>
    </xf>
    <xf numFmtId="0" fontId="4" fillId="0" borderId="11" xfId="0" quotePrefix="1" applyFont="1" applyBorder="1" applyAlignment="1">
      <alignment horizontal="center"/>
    </xf>
    <xf numFmtId="178" fontId="3" fillId="0" borderId="12" xfId="0" applyNumberFormat="1" applyFont="1" applyFill="1" applyBorder="1"/>
    <xf numFmtId="178" fontId="0" fillId="0" borderId="12" xfId="0" applyNumberFormat="1" applyBorder="1"/>
    <xf numFmtId="3" fontId="3" fillId="0" borderId="12" xfId="0" quotePrefix="1" applyNumberFormat="1" applyFont="1" applyFill="1" applyBorder="1" applyAlignment="1">
      <alignment horizontal="center"/>
    </xf>
    <xf numFmtId="178" fontId="0" fillId="0" borderId="12" xfId="0" applyNumberFormat="1" applyBorder="1" applyAlignment="1">
      <alignment horizontal="center"/>
    </xf>
    <xf numFmtId="178" fontId="13" fillId="0" borderId="10" xfId="0" applyNumberFormat="1" applyFont="1" applyFill="1" applyBorder="1"/>
    <xf numFmtId="174" fontId="13" fillId="0" borderId="9" xfId="0" applyNumberFormat="1" applyFont="1" applyFill="1" applyBorder="1" applyAlignment="1">
      <alignment horizontal="center"/>
    </xf>
    <xf numFmtId="178" fontId="13" fillId="0" borderId="0" xfId="0" applyNumberFormat="1" applyFont="1" applyFill="1" applyBorder="1"/>
    <xf numFmtId="178" fontId="12" fillId="0" borderId="0" xfId="0" applyNumberFormat="1" applyFont="1"/>
    <xf numFmtId="178" fontId="12" fillId="0" borderId="10" xfId="0" applyNumberFormat="1" applyFont="1" applyBorder="1"/>
    <xf numFmtId="178" fontId="3" fillId="0" borderId="9" xfId="0" applyNumberFormat="1" applyFont="1" applyFill="1" applyBorder="1" applyAlignment="1">
      <alignment horizontal="center"/>
    </xf>
    <xf numFmtId="178" fontId="3" fillId="0" borderId="0" xfId="0" applyNumberFormat="1" applyFont="1" applyFill="1" applyBorder="1"/>
    <xf numFmtId="178" fontId="3" fillId="0" borderId="10" xfId="0" applyNumberFormat="1" applyFont="1" applyFill="1" applyBorder="1"/>
    <xf numFmtId="178" fontId="0" fillId="0" borderId="0" xfId="0" applyNumberFormat="1"/>
    <xf numFmtId="178" fontId="0" fillId="0" borderId="10" xfId="0" applyNumberFormat="1" applyBorder="1"/>
    <xf numFmtId="178" fontId="6" fillId="0" borderId="10" xfId="0" applyNumberFormat="1" applyFont="1" applyBorder="1"/>
    <xf numFmtId="174" fontId="3" fillId="0" borderId="9" xfId="0" applyNumberFormat="1" applyFont="1" applyFill="1" applyBorder="1" applyAlignment="1">
      <alignment horizontal="center"/>
    </xf>
    <xf numFmtId="0" fontId="13" fillId="0" borderId="0" xfId="0" quotePrefix="1" applyFont="1" applyAlignment="1"/>
    <xf numFmtId="178" fontId="3" fillId="0" borderId="10" xfId="0" applyNumberFormat="1" applyFont="1" applyFill="1" applyBorder="1" applyAlignment="1">
      <alignment horizontal="right"/>
    </xf>
    <xf numFmtId="178" fontId="0" fillId="0" borderId="10" xfId="0" applyNumberFormat="1" applyBorder="1" applyAlignment="1">
      <alignment horizontal="right"/>
    </xf>
    <xf numFmtId="0" fontId="3" fillId="0" borderId="0" xfId="0" quotePrefix="1" applyFont="1" applyAlignment="1">
      <alignment horizontal="left"/>
    </xf>
    <xf numFmtId="173" fontId="3" fillId="0" borderId="9" xfId="0" applyNumberFormat="1" applyFont="1" applyFill="1" applyBorder="1" applyAlignment="1">
      <alignment horizontal="center"/>
    </xf>
    <xf numFmtId="0" fontId="12" fillId="0" borderId="0" xfId="0" quotePrefix="1" applyFont="1"/>
    <xf numFmtId="174" fontId="4" fillId="0" borderId="11" xfId="0" applyNumberFormat="1" applyFont="1" applyFill="1" applyBorder="1" applyAlignment="1">
      <alignment horizontal="center"/>
    </xf>
    <xf numFmtId="179" fontId="19" fillId="0" borderId="0" xfId="0" applyNumberFormat="1" applyFont="1"/>
    <xf numFmtId="178" fontId="3" fillId="0" borderId="13" xfId="0" applyNumberFormat="1" applyFont="1" applyFill="1" applyBorder="1"/>
    <xf numFmtId="178" fontId="19" fillId="0" borderId="0" xfId="0" applyNumberFormat="1" applyFont="1"/>
    <xf numFmtId="179" fontId="20" fillId="0" borderId="0" xfId="0" quotePrefix="1" applyNumberFormat="1" applyFont="1" applyBorder="1"/>
    <xf numFmtId="179" fontId="20" fillId="0" borderId="9" xfId="0" applyNumberFormat="1" applyFont="1" applyFill="1" applyBorder="1" applyAlignment="1">
      <alignment horizontal="center"/>
    </xf>
    <xf numFmtId="178" fontId="20" fillId="0" borderId="13" xfId="0" applyNumberFormat="1" applyFont="1" applyFill="1" applyBorder="1"/>
    <xf numFmtId="178" fontId="20" fillId="0" borderId="0" xfId="0" applyNumberFormat="1" applyFont="1" applyFill="1" applyBorder="1"/>
    <xf numFmtId="178" fontId="20" fillId="0" borderId="10" xfId="0" applyNumberFormat="1" applyFont="1" applyFill="1" applyBorder="1"/>
    <xf numFmtId="178" fontId="19" fillId="0" borderId="10" xfId="0" applyNumberFormat="1" applyFont="1" applyBorder="1"/>
    <xf numFmtId="179" fontId="3" fillId="0" borderId="0" xfId="0" applyNumberFormat="1" applyFont="1" applyBorder="1"/>
    <xf numFmtId="178" fontId="21" fillId="0" borderId="10" xfId="0" applyNumberFormat="1" applyFont="1" applyFill="1" applyBorder="1"/>
    <xf numFmtId="179" fontId="20" fillId="0" borderId="11" xfId="0" applyNumberFormat="1" applyFont="1" applyFill="1" applyBorder="1" applyAlignment="1">
      <alignment horizontal="center"/>
    </xf>
    <xf numFmtId="179" fontId="20" fillId="0" borderId="0" xfId="0" applyNumberFormat="1" applyFont="1" applyBorder="1"/>
    <xf numFmtId="179" fontId="20" fillId="0" borderId="14" xfId="0" applyNumberFormat="1" applyFont="1" applyFill="1" applyBorder="1" applyAlignment="1">
      <alignment horizontal="center"/>
    </xf>
    <xf numFmtId="178" fontId="20" fillId="0" borderId="15" xfId="0" applyNumberFormat="1" applyFont="1" applyFill="1" applyBorder="1"/>
    <xf numFmtId="178" fontId="13" fillId="0" borderId="15" xfId="0" applyNumberFormat="1" applyFont="1" applyFill="1" applyBorder="1"/>
    <xf numFmtId="178" fontId="3" fillId="0" borderId="9" xfId="0" applyNumberFormat="1" applyFont="1" applyFill="1" applyBorder="1"/>
    <xf numFmtId="0" fontId="0" fillId="0" borderId="9" xfId="0" applyBorder="1" applyAlignment="1">
      <alignment horizontal="center"/>
    </xf>
    <xf numFmtId="178" fontId="0" fillId="0" borderId="13" xfId="0" applyNumberFormat="1" applyBorder="1"/>
    <xf numFmtId="178" fontId="0" fillId="0" borderId="0" xfId="0" applyNumberFormat="1" applyBorder="1"/>
    <xf numFmtId="178" fontId="6" fillId="0" borderId="0" xfId="0" applyNumberFormat="1" applyFont="1" applyBorder="1"/>
    <xf numFmtId="0" fontId="0" fillId="0" borderId="16" xfId="0" applyBorder="1" applyAlignment="1">
      <alignment horizontal="center"/>
    </xf>
    <xf numFmtId="178" fontId="12" fillId="0" borderId="17" xfId="0" applyNumberFormat="1" applyFont="1" applyBorder="1"/>
    <xf numFmtId="178" fontId="12" fillId="0" borderId="18" xfId="0" applyNumberFormat="1" applyFont="1" applyBorder="1"/>
    <xf numFmtId="178" fontId="12" fillId="0" borderId="19" xfId="0" applyNumberFormat="1" applyFont="1" applyBorder="1"/>
    <xf numFmtId="178" fontId="12" fillId="0" borderId="16" xfId="0" applyNumberFormat="1" applyFont="1" applyBorder="1"/>
    <xf numFmtId="178" fontId="12" fillId="0" borderId="0" xfId="0" applyNumberFormat="1" applyFont="1" applyBorder="1" applyAlignment="1">
      <alignment horizontal="center"/>
    </xf>
    <xf numFmtId="174" fontId="0" fillId="0" borderId="0" xfId="0" applyNumberFormat="1"/>
    <xf numFmtId="0" fontId="0" fillId="0" borderId="0" xfId="0" applyBorder="1" applyAlignment="1">
      <alignment horizontal="center"/>
    </xf>
    <xf numFmtId="178" fontId="12" fillId="0" borderId="0" xfId="0" applyNumberFormat="1" applyFont="1" applyBorder="1"/>
    <xf numFmtId="178" fontId="19" fillId="0" borderId="0" xfId="0" applyNumberFormat="1" applyFont="1" applyBorder="1"/>
    <xf numFmtId="0" fontId="12" fillId="0" borderId="0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Continuous"/>
    </xf>
    <xf numFmtId="0" fontId="13" fillId="5" borderId="2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3" fillId="4" borderId="8" xfId="0" quotePrefix="1" applyFont="1" applyFill="1" applyBorder="1" applyAlignment="1">
      <alignment horizontal="center"/>
    </xf>
    <xf numFmtId="0" fontId="22" fillId="4" borderId="0" xfId="0" applyFont="1" applyFill="1"/>
    <xf numFmtId="0" fontId="0" fillId="4" borderId="0" xfId="0" applyFill="1"/>
    <xf numFmtId="0" fontId="9" fillId="0" borderId="0" xfId="0" quotePrefix="1" applyFont="1" applyFill="1" applyAlignment="1">
      <alignment horizontal="center" vertical="center" textRotation="90"/>
    </xf>
    <xf numFmtId="173" fontId="13" fillId="3" borderId="3" xfId="0" applyNumberFormat="1" applyFont="1" applyFill="1" applyBorder="1"/>
    <xf numFmtId="178" fontId="0" fillId="0" borderId="0" xfId="0" applyNumberFormat="1" applyBorder="1" applyAlignment="1">
      <alignment horizontal="right"/>
    </xf>
    <xf numFmtId="0" fontId="3" fillId="0" borderId="20" xfId="0" quotePrefix="1" applyFont="1" applyFill="1" applyBorder="1" applyAlignment="1">
      <alignment horizontal="center"/>
    </xf>
    <xf numFmtId="0" fontId="12" fillId="0" borderId="10" xfId="0" applyFont="1" applyBorder="1"/>
    <xf numFmtId="178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178" fontId="3" fillId="0" borderId="10" xfId="0" applyNumberFormat="1" applyFont="1" applyFill="1" applyBorder="1" applyAlignment="1">
      <alignment horizontal="left"/>
    </xf>
    <xf numFmtId="0" fontId="12" fillId="0" borderId="0" xfId="0" applyFont="1" applyAlignment="1">
      <alignment horizontal="left" wrapText="1"/>
    </xf>
    <xf numFmtId="0" fontId="3" fillId="0" borderId="0" xfId="0" quotePrefix="1" applyFont="1" applyAlignment="1">
      <alignment wrapText="1"/>
    </xf>
    <xf numFmtId="0" fontId="12" fillId="0" borderId="0" xfId="0" applyFont="1" applyBorder="1" applyAlignment="1">
      <alignment horizontal="center"/>
    </xf>
    <xf numFmtId="173" fontId="4" fillId="0" borderId="0" xfId="0" applyNumberFormat="1" applyFont="1"/>
    <xf numFmtId="0" fontId="4" fillId="0" borderId="0" xfId="0" applyFont="1"/>
    <xf numFmtId="0" fontId="2" fillId="2" borderId="0" xfId="0" applyFont="1" applyFill="1" applyAlignment="1">
      <alignment wrapText="1"/>
    </xf>
    <xf numFmtId="0" fontId="16" fillId="0" borderId="0" xfId="0" applyFont="1" applyFill="1"/>
    <xf numFmtId="173" fontId="4" fillId="3" borderId="0" xfId="0" applyNumberFormat="1" applyFont="1" applyFill="1"/>
    <xf numFmtId="173" fontId="3" fillId="7" borderId="0" xfId="0" applyNumberFormat="1" applyFont="1" applyFill="1"/>
    <xf numFmtId="173" fontId="4" fillId="0" borderId="0" xfId="0" applyNumberFormat="1" applyFont="1" applyFill="1"/>
    <xf numFmtId="173" fontId="4" fillId="8" borderId="0" xfId="0" applyNumberFormat="1" applyFont="1" applyFill="1"/>
    <xf numFmtId="173" fontId="13" fillId="7" borderId="3" xfId="0" applyNumberFormat="1" applyFont="1" applyFill="1" applyBorder="1"/>
    <xf numFmtId="173" fontId="13" fillId="7" borderId="0" xfId="0" applyNumberFormat="1" applyFont="1" applyFill="1"/>
    <xf numFmtId="0" fontId="4" fillId="0" borderId="0" xfId="0" applyFont="1" applyFill="1"/>
    <xf numFmtId="9" fontId="3" fillId="0" borderId="0" xfId="0" quotePrefix="1" applyNumberFormat="1" applyFont="1" applyFill="1" applyAlignment="1">
      <alignment horizontal="right"/>
    </xf>
    <xf numFmtId="9" fontId="12" fillId="0" borderId="0" xfId="0" applyNumberFormat="1" applyFont="1"/>
    <xf numFmtId="0" fontId="17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6" fillId="2" borderId="0" xfId="0" quotePrefix="1" applyFont="1" applyFill="1" applyAlignment="1">
      <alignment horizontal="center" vertical="center" textRotation="90"/>
    </xf>
    <xf numFmtId="0" fontId="8" fillId="2" borderId="0" xfId="0" applyFont="1" applyFill="1" applyAlignment="1">
      <alignment horizontal="center" vertical="center" textRotation="90"/>
    </xf>
    <xf numFmtId="0" fontId="8" fillId="2" borderId="0" xfId="0" applyFont="1" applyFill="1" applyAlignment="1">
      <alignment horizontal="center"/>
    </xf>
    <xf numFmtId="0" fontId="0" fillId="0" borderId="0" xfId="0" applyAlignment="1"/>
    <xf numFmtId="0" fontId="14" fillId="0" borderId="0" xfId="0" applyFont="1" applyAlignment="1">
      <alignment horizontal="center"/>
    </xf>
    <xf numFmtId="173" fontId="8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10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11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ctrlProps/ctrlProp12.xml><?xml version="1.0" encoding="utf-8"?>
<formControlPr xmlns="http://schemas.microsoft.com/office/spreadsheetml/2009/9/main" objectType="Drop" dropStyle="combo" dx="26" sel="1" val="0">
  <itemLst>
    <item val="Full year"/>
  </itemLst>
</formControlPr>
</file>

<file path=xl/ctrlProps/ctrlProp13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14.xml><?xml version="1.0" encoding="utf-8"?>
<formControlPr xmlns="http://schemas.microsoft.com/office/spreadsheetml/2009/9/main" objectType="Drop" dropStyle="combo" dx="26" sel="1" val="0">
  <itemLst>
    <item val="Mar"/>
  </itemLst>
</formControlPr>
</file>

<file path=xl/ctrlProps/ctrlProp15.xml><?xml version="1.0" encoding="utf-8"?>
<formControlPr xmlns="http://schemas.microsoft.com/office/spreadsheetml/2009/9/main" objectType="Drop" dropStyle="combo" dx="26" sel="1" val="0">
  <itemLst>
    <item val="Actual Headcount"/>
  </itemLst>
</formControlPr>
</file>

<file path=xl/ctrlProps/ctrlProp16.xml><?xml version="1.0" encoding="utf-8"?>
<formControlPr xmlns="http://schemas.microsoft.com/office/spreadsheetml/2009/9/main" objectType="Drop" dropStyle="combo" dx="26" sel="1" val="0">
  <itemLst>
    <item val="CE1"/>
  </itemLst>
</formControlPr>
</file>

<file path=xl/ctrlProps/ctrlProp17.xml><?xml version="1.0" encoding="utf-8"?>
<formControlPr xmlns="http://schemas.microsoft.com/office/spreadsheetml/2009/9/main" objectType="Drop" dropStyle="combo" dx="26" sel="1" val="0">
  <itemLst>
    <item val="Dec"/>
  </itemLst>
</formControlPr>
</file>

<file path=xl/ctrlProps/ctrlProp18.xml><?xml version="1.0" encoding="utf-8"?>
<formControlPr xmlns="http://schemas.microsoft.com/office/spreadsheetml/2009/9/main" objectType="Drop" dropStyle="combo" dx="26" sel="1" val="0">
  <itemLst>
    <item val="Apr"/>
  </itemLst>
</formControlPr>
</file>

<file path=xl/ctrlProps/ctrlProp19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2.xml><?xml version="1.0" encoding="utf-8"?>
<formControlPr xmlns="http://schemas.microsoft.com/office/spreadsheetml/2009/9/main" objectType="Drop" dropStyle="combo" dx="26" sel="1" val="0">
  <itemLst>
    <item val="Metals Middle Office"/>
  </itemLst>
</formControlPr>
</file>

<file path=xl/ctrlProps/ctrlProp20.xml><?xml version="1.0" encoding="utf-8"?>
<formControlPr xmlns="http://schemas.microsoft.com/office/spreadsheetml/2009/9/main" objectType="Drop" dropStyle="combo" dx="26" sel="1" val="0">
  <itemLst>
    <item val="Apr"/>
  </itemLst>
</formControlPr>
</file>

<file path=xl/ctrlProps/ctrlProp21.xml><?xml version="1.0" encoding="utf-8"?>
<formControlPr xmlns="http://schemas.microsoft.com/office/spreadsheetml/2009/9/main" objectType="Drop" dropStyle="combo" dx="26" sel="1" val="0">
  <itemLst>
    <item val="Apr"/>
  </itemLst>
</formControlPr>
</file>

<file path=xl/ctrlProps/ctrlProp22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ctrlProps/ctrlProp23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24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ctrlProps/ctrlProp25.xml><?xml version="1.0" encoding="utf-8"?>
<formControlPr xmlns="http://schemas.microsoft.com/office/spreadsheetml/2009/9/main" objectType="Drop" dropStyle="combo" dx="26" sel="1" val="0">
  <itemLst>
    <item val="Forecast"/>
  </itemLst>
</formControlPr>
</file>

<file path=xl/ctrlProps/ctrlProp26.xml><?xml version="1.0" encoding="utf-8"?>
<formControlPr xmlns="http://schemas.microsoft.com/office/spreadsheetml/2009/9/main" objectType="Drop" dropStyle="combo" dx="26" sel="1" val="0">
  <itemLst>
    <item val="Bilateral Power Trading -Total"/>
  </itemLst>
</formControlPr>
</file>

<file path=xl/ctrlProps/ctrlProp27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28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ctrlProps/ctrlProp29.xml><?xml version="1.0" encoding="utf-8"?>
<formControlPr xmlns="http://schemas.microsoft.com/office/spreadsheetml/2009/9/main" objectType="Drop" dropStyle="combo" dx="26" sel="1" val="0">
  <itemLst>
    <item val="Apr"/>
  </itemLst>
</formControlPr>
</file>

<file path=xl/ctrlProps/ctrlProp3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ctrlProps/ctrlProp30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31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ctrlProps/ctrlProp32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ctrlProps/ctrlProp33.xml><?xml version="1.0" encoding="utf-8"?>
<formControlPr xmlns="http://schemas.microsoft.com/office/spreadsheetml/2009/9/main" objectType="Drop" dropStyle="combo" dx="26" sel="1" val="0">
  <itemLst>
    <item val="Full year"/>
  </itemLst>
</formControlPr>
</file>

<file path=xl/ctrlProps/ctrlProp34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35.xml><?xml version="1.0" encoding="utf-8"?>
<formControlPr xmlns="http://schemas.microsoft.com/office/spreadsheetml/2009/9/main" objectType="Drop" dropStyle="combo" dx="26" sel="1" val="0">
  <itemLst>
    <item val="Forecast"/>
  </itemLst>
</formControlPr>
</file>

<file path=xl/ctrlProps/ctrlProp36.xml><?xml version="1.0" encoding="utf-8"?>
<formControlPr xmlns="http://schemas.microsoft.com/office/spreadsheetml/2009/9/main" objectType="Drop" dropStyle="combo" dx="26" sel="1" val="0">
  <itemLst>
    <item val="Apr"/>
  </itemLst>
</formControlPr>
</file>

<file path=xl/ctrlProps/ctrlProp37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38.xml><?xml version="1.0" encoding="utf-8"?>
<formControlPr xmlns="http://schemas.microsoft.com/office/spreadsheetml/2009/9/main" objectType="Drop" dropStyle="combo" dx="26" sel="1" val="0">
  <itemLst>
    <item val="Apr"/>
  </itemLst>
</formControlPr>
</file>

<file path=xl/ctrlProps/ctrlProp39.xml><?xml version="1.0" encoding="utf-8"?>
<formControlPr xmlns="http://schemas.microsoft.com/office/spreadsheetml/2009/9/main" objectType="Drop" dropStyle="combo" dx="26" sel="1" val="0">
  <itemLst>
    <item val="Apr"/>
  </itemLst>
</formControlPr>
</file>

<file path=xl/ctrlProps/ctrlProp4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40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41.xml><?xml version="1.0" encoding="utf-8"?>
<formControlPr xmlns="http://schemas.microsoft.com/office/spreadsheetml/2009/9/main" objectType="Drop" dropStyle="combo" dx="26" sel="1" val="0">
  <itemLst>
    <item val="Apr"/>
  </itemLst>
</formControlPr>
</file>

<file path=xl/ctrlProps/ctrlProp42.xml><?xml version="1.0" encoding="utf-8"?>
<formControlPr xmlns="http://schemas.microsoft.com/office/spreadsheetml/2009/9/main" objectType="Drop" dropStyle="combo" dx="26" sel="1" val="0">
  <itemLst>
    <item val="Apr"/>
  </itemLst>
</formControlPr>
</file>

<file path=xl/ctrlProps/ctrlProp5.xml><?xml version="1.0" encoding="utf-8"?>
<formControlPr xmlns="http://schemas.microsoft.com/office/spreadsheetml/2009/9/main" objectType="Drop" dropStyle="combo" dx="26" sel="1" val="0">
  <itemLst>
    <item val="Forecast"/>
  </itemLst>
</formControlPr>
</file>

<file path=xl/ctrlProps/ctrlProp6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ctrlProps/ctrlProp7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8.xml><?xml version="1.0" encoding="utf-8"?>
<formControlPr xmlns="http://schemas.microsoft.com/office/spreadsheetml/2009/9/main" objectType="Drop" dropStyle="combo" dx="26" sel="1" val="0">
  <itemLst>
    <item val="CE1 Overide"/>
  </itemLst>
</formControlPr>
</file>

<file path=xl/ctrlProps/ctrlProp9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762000</xdr:colOff>
          <xdr:row>5</xdr:row>
          <xdr:rowOff>0</xdr:rowOff>
        </xdr:to>
        <xdr:sp macro="" textlink="">
          <xdr:nvSpPr>
            <xdr:cNvPr id="11265" name="adaytum_page_1_drop_2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5</xdr:col>
          <xdr:colOff>220980</xdr:colOff>
          <xdr:row>5</xdr:row>
          <xdr:rowOff>0</xdr:rowOff>
        </xdr:to>
        <xdr:sp macro="" textlink="">
          <xdr:nvSpPr>
            <xdr:cNvPr id="11266" name="adaytum_page_1_drop_1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27</xdr:col>
      <xdr:colOff>0</xdr:colOff>
      <xdr:row>6</xdr:row>
      <xdr:rowOff>259080</xdr:rowOff>
    </xdr:to>
    <xdr:pic>
      <xdr:nvPicPr>
        <xdr:cNvPr id="11267" name="Picture 3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22044660" cy="1165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175260</xdr:colOff>
      <xdr:row>1</xdr:row>
      <xdr:rowOff>0</xdr:rowOff>
    </xdr:from>
    <xdr:to>
      <xdr:col>24</xdr:col>
      <xdr:colOff>822960</xdr:colOff>
      <xdr:row>3</xdr:row>
      <xdr:rowOff>144780</xdr:rowOff>
    </xdr:to>
    <xdr:pic>
      <xdr:nvPicPr>
        <xdr:cNvPr id="112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10960" y="167640"/>
          <a:ext cx="6477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68580</xdr:rowOff>
    </xdr:from>
    <xdr:to>
      <xdr:col>7</xdr:col>
      <xdr:colOff>1577340</xdr:colOff>
      <xdr:row>5</xdr:row>
      <xdr:rowOff>30480</xdr:rowOff>
    </xdr:to>
    <xdr:sp macro="" textlink="">
      <xdr:nvSpPr>
        <xdr:cNvPr id="11269" name="Text Box 5"/>
        <xdr:cNvSpPr txBox="1">
          <a:spLocks noChangeArrowheads="1"/>
        </xdr:cNvSpPr>
      </xdr:nvSpPr>
      <xdr:spPr bwMode="auto">
        <a:xfrm>
          <a:off x="160020" y="68580"/>
          <a:ext cx="4831080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 - Forecast 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European Government Affairs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CE1 Full Year G&amp;A v Budget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10247" name="adaytum_page_1_drop_1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0</xdr:colOff>
          <xdr:row>7</xdr:row>
          <xdr:rowOff>0</xdr:rowOff>
        </xdr:to>
        <xdr:sp macro="" textlink="">
          <xdr:nvSpPr>
            <xdr:cNvPr id="10249" name="adaytum_page_1_drop_2" hidden="1">
              <a:extLst>
                <a:ext uri="{63B3BB69-23CF-44E3-9099-C40C66FF867C}">
                  <a14:compatExt spid="_x0000_s10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10339" name="adaytum_page_2_drop_1" hidden="1">
              <a:extLst>
                <a:ext uri="{63B3BB69-23CF-44E3-9099-C40C66FF867C}">
                  <a14:compatExt spid="_x0000_s10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10341" name="adaytum_page_2_drop_2" hidden="1">
              <a:extLst>
                <a:ext uri="{63B3BB69-23CF-44E3-9099-C40C66FF867C}">
                  <a14:compatExt spid="_x0000_s10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10343" name="adaytum_page_2_drop_3" hidden="1">
              <a:extLst>
                <a:ext uri="{63B3BB69-23CF-44E3-9099-C40C66FF867C}">
                  <a14:compatExt spid="_x0000_s10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10362" name="adaytum_page_3_drop_1" hidden="1">
              <a:extLst>
                <a:ext uri="{63B3BB69-23CF-44E3-9099-C40C66FF867C}">
                  <a14:compatExt spid="_x0000_s10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</xdr:row>
          <xdr:rowOff>0</xdr:rowOff>
        </xdr:from>
        <xdr:to>
          <xdr:col>14</xdr:col>
          <xdr:colOff>0</xdr:colOff>
          <xdr:row>8</xdr:row>
          <xdr:rowOff>0</xdr:rowOff>
        </xdr:to>
        <xdr:sp macro="" textlink="">
          <xdr:nvSpPr>
            <xdr:cNvPr id="10364" name="adaytum_page_3_drop_2" hidden="1">
              <a:extLst>
                <a:ext uri="{63B3BB69-23CF-44E3-9099-C40C66FF867C}">
                  <a14:compatExt spid="_x0000_s10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0</xdr:rowOff>
        </xdr:from>
        <xdr:to>
          <xdr:col>15</xdr:col>
          <xdr:colOff>0</xdr:colOff>
          <xdr:row>8</xdr:row>
          <xdr:rowOff>0</xdr:rowOff>
        </xdr:to>
        <xdr:sp macro="" textlink="">
          <xdr:nvSpPr>
            <xdr:cNvPr id="10366" name="adaytum_page_3_drop_3" hidden="1">
              <a:extLst>
                <a:ext uri="{63B3BB69-23CF-44E3-9099-C40C66FF867C}">
                  <a14:compatExt spid="_x0000_s10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7</xdr:row>
          <xdr:rowOff>0</xdr:rowOff>
        </xdr:from>
        <xdr:to>
          <xdr:col>27</xdr:col>
          <xdr:colOff>0</xdr:colOff>
          <xdr:row>8</xdr:row>
          <xdr:rowOff>0</xdr:rowOff>
        </xdr:to>
        <xdr:sp macro="" textlink="">
          <xdr:nvSpPr>
            <xdr:cNvPr id="10386" name="adaytum_page_4_drop_1" hidden="1">
              <a:extLst>
                <a:ext uri="{63B3BB69-23CF-44E3-9099-C40C66FF867C}">
                  <a14:compatExt spid="_x0000_s10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7</xdr:row>
          <xdr:rowOff>0</xdr:rowOff>
        </xdr:from>
        <xdr:to>
          <xdr:col>27</xdr:col>
          <xdr:colOff>754380</xdr:colOff>
          <xdr:row>8</xdr:row>
          <xdr:rowOff>0</xdr:rowOff>
        </xdr:to>
        <xdr:sp macro="" textlink="">
          <xdr:nvSpPr>
            <xdr:cNvPr id="10388" name="adaytum_page_4_drop_2" hidden="1">
              <a:extLst>
                <a:ext uri="{63B3BB69-23CF-44E3-9099-C40C66FF867C}">
                  <a14:compatExt spid="_x0000_s10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7</xdr:row>
          <xdr:rowOff>0</xdr:rowOff>
        </xdr:from>
        <xdr:to>
          <xdr:col>29</xdr:col>
          <xdr:colOff>0</xdr:colOff>
          <xdr:row>8</xdr:row>
          <xdr:rowOff>0</xdr:rowOff>
        </xdr:to>
        <xdr:sp macro="" textlink="">
          <xdr:nvSpPr>
            <xdr:cNvPr id="10390" name="adaytum_page_4_drop_3" hidden="1">
              <a:extLst>
                <a:ext uri="{63B3BB69-23CF-44E3-9099-C40C66FF867C}">
                  <a14:compatExt spid="_x0000_s10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2</xdr:col>
          <xdr:colOff>0</xdr:colOff>
          <xdr:row>27</xdr:row>
          <xdr:rowOff>0</xdr:rowOff>
        </xdr:to>
        <xdr:sp macro="" textlink="">
          <xdr:nvSpPr>
            <xdr:cNvPr id="10483" name="adaytum_page_5_drop_1" hidden="1">
              <a:extLst>
                <a:ext uri="{63B3BB69-23CF-44E3-9099-C40C66FF867C}">
                  <a14:compatExt spid="_x0000_s1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10523" name="adaytum_page_6_drop_1" hidden="1">
              <a:extLst>
                <a:ext uri="{63B3BB69-23CF-44E3-9099-C40C66FF867C}">
                  <a14:compatExt spid="_x0000_s10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26</xdr:row>
          <xdr:rowOff>0</xdr:rowOff>
        </xdr:from>
        <xdr:to>
          <xdr:col>14</xdr:col>
          <xdr:colOff>0</xdr:colOff>
          <xdr:row>27</xdr:row>
          <xdr:rowOff>0</xdr:rowOff>
        </xdr:to>
        <xdr:sp macro="" textlink="">
          <xdr:nvSpPr>
            <xdr:cNvPr id="10541" name="adaytum_page_7_drop_1" hidden="1">
              <a:extLst>
                <a:ext uri="{63B3BB69-23CF-44E3-9099-C40C66FF867C}">
                  <a14:compatExt spid="_x0000_s10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26</xdr:row>
          <xdr:rowOff>0</xdr:rowOff>
        </xdr:from>
        <xdr:to>
          <xdr:col>27</xdr:col>
          <xdr:colOff>0</xdr:colOff>
          <xdr:row>27</xdr:row>
          <xdr:rowOff>0</xdr:rowOff>
        </xdr:to>
        <xdr:sp macro="" textlink="">
          <xdr:nvSpPr>
            <xdr:cNvPr id="10561" name="adaytum_page_8_drop_1" hidden="1">
              <a:extLst>
                <a:ext uri="{63B3BB69-23CF-44E3-9099-C40C66FF867C}">
                  <a14:compatExt spid="_x0000_s10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1</xdr:col>
          <xdr:colOff>0</xdr:colOff>
          <xdr:row>7</xdr:row>
          <xdr:rowOff>0</xdr:rowOff>
        </xdr:to>
        <xdr:sp macro="" textlink="">
          <xdr:nvSpPr>
            <xdr:cNvPr id="7247" name="adaytum_page_1_drop_1" hidden="1">
              <a:extLst>
                <a:ext uri="{63B3BB69-23CF-44E3-9099-C40C66FF867C}">
                  <a14:compatExt spid="_x0000_s7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7248" name="adaytum_page_1_drop_2" hidden="1">
              <a:extLst>
                <a:ext uri="{63B3BB69-23CF-44E3-9099-C40C66FF867C}">
                  <a14:compatExt spid="_x0000_s7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4</xdr:col>
      <xdr:colOff>998220</xdr:colOff>
      <xdr:row>7</xdr:row>
      <xdr:rowOff>68580</xdr:rowOff>
    </xdr:to>
    <xdr:pic>
      <xdr:nvPicPr>
        <xdr:cNvPr id="7265" name="Picture 97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5882640" cy="1234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472440</xdr:colOff>
      <xdr:row>1</xdr:row>
      <xdr:rowOff>68580</xdr:rowOff>
    </xdr:from>
    <xdr:to>
      <xdr:col>4</xdr:col>
      <xdr:colOff>1021080</xdr:colOff>
      <xdr:row>3</xdr:row>
      <xdr:rowOff>160020</xdr:rowOff>
    </xdr:to>
    <xdr:pic>
      <xdr:nvPicPr>
        <xdr:cNvPr id="7266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6860" y="236220"/>
          <a:ext cx="54864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723900</xdr:colOff>
      <xdr:row>7</xdr:row>
      <xdr:rowOff>30480</xdr:rowOff>
    </xdr:to>
    <xdr:sp macro="" textlink="">
      <xdr:nvSpPr>
        <xdr:cNvPr id="7267" name="Text Box 99"/>
        <xdr:cNvSpPr txBox="1">
          <a:spLocks noChangeArrowheads="1"/>
        </xdr:cNvSpPr>
      </xdr:nvSpPr>
      <xdr:spPr bwMode="auto">
        <a:xfrm flipV="1">
          <a:off x="0" y="0"/>
          <a:ext cx="6697980" cy="1196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April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Government Affairs P&amp;L by Cost Centre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2</xdr:col>
          <xdr:colOff>0</xdr:colOff>
          <xdr:row>27</xdr:row>
          <xdr:rowOff>160020</xdr:rowOff>
        </xdr:to>
        <xdr:sp macro="" textlink="">
          <xdr:nvSpPr>
            <xdr:cNvPr id="7409" name="adaytum_page_2_drop_1" hidden="1">
              <a:extLst>
                <a:ext uri="{63B3BB69-23CF-44E3-9099-C40C66FF867C}">
                  <a14:compatExt spid="_x0000_s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</xdr:row>
          <xdr:rowOff>0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7435" name="adaytum_page_3_drop_1" hidden="1">
              <a:extLst>
                <a:ext uri="{63B3BB69-23CF-44E3-9099-C40C66FF867C}">
                  <a14:compatExt spid="_x0000_s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594360</xdr:colOff>
      <xdr:row>6</xdr:row>
      <xdr:rowOff>68580</xdr:rowOff>
    </xdr:to>
    <xdr:pic>
      <xdr:nvPicPr>
        <xdr:cNvPr id="1184" name="Picture 160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13614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30480</xdr:colOff>
      <xdr:row>0</xdr:row>
      <xdr:rowOff>0</xdr:rowOff>
    </xdr:from>
    <xdr:to>
      <xdr:col>7</xdr:col>
      <xdr:colOff>106680</xdr:colOff>
      <xdr:row>4</xdr:row>
      <xdr:rowOff>99060</xdr:rowOff>
    </xdr:to>
    <xdr:sp macro="" textlink="">
      <xdr:nvSpPr>
        <xdr:cNvPr id="1183" name="Text Box 159"/>
        <xdr:cNvSpPr txBox="1">
          <a:spLocks noChangeArrowheads="1"/>
        </xdr:cNvSpPr>
      </xdr:nvSpPr>
      <xdr:spPr bwMode="auto">
        <a:xfrm flipV="1">
          <a:off x="640080" y="0"/>
          <a:ext cx="512064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April YTD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Government Affairs P&amp;L 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12</xdr:col>
      <xdr:colOff>365760</xdr:colOff>
      <xdr:row>1</xdr:row>
      <xdr:rowOff>144780</xdr:rowOff>
    </xdr:from>
    <xdr:to>
      <xdr:col>12</xdr:col>
      <xdr:colOff>914400</xdr:colOff>
      <xdr:row>4</xdr:row>
      <xdr:rowOff>68580</xdr:rowOff>
    </xdr:to>
    <xdr:pic>
      <xdr:nvPicPr>
        <xdr:cNvPr id="1185" name="Picture 16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1740" y="297180"/>
          <a:ext cx="54864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0</xdr:colOff>
          <xdr:row>7</xdr:row>
          <xdr:rowOff>0</xdr:rowOff>
        </xdr:to>
        <xdr:sp macro="" textlink="">
          <xdr:nvSpPr>
            <xdr:cNvPr id="1252" name="adaytum_page_1_drop_1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3</xdr:col>
          <xdr:colOff>883920</xdr:colOff>
          <xdr:row>7</xdr:row>
          <xdr:rowOff>0</xdr:rowOff>
        </xdr:to>
        <xdr:sp macro="" textlink="">
          <xdr:nvSpPr>
            <xdr:cNvPr id="1254" name="adaytum_page_1_drop_2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3</xdr:col>
          <xdr:colOff>0</xdr:colOff>
          <xdr:row>42</xdr:row>
          <xdr:rowOff>0</xdr:rowOff>
        </xdr:to>
        <xdr:sp macro="" textlink="">
          <xdr:nvSpPr>
            <xdr:cNvPr id="1504" name="adaytum_page_2_drop_1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3</xdr:col>
          <xdr:colOff>0</xdr:colOff>
          <xdr:row>8</xdr:row>
          <xdr:rowOff>0</xdr:rowOff>
        </xdr:to>
        <xdr:sp macro="" textlink="">
          <xdr:nvSpPr>
            <xdr:cNvPr id="2055" name="adaytum_page_1_drop_1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685800</xdr:colOff>
          <xdr:row>8</xdr:row>
          <xdr:rowOff>0</xdr:rowOff>
        </xdr:to>
        <xdr:sp macro="" textlink="">
          <xdr:nvSpPr>
            <xdr:cNvPr id="2057" name="adaytum_page_1_drop_2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685800</xdr:colOff>
          <xdr:row>8</xdr:row>
          <xdr:rowOff>0</xdr:rowOff>
        </xdr:to>
        <xdr:sp macro="" textlink="">
          <xdr:nvSpPr>
            <xdr:cNvPr id="2059" name="adaytum_page_1_drop_3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76200</xdr:colOff>
      <xdr:row>0</xdr:row>
      <xdr:rowOff>30480</xdr:rowOff>
    </xdr:from>
    <xdr:to>
      <xdr:col>17</xdr:col>
      <xdr:colOff>251460</xdr:colOff>
      <xdr:row>7</xdr:row>
      <xdr:rowOff>68580</xdr:rowOff>
    </xdr:to>
    <xdr:pic>
      <xdr:nvPicPr>
        <xdr:cNvPr id="2095" name="Picture 47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76200" y="30480"/>
          <a:ext cx="15163800" cy="1211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205740</xdr:colOff>
      <xdr:row>2</xdr:row>
      <xdr:rowOff>30480</xdr:rowOff>
    </xdr:from>
    <xdr:to>
      <xdr:col>14</xdr:col>
      <xdr:colOff>754380</xdr:colOff>
      <xdr:row>4</xdr:row>
      <xdr:rowOff>121920</xdr:rowOff>
    </xdr:to>
    <xdr:pic>
      <xdr:nvPicPr>
        <xdr:cNvPr id="2096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0140" y="365760"/>
          <a:ext cx="54864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381000</xdr:colOff>
      <xdr:row>1</xdr:row>
      <xdr:rowOff>0</xdr:rowOff>
    </xdr:from>
    <xdr:to>
      <xdr:col>6</xdr:col>
      <xdr:colOff>533400</xdr:colOff>
      <xdr:row>4</xdr:row>
      <xdr:rowOff>68580</xdr:rowOff>
    </xdr:to>
    <xdr:sp macro="" textlink="">
      <xdr:nvSpPr>
        <xdr:cNvPr id="2099" name="Text Box 51"/>
        <xdr:cNvSpPr txBox="1">
          <a:spLocks noChangeArrowheads="1"/>
        </xdr:cNvSpPr>
      </xdr:nvSpPr>
      <xdr:spPr bwMode="auto">
        <a:xfrm flipV="1">
          <a:off x="381000" y="167640"/>
          <a:ext cx="557784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Bilateral Power Trading Regional P&amp;L Forecast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30480</xdr:rowOff>
    </xdr:from>
    <xdr:to>
      <xdr:col>13</xdr:col>
      <xdr:colOff>480060</xdr:colOff>
      <xdr:row>6</xdr:row>
      <xdr:rowOff>45720</xdr:rowOff>
    </xdr:to>
    <xdr:pic>
      <xdr:nvPicPr>
        <xdr:cNvPr id="3073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22860" y="30480"/>
          <a:ext cx="11811000" cy="1005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</xdr:colOff>
      <xdr:row>0</xdr:row>
      <xdr:rowOff>137160</xdr:rowOff>
    </xdr:from>
    <xdr:to>
      <xdr:col>8</xdr:col>
      <xdr:colOff>91440</xdr:colOff>
      <xdr:row>6</xdr:row>
      <xdr:rowOff>45720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 flipV="1">
          <a:off x="7620" y="137160"/>
          <a:ext cx="656082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April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Government Affairs P&amp;L 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12</xdr:col>
      <xdr:colOff>60960</xdr:colOff>
      <xdr:row>1</xdr:row>
      <xdr:rowOff>160020</xdr:rowOff>
    </xdr:from>
    <xdr:to>
      <xdr:col>12</xdr:col>
      <xdr:colOff>609600</xdr:colOff>
      <xdr:row>4</xdr:row>
      <xdr:rowOff>76200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78440" y="312420"/>
          <a:ext cx="54864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3087" name="adaytum_page_1_drop_1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</xdr:col>
          <xdr:colOff>685800</xdr:colOff>
          <xdr:row>7</xdr:row>
          <xdr:rowOff>0</xdr:rowOff>
        </xdr:to>
        <xdr:sp macro="" textlink="">
          <xdr:nvSpPr>
            <xdr:cNvPr id="3089" name="adaytum_page_1_drop_2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822960</xdr:colOff>
          <xdr:row>7</xdr:row>
          <xdr:rowOff>0</xdr:rowOff>
        </xdr:to>
        <xdr:sp macro="" textlink="">
          <xdr:nvSpPr>
            <xdr:cNvPr id="3091" name="adaytum_page_1_drop_3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3218" name="adaytum_page_2_drop_1" hidden="1">
              <a:extLst>
                <a:ext uri="{63B3BB69-23CF-44E3-9099-C40C66FF867C}">
                  <a14:compatExt spid="_x0000_s3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22860</xdr:rowOff>
    </xdr:from>
    <xdr:to>
      <xdr:col>14</xdr:col>
      <xdr:colOff>289560</xdr:colOff>
      <xdr:row>5</xdr:row>
      <xdr:rowOff>160020</xdr:rowOff>
    </xdr:to>
    <xdr:pic>
      <xdr:nvPicPr>
        <xdr:cNvPr id="6145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38100" y="22860"/>
          <a:ext cx="1203960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220980</xdr:colOff>
      <xdr:row>0</xdr:row>
      <xdr:rowOff>121920</xdr:rowOff>
    </xdr:from>
    <xdr:to>
      <xdr:col>9</xdr:col>
      <xdr:colOff>312420</xdr:colOff>
      <xdr:row>5</xdr:row>
      <xdr:rowOff>38100</xdr:rowOff>
    </xdr:to>
    <xdr:sp macro="" textlink="">
      <xdr:nvSpPr>
        <xdr:cNvPr id="6146" name="Text Box 2"/>
        <xdr:cNvSpPr txBox="1">
          <a:spLocks noChangeArrowheads="1"/>
        </xdr:cNvSpPr>
      </xdr:nvSpPr>
      <xdr:spPr bwMode="auto">
        <a:xfrm flipV="1">
          <a:off x="220980" y="121920"/>
          <a:ext cx="749046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Full Year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Government Affairs  P&amp;L 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12</xdr:col>
      <xdr:colOff>121920</xdr:colOff>
      <xdr:row>1</xdr:row>
      <xdr:rowOff>0</xdr:rowOff>
    </xdr:from>
    <xdr:to>
      <xdr:col>12</xdr:col>
      <xdr:colOff>670560</xdr:colOff>
      <xdr:row>3</xdr:row>
      <xdr:rowOff>91440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5020" y="167640"/>
          <a:ext cx="54864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0</xdr:colOff>
          <xdr:row>7</xdr:row>
          <xdr:rowOff>0</xdr:rowOff>
        </xdr:to>
        <xdr:sp macro="" textlink="">
          <xdr:nvSpPr>
            <xdr:cNvPr id="6154" name="adaytum_page_1_drop_1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3</xdr:col>
          <xdr:colOff>822960</xdr:colOff>
          <xdr:row>7</xdr:row>
          <xdr:rowOff>0</xdr:rowOff>
        </xdr:to>
        <xdr:sp macro="" textlink="">
          <xdr:nvSpPr>
            <xdr:cNvPr id="6156" name="adaytum_page_1_drop_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822960</xdr:colOff>
          <xdr:row>7</xdr:row>
          <xdr:rowOff>0</xdr:rowOff>
        </xdr:to>
        <xdr:sp macro="" textlink="">
          <xdr:nvSpPr>
            <xdr:cNvPr id="6158" name="adaytum_page_1_drop_3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30480</xdr:rowOff>
    </xdr:from>
    <xdr:to>
      <xdr:col>4</xdr:col>
      <xdr:colOff>655320</xdr:colOff>
      <xdr:row>7</xdr:row>
      <xdr:rowOff>38100</xdr:rowOff>
    </xdr:to>
    <xdr:pic>
      <xdr:nvPicPr>
        <xdr:cNvPr id="4101" name="Picture 5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22860" y="30480"/>
          <a:ext cx="62865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1699260</xdr:colOff>
      <xdr:row>7</xdr:row>
      <xdr:rowOff>0</xdr:rowOff>
    </xdr:to>
    <xdr:sp macro="" textlink="">
      <xdr:nvSpPr>
        <xdr:cNvPr id="4102" name="Text Box 6"/>
        <xdr:cNvSpPr txBox="1">
          <a:spLocks noChangeArrowheads="1"/>
        </xdr:cNvSpPr>
      </xdr:nvSpPr>
      <xdr:spPr bwMode="auto">
        <a:xfrm flipV="1">
          <a:off x="0" y="0"/>
          <a:ext cx="5608320" cy="1173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April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Bilateral Power Trading Regional P&amp;L by Cost Centre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1158240</xdr:colOff>
      <xdr:row>0</xdr:row>
      <xdr:rowOff>68580</xdr:rowOff>
    </xdr:from>
    <xdr:to>
      <xdr:col>3</xdr:col>
      <xdr:colOff>1706880</xdr:colOff>
      <xdr:row>2</xdr:row>
      <xdr:rowOff>160020</xdr:rowOff>
    </xdr:to>
    <xdr:pic>
      <xdr:nvPicPr>
        <xdr:cNvPr id="410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68580"/>
          <a:ext cx="54864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2</xdr:col>
          <xdr:colOff>0</xdr:colOff>
          <xdr:row>8</xdr:row>
          <xdr:rowOff>0</xdr:rowOff>
        </xdr:to>
        <xdr:sp macro="" textlink="">
          <xdr:nvSpPr>
            <xdr:cNvPr id="4110" name="adaytum_page_1_drop_1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937260</xdr:colOff>
          <xdr:row>8</xdr:row>
          <xdr:rowOff>0</xdr:rowOff>
        </xdr:to>
        <xdr:sp macro="" textlink="">
          <xdr:nvSpPr>
            <xdr:cNvPr id="4112" name="adaytum_page_1_drop_2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807720</xdr:colOff>
          <xdr:row>8</xdr:row>
          <xdr:rowOff>0</xdr:rowOff>
        </xdr:to>
        <xdr:sp macro="" textlink="">
          <xdr:nvSpPr>
            <xdr:cNvPr id="4114" name="adaytum_page_1_drop_3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4203" name="adaytum_page_2_drop_1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5</xdr:col>
      <xdr:colOff>129540</xdr:colOff>
      <xdr:row>7</xdr:row>
      <xdr:rowOff>114300</xdr:rowOff>
    </xdr:to>
    <xdr:pic>
      <xdr:nvPicPr>
        <xdr:cNvPr id="5121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7620" y="0"/>
          <a:ext cx="5600700" cy="126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68580</xdr:rowOff>
    </xdr:from>
    <xdr:to>
      <xdr:col>5</xdr:col>
      <xdr:colOff>358140</xdr:colOff>
      <xdr:row>8</xdr:row>
      <xdr:rowOff>68580</xdr:rowOff>
    </xdr:to>
    <xdr:sp macro="" textlink="">
      <xdr:nvSpPr>
        <xdr:cNvPr id="5122" name="Text Box 2"/>
        <xdr:cNvSpPr txBox="1">
          <a:spLocks noChangeArrowheads="1"/>
        </xdr:cNvSpPr>
      </xdr:nvSpPr>
      <xdr:spPr bwMode="auto">
        <a:xfrm flipV="1">
          <a:off x="0" y="68580"/>
          <a:ext cx="5836920" cy="1310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April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Government Affairs P&amp;L by Cost Centre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274320</xdr:colOff>
      <xdr:row>0</xdr:row>
      <xdr:rowOff>68580</xdr:rowOff>
    </xdr:from>
    <xdr:to>
      <xdr:col>4</xdr:col>
      <xdr:colOff>822960</xdr:colOff>
      <xdr:row>2</xdr:row>
      <xdr:rowOff>160020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6780" y="68580"/>
          <a:ext cx="54864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1</xdr:col>
          <xdr:colOff>0</xdr:colOff>
          <xdr:row>5</xdr:row>
          <xdr:rowOff>0</xdr:rowOff>
        </xdr:to>
        <xdr:sp macro="" textlink="">
          <xdr:nvSpPr>
            <xdr:cNvPr id="5397" name="adaytum_page_1_drop_1" hidden="1">
              <a:extLst>
                <a:ext uri="{63B3BB69-23CF-44E3-9099-C40C66FF867C}">
                  <a14:compatExt spid="_x0000_s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0</xdr:colOff>
          <xdr:row>5</xdr:row>
          <xdr:rowOff>0</xdr:rowOff>
        </xdr:to>
        <xdr:sp macro="" textlink="">
          <xdr:nvSpPr>
            <xdr:cNvPr id="5399" name="adaytum_page_1_drop_2" hidden="1">
              <a:extLst>
                <a:ext uri="{63B3BB69-23CF-44E3-9099-C40C66FF867C}">
                  <a14:compatExt spid="_x0000_s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5505" name="adaytum_page_2_drop_1" hidden="1">
              <a:extLst>
                <a:ext uri="{63B3BB69-23CF-44E3-9099-C40C66FF867C}">
                  <a14:compatExt spid="_x0000_s5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2</xdr:col>
          <xdr:colOff>0</xdr:colOff>
          <xdr:row>49</xdr:row>
          <xdr:rowOff>0</xdr:rowOff>
        </xdr:to>
        <xdr:sp macro="" textlink="">
          <xdr:nvSpPr>
            <xdr:cNvPr id="5525" name="adaytum_page_3_drop_1" hidden="1">
              <a:extLst>
                <a:ext uri="{63B3BB69-23CF-44E3-9099-C40C66FF867C}">
                  <a14:compatExt spid="_x0000_s5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daytum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aytum"/>
      <sheetName val="APLDLL"/>
      <sheetName val="ArrayFns"/>
      <sheetName val="ButtonFns"/>
      <sheetName val="Backwards"/>
      <sheetName val="ConvertFns"/>
      <sheetName val="CopyDelete"/>
      <sheetName val="CubeWiz"/>
      <sheetName val="DListPaste"/>
      <sheetName val="ErrorFns"/>
      <sheetName val="LockSave"/>
      <sheetName val="LogonFns"/>
      <sheetName val="MenuProcs"/>
      <sheetName val="Misc"/>
      <sheetName val="NoteFns"/>
      <sheetName val="Refresh"/>
      <sheetName val="Registry"/>
      <sheetName val="ReplaceWiz"/>
      <sheetName val="ReselectWiz"/>
      <sheetName val="SelectObject"/>
      <sheetName val="ToFromSheet"/>
      <sheetName val="Utilities"/>
      <sheetName val="ViewOptions"/>
      <sheetName val="WinFns"/>
      <sheetName val="GlobalDefs"/>
      <sheetName val="Clipboard"/>
      <sheetName val="DialogBase"/>
      <sheetName val="Languages"/>
      <sheetName val="MenuDefn"/>
      <sheetName val="DialogDefn"/>
    </sheetNames>
    <definedNames>
      <definedName name="AdaytumDropDow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13" Type="http://schemas.openxmlformats.org/officeDocument/2006/relationships/ctrlProp" Target="../ctrlProps/ctrlProp12.xml"/><Relationship Id="rId18" Type="http://schemas.openxmlformats.org/officeDocument/2006/relationships/ctrlProp" Target="../ctrlProps/ctrlProp1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12" Type="http://schemas.openxmlformats.org/officeDocument/2006/relationships/ctrlProp" Target="../ctrlProps/ctrlProp11.xml"/><Relationship Id="rId17" Type="http://schemas.openxmlformats.org/officeDocument/2006/relationships/ctrlProp" Target="../ctrlProps/ctrlProp16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5" Type="http://schemas.openxmlformats.org/officeDocument/2006/relationships/ctrlProp" Target="../ctrlProps/ctrlProp4.xml"/><Relationship Id="rId15" Type="http://schemas.openxmlformats.org/officeDocument/2006/relationships/ctrlProp" Target="../ctrlProps/ctrlProp14.xml"/><Relationship Id="rId10" Type="http://schemas.openxmlformats.org/officeDocument/2006/relationships/ctrlProp" Target="../ctrlProps/ctrlProp9.xml"/><Relationship Id="rId19" Type="http://schemas.openxmlformats.org/officeDocument/2006/relationships/comments" Target="../comments2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Relationship Id="rId14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0.xml"/><Relationship Id="rId5" Type="http://schemas.openxmlformats.org/officeDocument/2006/relationships/ctrlProp" Target="../ctrlProps/ctrlProp19.xml"/><Relationship Id="rId4" Type="http://schemas.openxmlformats.org/officeDocument/2006/relationships/ctrlProp" Target="../ctrlProps/ctrlProp1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comments" Target="../comments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comments" Target="../comments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7.xml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6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0.xml"/><Relationship Id="rId5" Type="http://schemas.openxmlformats.org/officeDocument/2006/relationships/ctrlProp" Target="../ctrlProps/ctrlProp29.xml"/><Relationship Id="rId4" Type="http://schemas.openxmlformats.org/officeDocument/2006/relationships/ctrlProp" Target="../ctrlProps/ctrlProp2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comments" Target="../comments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4.xml"/><Relationship Id="rId5" Type="http://schemas.openxmlformats.org/officeDocument/2006/relationships/ctrlProp" Target="../ctrlProps/ctrlProp33.xml"/><Relationship Id="rId4" Type="http://schemas.openxmlformats.org/officeDocument/2006/relationships/ctrlProp" Target="../ctrlProps/ctrlProp3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8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3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7.xml"/><Relationship Id="rId5" Type="http://schemas.openxmlformats.org/officeDocument/2006/relationships/ctrlProp" Target="../ctrlProps/ctrlProp36.xml"/><Relationship Id="rId4" Type="http://schemas.openxmlformats.org/officeDocument/2006/relationships/ctrlProp" Target="../ctrlProps/ctrlProp35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9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4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41.xml"/><Relationship Id="rId5" Type="http://schemas.openxmlformats.org/officeDocument/2006/relationships/ctrlProp" Target="../ctrlProps/ctrlProp40.xml"/><Relationship Id="rId4" Type="http://schemas.openxmlformats.org/officeDocument/2006/relationships/ctrlProp" Target="../ctrlProps/ctrlProp3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4:AA62"/>
  <sheetViews>
    <sheetView tabSelected="1" topLeftCell="L12" zoomScale="75" zoomScaleNormal="75" workbookViewId="0">
      <selection activeCell="M19" sqref="M19"/>
    </sheetView>
  </sheetViews>
  <sheetFormatPr defaultRowHeight="13.2" x14ac:dyDescent="0.25"/>
  <cols>
    <col min="1" max="1" width="2.33203125" customWidth="1"/>
    <col min="2" max="2" width="40.33203125" hidden="1" customWidth="1"/>
    <col min="3" max="3" width="13.109375" style="149" hidden="1" customWidth="1"/>
    <col min="4" max="4" width="15" customWidth="1"/>
    <col min="5" max="6" width="15.6640625" customWidth="1"/>
    <col min="7" max="7" width="1.109375" customWidth="1"/>
    <col min="8" max="8" width="34.44140625" customWidth="1"/>
    <col min="9" max="9" width="1" customWidth="1"/>
    <col min="10" max="13" width="15" customWidth="1"/>
    <col min="14" max="14" width="4.33203125" customWidth="1"/>
    <col min="15" max="16" width="15" customWidth="1"/>
    <col min="17" max="18" width="15.33203125" customWidth="1"/>
    <col min="19" max="19" width="3.44140625" customWidth="1"/>
    <col min="20" max="21" width="15" customWidth="1"/>
    <col min="22" max="23" width="14.6640625" customWidth="1"/>
    <col min="24" max="24" width="3.109375" customWidth="1"/>
    <col min="25" max="26" width="15" customWidth="1"/>
    <col min="27" max="27" width="15.33203125" customWidth="1"/>
  </cols>
  <sheetData>
    <row r="4" spans="2:27" x14ac:dyDescent="0.25">
      <c r="B4" s="1" t="s">
        <v>0</v>
      </c>
    </row>
    <row r="5" spans="2:27" ht="12.75" customHeight="1" x14ac:dyDescent="0.25">
      <c r="B5" s="7" t="s">
        <v>66</v>
      </c>
    </row>
    <row r="6" spans="2:27" ht="6" customHeight="1" x14ac:dyDescent="0.25"/>
    <row r="7" spans="2:27" ht="56.25" customHeight="1" thickBot="1" x14ac:dyDescent="0.35">
      <c r="D7" s="258" t="s">
        <v>67</v>
      </c>
      <c r="E7" s="258"/>
      <c r="F7" s="258"/>
      <c r="H7" s="50"/>
      <c r="J7" s="259" t="s">
        <v>103</v>
      </c>
      <c r="K7" s="259"/>
      <c r="L7" s="259"/>
      <c r="M7" s="259"/>
      <c r="O7" s="259" t="s">
        <v>104</v>
      </c>
      <c r="P7" s="259"/>
      <c r="Q7" s="259"/>
      <c r="R7" s="259"/>
      <c r="T7" s="259" t="s">
        <v>64</v>
      </c>
      <c r="U7" s="259"/>
      <c r="V7" s="259"/>
      <c r="W7" s="259"/>
      <c r="Y7" s="258" t="s">
        <v>65</v>
      </c>
      <c r="Z7" s="258"/>
      <c r="AA7" s="258"/>
    </row>
    <row r="8" spans="2:27" x14ac:dyDescent="0.25">
      <c r="B8" s="150"/>
      <c r="C8" s="230" t="s">
        <v>45</v>
      </c>
      <c r="D8" s="230" t="s">
        <v>45</v>
      </c>
      <c r="E8" s="151" t="s">
        <v>69</v>
      </c>
      <c r="F8" s="152" t="s">
        <v>23</v>
      </c>
      <c r="G8" s="227"/>
      <c r="H8" s="227"/>
      <c r="J8" s="153" t="s">
        <v>68</v>
      </c>
      <c r="K8" s="228" t="s">
        <v>100</v>
      </c>
      <c r="L8" s="154" t="s">
        <v>100</v>
      </c>
      <c r="M8" s="155" t="s">
        <v>98</v>
      </c>
      <c r="N8" s="227"/>
      <c r="O8" s="153" t="s">
        <v>100</v>
      </c>
      <c r="P8" s="228" t="s">
        <v>100</v>
      </c>
      <c r="Q8" s="154" t="s">
        <v>100</v>
      </c>
      <c r="R8" s="155" t="s">
        <v>98</v>
      </c>
      <c r="S8" s="227"/>
      <c r="T8" s="153" t="s">
        <v>23</v>
      </c>
      <c r="U8" s="228" t="s">
        <v>23</v>
      </c>
      <c r="V8" s="154" t="s">
        <v>99</v>
      </c>
      <c r="W8" s="155" t="s">
        <v>98</v>
      </c>
      <c r="Y8" s="156" t="s">
        <v>70</v>
      </c>
      <c r="Z8" s="157" t="s">
        <v>22</v>
      </c>
      <c r="AA8" s="158" t="s">
        <v>23</v>
      </c>
    </row>
    <row r="9" spans="2:27" s="27" customFormat="1" ht="13.8" thickBot="1" x14ac:dyDescent="0.3">
      <c r="C9" s="231" t="s">
        <v>59</v>
      </c>
      <c r="D9" s="231" t="s">
        <v>59</v>
      </c>
      <c r="E9" s="159" t="s">
        <v>59</v>
      </c>
      <c r="F9" s="160" t="s">
        <v>59</v>
      </c>
      <c r="G9" s="227"/>
      <c r="H9" s="227"/>
      <c r="J9" s="161" t="s">
        <v>96</v>
      </c>
      <c r="K9" s="229" t="s">
        <v>25</v>
      </c>
      <c r="L9" s="162" t="s">
        <v>97</v>
      </c>
      <c r="M9" s="163" t="s">
        <v>60</v>
      </c>
      <c r="N9" s="227"/>
      <c r="O9" s="161" t="s">
        <v>96</v>
      </c>
      <c r="P9" s="229" t="s">
        <v>25</v>
      </c>
      <c r="Q9" s="162" t="s">
        <v>97</v>
      </c>
      <c r="R9" s="163" t="s">
        <v>60</v>
      </c>
      <c r="S9" s="227"/>
      <c r="T9" s="161" t="s">
        <v>96</v>
      </c>
      <c r="U9" s="229" t="s">
        <v>25</v>
      </c>
      <c r="V9" s="162" t="s">
        <v>97</v>
      </c>
      <c r="W9" s="163" t="s">
        <v>60</v>
      </c>
      <c r="Y9" s="164" t="s">
        <v>42</v>
      </c>
      <c r="Z9" s="165" t="s">
        <v>33</v>
      </c>
      <c r="AA9" s="166" t="s">
        <v>42</v>
      </c>
    </row>
    <row r="10" spans="2:27" s="149" customFormat="1" x14ac:dyDescent="0.25">
      <c r="C10" s="167"/>
      <c r="D10" s="237"/>
      <c r="E10" s="169"/>
      <c r="F10" s="170"/>
      <c r="G10" s="224"/>
      <c r="H10" s="224"/>
      <c r="J10" s="169"/>
      <c r="K10" s="169"/>
      <c r="L10" s="169"/>
      <c r="M10" s="170"/>
      <c r="N10" s="224"/>
      <c r="O10" s="169"/>
      <c r="P10" s="169"/>
      <c r="Q10" s="169"/>
      <c r="R10" s="170"/>
      <c r="S10" s="224"/>
      <c r="T10" s="169"/>
      <c r="U10" s="169"/>
      <c r="V10" s="169"/>
      <c r="W10" s="170"/>
      <c r="Y10" s="169"/>
      <c r="Z10" s="168"/>
      <c r="AA10" s="170"/>
    </row>
    <row r="11" spans="2:27" s="149" customFormat="1" ht="14.25" customHeight="1" x14ac:dyDescent="0.25">
      <c r="B11" s="171" t="s">
        <v>71</v>
      </c>
      <c r="C11" s="172"/>
      <c r="D11" s="173"/>
      <c r="E11" s="173"/>
      <c r="F11" s="174">
        <f>D11-E11</f>
        <v>0</v>
      </c>
      <c r="G11" s="215"/>
      <c r="H11" s="242" t="s">
        <v>71</v>
      </c>
      <c r="J11" s="175"/>
      <c r="K11" s="175"/>
      <c r="L11" s="173"/>
      <c r="M11" s="174">
        <f>J11-L11</f>
        <v>0</v>
      </c>
      <c r="N11" s="215"/>
      <c r="O11" s="175"/>
      <c r="P11" s="175"/>
      <c r="Q11" s="173"/>
      <c r="R11" s="174">
        <f>O11-Q11</f>
        <v>0</v>
      </c>
      <c r="S11" s="215"/>
      <c r="T11" s="175"/>
      <c r="U11" s="175"/>
      <c r="V11" s="173"/>
      <c r="W11" s="174">
        <f>T11-V11</f>
        <v>0</v>
      </c>
      <c r="Y11" s="173"/>
      <c r="Z11" s="173"/>
      <c r="AA11" s="176">
        <f>Y11-Z11</f>
        <v>0</v>
      </c>
    </row>
    <row r="12" spans="2:27" s="149" customFormat="1" ht="14.25" customHeight="1" x14ac:dyDescent="0.25">
      <c r="C12" s="167"/>
      <c r="D12" s="169"/>
      <c r="E12" s="169"/>
      <c r="F12" s="170"/>
      <c r="G12" s="224"/>
      <c r="J12" s="177"/>
      <c r="K12" s="177"/>
      <c r="L12" s="169"/>
      <c r="M12" s="170"/>
      <c r="N12" s="224"/>
      <c r="O12" s="177"/>
      <c r="P12" s="177"/>
      <c r="Q12" s="169"/>
      <c r="R12" s="170"/>
      <c r="S12" s="224"/>
      <c r="T12" s="177"/>
      <c r="U12" s="177"/>
      <c r="V12" s="169"/>
      <c r="W12" s="170"/>
      <c r="Y12" s="169"/>
      <c r="Z12" s="168"/>
      <c r="AA12" s="170"/>
    </row>
    <row r="13" spans="2:27" s="17" customFormat="1" ht="14.25" customHeight="1" x14ac:dyDescent="0.25">
      <c r="B13" s="20" t="s">
        <v>2</v>
      </c>
      <c r="C13" s="178"/>
      <c r="D13" s="177">
        <f>-'Adaytum Summary'!C11</f>
        <v>-712292.88</v>
      </c>
      <c r="E13" s="177">
        <f>-'Adaytum Summary'!D11</f>
        <v>-1302169.2164179103</v>
      </c>
      <c r="F13" s="181">
        <f>D13-E13</f>
        <v>589876.33641791029</v>
      </c>
      <c r="G13" s="225"/>
      <c r="H13" s="20" t="s">
        <v>2</v>
      </c>
      <c r="I13" s="180"/>
      <c r="J13" s="177">
        <f>-'Adaytum Summary'!H11</f>
        <v>-393754.8</v>
      </c>
      <c r="K13" s="177">
        <f>-'Adaytum Summary'!I11</f>
        <v>-293082.25</v>
      </c>
      <c r="L13" s="177">
        <f>-'Adaytum Summary'!J11</f>
        <v>-293082.25</v>
      </c>
      <c r="M13" s="181">
        <f>-'Adaytum Summary'!K11</f>
        <v>-979919.3</v>
      </c>
      <c r="N13" s="225"/>
      <c r="O13" s="177">
        <f>-'Adaytum Summary'!N11</f>
        <v>-286582.25</v>
      </c>
      <c r="P13" s="177">
        <f>-'Adaytum Summary'!O11</f>
        <v>-293082.25</v>
      </c>
      <c r="Q13" s="177">
        <f>-'Adaytum Summary'!P11</f>
        <v>-293082.25</v>
      </c>
      <c r="R13" s="181">
        <f>-'Adaytum Summary'!Q11</f>
        <v>-872746.75</v>
      </c>
      <c r="S13" s="225"/>
      <c r="T13" s="177">
        <f>J13-O13</f>
        <v>-107172.54999999999</v>
      </c>
      <c r="U13" s="177">
        <f>K13-P13</f>
        <v>0</v>
      </c>
      <c r="V13" s="177">
        <f>L13-Q13</f>
        <v>0</v>
      </c>
      <c r="W13" s="181">
        <f>M13-R13</f>
        <v>-107172.55000000005</v>
      </c>
      <c r="X13" s="180"/>
      <c r="Y13" s="177">
        <f>-'Adaytum Summary'!AB11</f>
        <v>-3528003.68</v>
      </c>
      <c r="Z13" s="179">
        <f>-'Adaytum Summary'!AC11</f>
        <v>-5290890.5783582088</v>
      </c>
      <c r="AA13" s="181">
        <f>-'Adaytum Summary'!AD11</f>
        <v>-1762886.8983582086</v>
      </c>
    </row>
    <row r="14" spans="2:27" s="17" customFormat="1" ht="14.25" customHeight="1" x14ac:dyDescent="0.25">
      <c r="B14" s="20"/>
      <c r="C14" s="178"/>
      <c r="D14" s="177"/>
      <c r="E14" s="177"/>
      <c r="F14" s="181"/>
      <c r="G14" s="225"/>
      <c r="H14" s="20"/>
      <c r="I14" s="180"/>
      <c r="J14" s="177"/>
      <c r="K14" s="177"/>
      <c r="L14" s="177"/>
      <c r="M14" s="181"/>
      <c r="N14" s="225"/>
      <c r="O14" s="177"/>
      <c r="P14" s="177"/>
      <c r="Q14" s="177"/>
      <c r="R14" s="181"/>
      <c r="S14" s="225"/>
      <c r="T14" s="177"/>
      <c r="U14" s="177"/>
      <c r="V14" s="177"/>
      <c r="W14" s="181"/>
      <c r="X14" s="180"/>
      <c r="Y14" s="177"/>
      <c r="Z14" s="179"/>
      <c r="AA14" s="181"/>
    </row>
    <row r="15" spans="2:27" s="17" customFormat="1" ht="14.25" customHeight="1" x14ac:dyDescent="0.25">
      <c r="B15" s="20" t="s">
        <v>3</v>
      </c>
      <c r="C15" s="178"/>
      <c r="D15" s="177">
        <f>-'Adaytum Summary'!C12</f>
        <v>-82702.53</v>
      </c>
      <c r="E15" s="177">
        <f>-'Adaytum Summary'!D12</f>
        <v>-498507.46268656652</v>
      </c>
      <c r="F15" s="181">
        <f>D15-E15</f>
        <v>415804.93268656649</v>
      </c>
      <c r="G15" s="225"/>
      <c r="H15" s="20" t="s">
        <v>3</v>
      </c>
      <c r="I15" s="180"/>
      <c r="J15" s="177">
        <f>-'Adaytum Summary'!H12</f>
        <v>-43687.839999999997</v>
      </c>
      <c r="K15" s="177">
        <f>-'Adaytum Summary'!I12</f>
        <v>-212370</v>
      </c>
      <c r="L15" s="177">
        <f>-'Adaytum Summary'!J12</f>
        <v>-212370</v>
      </c>
      <c r="M15" s="181">
        <f>-'Adaytum Summary'!K12</f>
        <v>-468427.84</v>
      </c>
      <c r="N15" s="225"/>
      <c r="O15" s="177">
        <f>-'Adaytum Summary'!N12</f>
        <v>-212370</v>
      </c>
      <c r="P15" s="177">
        <f>-'Adaytum Summary'!O12</f>
        <v>-212370</v>
      </c>
      <c r="Q15" s="177">
        <f>-'Adaytum Summary'!P12</f>
        <v>-212370</v>
      </c>
      <c r="R15" s="181">
        <f>-'Adaytum Summary'!Q12</f>
        <v>-637110</v>
      </c>
      <c r="S15" s="225"/>
      <c r="T15" s="177">
        <f>J15-O15</f>
        <v>168682.16</v>
      </c>
      <c r="U15" s="177">
        <f>K15-P15</f>
        <v>0</v>
      </c>
      <c r="V15" s="177">
        <f>L15-Q15</f>
        <v>0</v>
      </c>
      <c r="W15" s="181">
        <f>M15-R15</f>
        <v>168682.15999999997</v>
      </c>
      <c r="X15" s="180"/>
      <c r="Y15" s="177">
        <f>-'Adaytum Summary'!AB12</f>
        <v>-1825350.37</v>
      </c>
      <c r="Z15" s="179">
        <f>-'Adaytum Summary'!AC12</f>
        <v>-1994029.8507462661</v>
      </c>
      <c r="AA15" s="181">
        <f>-'Adaytum Summary'!AD12</f>
        <v>-168679.48074626597</v>
      </c>
    </row>
    <row r="16" spans="2:27" s="17" customFormat="1" ht="14.25" customHeight="1" x14ac:dyDescent="0.25">
      <c r="B16" s="2" t="s">
        <v>72</v>
      </c>
      <c r="C16" s="182">
        <v>-148983</v>
      </c>
      <c r="D16" s="238"/>
      <c r="E16" s="177"/>
      <c r="F16" s="181"/>
      <c r="G16" s="225"/>
      <c r="H16" s="243" t="s">
        <v>72</v>
      </c>
      <c r="I16" s="180"/>
      <c r="J16" s="177"/>
      <c r="K16" s="177"/>
      <c r="L16" s="177"/>
      <c r="M16" s="181"/>
      <c r="N16" s="225"/>
      <c r="O16" s="177"/>
      <c r="P16" s="177"/>
      <c r="Q16" s="177"/>
      <c r="R16" s="181"/>
      <c r="S16" s="225"/>
      <c r="T16" s="177"/>
      <c r="U16" s="177"/>
      <c r="V16" s="177"/>
      <c r="W16" s="181"/>
      <c r="X16" s="180"/>
      <c r="Y16" s="177"/>
      <c r="Z16" s="179"/>
      <c r="AA16" s="181"/>
    </row>
    <row r="17" spans="2:27" s="17" customFormat="1" ht="14.25" customHeight="1" x14ac:dyDescent="0.25">
      <c r="B17" s="2" t="s">
        <v>73</v>
      </c>
      <c r="C17" s="182">
        <f>-9513-21</f>
        <v>-9534</v>
      </c>
      <c r="D17" s="238"/>
      <c r="E17" s="177"/>
      <c r="F17" s="181"/>
      <c r="G17" s="225"/>
      <c r="H17" s="243" t="s">
        <v>73</v>
      </c>
      <c r="I17" s="180"/>
      <c r="J17" s="177"/>
      <c r="K17" s="177"/>
      <c r="L17" s="177"/>
      <c r="M17" s="181"/>
      <c r="N17" s="225"/>
      <c r="O17" s="177"/>
      <c r="P17" s="177"/>
      <c r="Q17" s="177"/>
      <c r="R17" s="181"/>
      <c r="S17" s="225"/>
      <c r="T17" s="177"/>
      <c r="U17" s="177"/>
      <c r="V17" s="177"/>
      <c r="W17" s="181"/>
      <c r="X17" s="180"/>
      <c r="Y17" s="177"/>
      <c r="Z17" s="179"/>
      <c r="AA17" s="181"/>
    </row>
    <row r="18" spans="2:27" s="17" customFormat="1" ht="14.25" customHeight="1" x14ac:dyDescent="0.25">
      <c r="B18" s="2" t="s">
        <v>74</v>
      </c>
      <c r="C18" s="182">
        <v>-6374</v>
      </c>
      <c r="D18" s="238"/>
      <c r="E18" s="177"/>
      <c r="F18" s="181"/>
      <c r="G18" s="225"/>
      <c r="H18" s="243" t="s">
        <v>74</v>
      </c>
      <c r="I18" s="180"/>
      <c r="J18" s="177"/>
      <c r="K18" s="177"/>
      <c r="L18" s="177"/>
      <c r="M18" s="181"/>
      <c r="N18" s="225"/>
      <c r="O18" s="177"/>
      <c r="P18" s="177"/>
      <c r="Q18" s="177"/>
      <c r="R18" s="181"/>
      <c r="S18" s="225"/>
      <c r="T18" s="177"/>
      <c r="U18" s="177"/>
      <c r="V18" s="177"/>
      <c r="W18" s="181"/>
      <c r="X18" s="180"/>
      <c r="Y18" s="177"/>
      <c r="Z18" s="179"/>
      <c r="AA18" s="181"/>
    </row>
    <row r="19" spans="2:27" s="17" customFormat="1" ht="14.25" customHeight="1" x14ac:dyDescent="0.25">
      <c r="B19" s="2" t="s">
        <v>75</v>
      </c>
      <c r="C19" s="182"/>
      <c r="D19" s="238"/>
      <c r="E19" s="177"/>
      <c r="F19" s="181"/>
      <c r="G19" s="225"/>
      <c r="H19" s="243" t="s">
        <v>75</v>
      </c>
      <c r="I19" s="180"/>
      <c r="J19" s="177"/>
      <c r="K19" s="177"/>
      <c r="L19" s="177"/>
      <c r="M19" s="181"/>
      <c r="N19" s="225"/>
      <c r="O19" s="177"/>
      <c r="P19" s="177"/>
      <c r="Q19" s="177"/>
      <c r="R19" s="181"/>
      <c r="S19" s="225"/>
      <c r="T19" s="177"/>
      <c r="U19" s="177"/>
      <c r="V19" s="177"/>
      <c r="W19" s="181"/>
      <c r="X19" s="180"/>
      <c r="Y19" s="177"/>
      <c r="Z19" s="179"/>
      <c r="AA19" s="181"/>
    </row>
    <row r="20" spans="2:27" s="17" customFormat="1" ht="14.25" customHeight="1" x14ac:dyDescent="0.25">
      <c r="B20" s="2"/>
      <c r="C20" s="178"/>
      <c r="D20" s="239"/>
      <c r="E20" s="177"/>
      <c r="F20" s="181"/>
      <c r="G20" s="225"/>
      <c r="H20" s="243"/>
      <c r="I20" s="180"/>
      <c r="J20" s="177"/>
      <c r="K20" s="177"/>
      <c r="L20" s="177"/>
      <c r="M20" s="181"/>
      <c r="N20" s="225"/>
      <c r="O20" s="177"/>
      <c r="P20" s="177"/>
      <c r="Q20" s="177"/>
      <c r="R20" s="181"/>
      <c r="S20" s="225"/>
      <c r="T20" s="177"/>
      <c r="U20" s="177"/>
      <c r="V20" s="177"/>
      <c r="W20" s="181"/>
      <c r="X20" s="180"/>
      <c r="Y20" s="177"/>
      <c r="Z20" s="179"/>
      <c r="AA20" s="181"/>
    </row>
    <row r="21" spans="2:27" s="17" customFormat="1" ht="14.25" customHeight="1" x14ac:dyDescent="0.25">
      <c r="B21" s="20" t="s">
        <v>4</v>
      </c>
      <c r="C21" s="178"/>
      <c r="D21" s="177">
        <f>-'Adaytum Summary'!C13</f>
        <v>-17651.330000000002</v>
      </c>
      <c r="E21" s="177">
        <f>-'Adaytum Summary'!D13</f>
        <v>-11194.02985074627</v>
      </c>
      <c r="F21" s="181">
        <f>D21-E21</f>
        <v>-6457.3001492537314</v>
      </c>
      <c r="G21" s="225"/>
      <c r="H21" s="20" t="s">
        <v>4</v>
      </c>
      <c r="I21" s="180"/>
      <c r="J21" s="177">
        <f>-'Adaytum Summary'!H13</f>
        <v>-1301.98</v>
      </c>
      <c r="K21" s="177">
        <f>-'Adaytum Summary'!I13</f>
        <v>-4014</v>
      </c>
      <c r="L21" s="177">
        <f>-'Adaytum Summary'!J13</f>
        <v>-4014</v>
      </c>
      <c r="M21" s="181">
        <f>-'Adaytum Summary'!K13</f>
        <v>-9329.98</v>
      </c>
      <c r="N21" s="225"/>
      <c r="O21" s="177">
        <f>-'Adaytum Summary'!N13</f>
        <v>-4014</v>
      </c>
      <c r="P21" s="177">
        <f>-'Adaytum Summary'!O13</f>
        <v>-4014</v>
      </c>
      <c r="Q21" s="177">
        <f>-'Adaytum Summary'!P13</f>
        <v>-4014</v>
      </c>
      <c r="R21" s="181">
        <f>-'Adaytum Summary'!Q13</f>
        <v>-12042</v>
      </c>
      <c r="S21" s="225"/>
      <c r="T21" s="177">
        <f>J21-O21</f>
        <v>2712.02</v>
      </c>
      <c r="U21" s="177">
        <f>K21-P21</f>
        <v>0</v>
      </c>
      <c r="V21" s="177">
        <f>L21-Q21</f>
        <v>0</v>
      </c>
      <c r="W21" s="181">
        <f>M21-R21</f>
        <v>2712.0200000000004</v>
      </c>
      <c r="X21" s="180"/>
      <c r="Y21" s="177">
        <f>-'Adaytum Summary'!AB13</f>
        <v>-51065.31</v>
      </c>
      <c r="Z21" s="179">
        <f>-'Adaytum Summary'!AC13</f>
        <v>-44776.119402985081</v>
      </c>
      <c r="AA21" s="181">
        <f>-'Adaytum Summary'!AD13</f>
        <v>6289.1905970149164</v>
      </c>
    </row>
    <row r="22" spans="2:27" s="17" customFormat="1" ht="14.25" customHeight="1" x14ac:dyDescent="0.25">
      <c r="B22" s="20"/>
      <c r="C22" s="178"/>
      <c r="D22" s="177"/>
      <c r="E22" s="177"/>
      <c r="F22" s="181"/>
      <c r="G22" s="225"/>
      <c r="H22" s="20"/>
      <c r="I22" s="180"/>
      <c r="J22" s="177"/>
      <c r="K22" s="177"/>
      <c r="L22" s="177"/>
      <c r="M22" s="181"/>
      <c r="N22" s="225"/>
      <c r="O22" s="177"/>
      <c r="P22" s="177"/>
      <c r="Q22" s="177"/>
      <c r="R22" s="181"/>
      <c r="S22" s="225"/>
      <c r="T22" s="177"/>
      <c r="U22" s="177"/>
      <c r="V22" s="177"/>
      <c r="W22" s="181"/>
      <c r="X22" s="180"/>
      <c r="Y22" s="177"/>
      <c r="Z22" s="179"/>
      <c r="AA22" s="181"/>
    </row>
    <row r="23" spans="2:27" s="17" customFormat="1" ht="14.25" customHeight="1" x14ac:dyDescent="0.25">
      <c r="B23" s="20" t="s">
        <v>5</v>
      </c>
      <c r="C23" s="178"/>
      <c r="D23" s="177">
        <f>-'Adaytum Summary'!C14</f>
        <v>-290346.88</v>
      </c>
      <c r="E23" s="177">
        <f>-'Adaytum Summary'!D14</f>
        <v>-318980.59701492544</v>
      </c>
      <c r="F23" s="181">
        <f>D23-E23</f>
        <v>28633.717014925438</v>
      </c>
      <c r="G23" s="225"/>
      <c r="H23" s="20" t="s">
        <v>5</v>
      </c>
      <c r="I23" s="180"/>
      <c r="J23" s="177">
        <f>-'Adaytum Summary'!H14</f>
        <v>-152519.09</v>
      </c>
      <c r="K23" s="177">
        <f>-'Adaytum Summary'!I14</f>
        <v>-117508</v>
      </c>
      <c r="L23" s="177">
        <f>-'Adaytum Summary'!J14</f>
        <v>-117508</v>
      </c>
      <c r="M23" s="181">
        <f>-'Adaytum Summary'!K14</f>
        <v>-387535.09</v>
      </c>
      <c r="N23" s="225"/>
      <c r="O23" s="177">
        <f>-'Adaytum Summary'!N14</f>
        <v>-117508.00020000001</v>
      </c>
      <c r="P23" s="177">
        <f>-'Adaytum Summary'!O14</f>
        <v>-117508</v>
      </c>
      <c r="Q23" s="177">
        <f>-'Adaytum Summary'!P14</f>
        <v>-117508</v>
      </c>
      <c r="R23" s="181">
        <f>-'Adaytum Summary'!Q14</f>
        <v>-352524.00020000001</v>
      </c>
      <c r="S23" s="225"/>
      <c r="T23" s="177">
        <f>J23-O23</f>
        <v>-35011.089799999987</v>
      </c>
      <c r="U23" s="177">
        <f>K23-P23</f>
        <v>0</v>
      </c>
      <c r="V23" s="177">
        <f>L23-Q23</f>
        <v>0</v>
      </c>
      <c r="W23" s="181">
        <f>M23-R23</f>
        <v>-35011.089800000016</v>
      </c>
      <c r="X23" s="180"/>
      <c r="Y23" s="177">
        <f>-'Adaytum Summary'!AB14</f>
        <v>-1382929.97</v>
      </c>
      <c r="Z23" s="179">
        <f>-'Adaytum Summary'!AC14</f>
        <v>-1275922.3880597018</v>
      </c>
      <c r="AA23" s="181">
        <f>-'Adaytum Summary'!AD14</f>
        <v>107007.5819402982</v>
      </c>
    </row>
    <row r="24" spans="2:27" ht="14.25" customHeight="1" x14ac:dyDescent="0.25">
      <c r="B24" s="2" t="s">
        <v>76</v>
      </c>
      <c r="C24" s="182">
        <v>-128660</v>
      </c>
      <c r="D24" s="240"/>
      <c r="E24" s="184"/>
      <c r="F24" s="186"/>
      <c r="G24" s="215"/>
      <c r="H24" s="243"/>
      <c r="I24" s="185"/>
      <c r="J24" s="184"/>
      <c r="K24" s="184"/>
      <c r="L24" s="184"/>
      <c r="M24" s="187"/>
      <c r="N24" s="216"/>
      <c r="O24" s="184"/>
      <c r="P24" s="184"/>
      <c r="Q24" s="184"/>
      <c r="R24" s="187"/>
      <c r="S24" s="216"/>
      <c r="T24" s="184"/>
      <c r="U24" s="184"/>
      <c r="V24" s="184"/>
      <c r="W24" s="187"/>
      <c r="X24" s="185"/>
      <c r="Y24" s="184"/>
      <c r="Z24" s="183"/>
      <c r="AA24" s="187"/>
    </row>
    <row r="25" spans="2:27" ht="14.25" customHeight="1" x14ac:dyDescent="0.25">
      <c r="B25" s="2" t="s">
        <v>77</v>
      </c>
      <c r="C25" s="182">
        <v>-11068</v>
      </c>
      <c r="D25" s="240"/>
      <c r="E25" s="184"/>
      <c r="F25" s="186"/>
      <c r="G25" s="215"/>
      <c r="H25" s="243"/>
      <c r="I25" s="185"/>
      <c r="J25" s="184"/>
      <c r="K25" s="184"/>
      <c r="L25" s="184"/>
      <c r="M25" s="186"/>
      <c r="N25" s="215"/>
      <c r="O25" s="184"/>
      <c r="P25" s="184"/>
      <c r="Q25" s="184"/>
      <c r="R25" s="186"/>
      <c r="S25" s="215"/>
      <c r="T25" s="184"/>
      <c r="U25" s="184"/>
      <c r="V25" s="184"/>
      <c r="W25" s="186"/>
      <c r="X25" s="185"/>
      <c r="Y25" s="184"/>
      <c r="Z25" s="183"/>
      <c r="AA25" s="186"/>
    </row>
    <row r="26" spans="2:27" ht="14.25" customHeight="1" x14ac:dyDescent="0.25">
      <c r="B26" s="2" t="s">
        <v>78</v>
      </c>
      <c r="C26" s="182">
        <v>-6498</v>
      </c>
      <c r="D26" s="240"/>
      <c r="E26" s="184"/>
      <c r="F26" s="186"/>
      <c r="G26" s="215"/>
      <c r="H26" s="243"/>
      <c r="I26" s="185"/>
      <c r="J26" s="184"/>
      <c r="K26" s="184"/>
      <c r="L26" s="184"/>
      <c r="M26" s="186"/>
      <c r="N26" s="215"/>
      <c r="O26" s="184"/>
      <c r="P26" s="184"/>
      <c r="Q26" s="184"/>
      <c r="R26" s="186"/>
      <c r="S26" s="215"/>
      <c r="T26" s="184"/>
      <c r="U26" s="184"/>
      <c r="V26" s="184"/>
      <c r="W26" s="186"/>
      <c r="X26" s="185"/>
      <c r="Y26" s="184"/>
      <c r="Z26" s="183"/>
      <c r="AA26" s="186"/>
    </row>
    <row r="27" spans="2:27" ht="14.25" customHeight="1" x14ac:dyDescent="0.25">
      <c r="B27" s="2" t="s">
        <v>75</v>
      </c>
      <c r="C27" s="182">
        <f>D23-SUM(C24:C26)</f>
        <v>-144120.88</v>
      </c>
      <c r="D27" s="240"/>
      <c r="E27" s="184"/>
      <c r="F27" s="186"/>
      <c r="G27" s="215"/>
      <c r="H27" s="243" t="s">
        <v>75</v>
      </c>
      <c r="I27" s="185"/>
      <c r="J27" s="184"/>
      <c r="K27" s="184"/>
      <c r="L27" s="184"/>
      <c r="M27" s="186"/>
      <c r="N27" s="215"/>
      <c r="O27" s="184"/>
      <c r="P27" s="184"/>
      <c r="Q27" s="184"/>
      <c r="R27" s="186"/>
      <c r="S27" s="215"/>
      <c r="T27" s="184"/>
      <c r="U27" s="184"/>
      <c r="V27" s="184"/>
      <c r="W27" s="186"/>
      <c r="X27" s="185"/>
      <c r="Y27" s="184"/>
      <c r="Z27" s="183"/>
      <c r="AA27" s="186"/>
    </row>
    <row r="28" spans="2:27" ht="14.25" customHeight="1" x14ac:dyDescent="0.25">
      <c r="B28" s="2"/>
      <c r="C28" s="188"/>
      <c r="D28" s="239"/>
      <c r="E28" s="184"/>
      <c r="F28" s="186"/>
      <c r="G28" s="215"/>
      <c r="H28" s="2"/>
      <c r="I28" s="185"/>
      <c r="J28" s="184"/>
      <c r="K28" s="184"/>
      <c r="L28" s="184"/>
      <c r="M28" s="186"/>
      <c r="N28" s="215"/>
      <c r="O28" s="184"/>
      <c r="P28" s="184"/>
      <c r="Q28" s="184"/>
      <c r="R28" s="186"/>
      <c r="S28" s="215"/>
      <c r="T28" s="184"/>
      <c r="U28" s="184"/>
      <c r="V28" s="184"/>
      <c r="W28" s="186"/>
      <c r="X28" s="185"/>
      <c r="Y28" s="184"/>
      <c r="Z28" s="183"/>
      <c r="AA28" s="186"/>
    </row>
    <row r="29" spans="2:27" s="17" customFormat="1" ht="14.25" customHeight="1" x14ac:dyDescent="0.25">
      <c r="B29" s="20" t="s">
        <v>6</v>
      </c>
      <c r="C29" s="178"/>
      <c r="D29" s="177">
        <f>-'Adaytum Summary'!C15</f>
        <v>-215079.33</v>
      </c>
      <c r="E29" s="177">
        <f>-'Adaytum Summary'!D15</f>
        <v>-1113832.835820894</v>
      </c>
      <c r="F29" s="181">
        <f>D29-E29</f>
        <v>898753.50582089403</v>
      </c>
      <c r="G29" s="225"/>
      <c r="H29" s="20" t="s">
        <v>6</v>
      </c>
      <c r="I29" s="180"/>
      <c r="J29" s="177">
        <f>-'Adaytum Summary'!H15</f>
        <v>-7912.5</v>
      </c>
      <c r="K29" s="177">
        <f>-'Adaytum Summary'!I15</f>
        <v>-463139</v>
      </c>
      <c r="L29" s="177">
        <f>-'Adaytum Summary'!J15</f>
        <v>-463139</v>
      </c>
      <c r="M29" s="181">
        <f>-'Adaytum Summary'!K15</f>
        <v>-934190.5</v>
      </c>
      <c r="N29" s="225"/>
      <c r="O29" s="177">
        <f>-'Adaytum Summary'!N15</f>
        <v>-463139</v>
      </c>
      <c r="P29" s="177">
        <f>-'Adaytum Summary'!O15</f>
        <v>-463139</v>
      </c>
      <c r="Q29" s="177">
        <f>-'Adaytum Summary'!P15</f>
        <v>-463139</v>
      </c>
      <c r="R29" s="181">
        <f>-'Adaytum Summary'!Q15</f>
        <v>-1389417</v>
      </c>
      <c r="S29" s="225"/>
      <c r="T29" s="177">
        <f>J29-O29</f>
        <v>455226.5</v>
      </c>
      <c r="U29" s="177">
        <f>K29-P29</f>
        <v>0</v>
      </c>
      <c r="V29" s="177">
        <f>L29-Q29</f>
        <v>0</v>
      </c>
      <c r="W29" s="181">
        <f>M29-R29</f>
        <v>455226.5</v>
      </c>
      <c r="X29" s="180"/>
      <c r="Y29" s="177">
        <f>-'Adaytum Summary'!AB15</f>
        <v>-3928103.83</v>
      </c>
      <c r="Z29" s="179">
        <f>-'Adaytum Summary'!AC15</f>
        <v>-4455331.343283576</v>
      </c>
      <c r="AA29" s="181">
        <f>-'Adaytum Summary'!AD15</f>
        <v>-527227.51328357588</v>
      </c>
    </row>
    <row r="30" spans="2:27" s="17" customFormat="1" ht="14.25" customHeight="1" x14ac:dyDescent="0.25">
      <c r="B30" s="20"/>
      <c r="C30" s="178"/>
      <c r="D30" s="177"/>
      <c r="E30" s="177"/>
      <c r="F30" s="181"/>
      <c r="G30" s="225"/>
      <c r="H30" s="20"/>
      <c r="I30" s="180"/>
      <c r="J30" s="177"/>
      <c r="K30" s="177"/>
      <c r="L30" s="177"/>
      <c r="M30" s="181"/>
      <c r="N30" s="225"/>
      <c r="O30" s="177"/>
      <c r="P30" s="177"/>
      <c r="Q30" s="177"/>
      <c r="R30" s="181"/>
      <c r="S30" s="225"/>
      <c r="T30" s="177"/>
      <c r="U30" s="177"/>
      <c r="V30" s="177"/>
      <c r="W30" s="181"/>
      <c r="X30" s="180"/>
      <c r="Y30" s="177"/>
      <c r="Z30" s="179"/>
      <c r="AA30" s="181"/>
    </row>
    <row r="31" spans="2:27" s="17" customFormat="1" ht="14.25" customHeight="1" x14ac:dyDescent="0.25">
      <c r="B31" s="189" t="s">
        <v>7</v>
      </c>
      <c r="C31" s="178"/>
      <c r="D31" s="177">
        <f>-'Adaytum Summary'!C16</f>
        <v>-24732.36</v>
      </c>
      <c r="E31" s="177">
        <f>-'Adaytum Summary'!D16</f>
        <v>0</v>
      </c>
      <c r="F31" s="181">
        <f>D31-E31</f>
        <v>-24732.36</v>
      </c>
      <c r="G31" s="225"/>
      <c r="H31" s="189" t="s">
        <v>7</v>
      </c>
      <c r="I31" s="180"/>
      <c r="J31" s="177">
        <f>-'Adaytum Summary'!H16</f>
        <v>-23128.98</v>
      </c>
      <c r="K31" s="177">
        <f>-'Adaytum Summary'!I16</f>
        <v>-5000</v>
      </c>
      <c r="L31" s="177">
        <f>-'Adaytum Summary'!J16</f>
        <v>-5000</v>
      </c>
      <c r="M31" s="181">
        <f>-'Adaytum Summary'!K16</f>
        <v>-33128.980000000003</v>
      </c>
      <c r="N31" s="225"/>
      <c r="O31" s="177">
        <f>-'Adaytum Summary'!N16</f>
        <v>-5000</v>
      </c>
      <c r="P31" s="177">
        <f>-'Adaytum Summary'!O16</f>
        <v>-5000</v>
      </c>
      <c r="Q31" s="177">
        <f>-'Adaytum Summary'!P16</f>
        <v>-5000</v>
      </c>
      <c r="R31" s="181">
        <f>-'Adaytum Summary'!Q16</f>
        <v>-15000</v>
      </c>
      <c r="S31" s="225"/>
      <c r="T31" s="177">
        <f>J31-O31</f>
        <v>-18128.98</v>
      </c>
      <c r="U31" s="177">
        <f>K31-P31</f>
        <v>0</v>
      </c>
      <c r="V31" s="177">
        <f>L31-Q31</f>
        <v>0</v>
      </c>
      <c r="W31" s="181">
        <f>M31-R31</f>
        <v>-18128.980000000003</v>
      </c>
      <c r="X31" s="180"/>
      <c r="Y31" s="177">
        <f>-'Adaytum Summary'!AB16</f>
        <v>-87861.34</v>
      </c>
      <c r="Z31" s="179">
        <f>-'Adaytum Summary'!AC16</f>
        <v>0</v>
      </c>
      <c r="AA31" s="181">
        <f>-'Adaytum Summary'!AD16</f>
        <v>87861.34</v>
      </c>
    </row>
    <row r="32" spans="2:27" ht="14.25" customHeight="1" x14ac:dyDescent="0.25">
      <c r="B32" s="2" t="s">
        <v>79</v>
      </c>
      <c r="C32" s="182"/>
      <c r="D32" s="240"/>
      <c r="E32" s="190"/>
      <c r="F32" s="191">
        <f>C32-E32</f>
        <v>0</v>
      </c>
      <c r="G32" s="236"/>
      <c r="H32" s="2"/>
      <c r="I32" s="185"/>
      <c r="J32" s="184"/>
      <c r="K32" s="184"/>
      <c r="L32" s="184"/>
      <c r="M32" s="186"/>
      <c r="N32" s="215"/>
      <c r="O32" s="184"/>
      <c r="P32" s="184"/>
      <c r="Q32" s="184"/>
      <c r="R32" s="186"/>
      <c r="S32" s="215"/>
      <c r="T32" s="184"/>
      <c r="U32" s="184"/>
      <c r="V32" s="184"/>
      <c r="W32" s="186"/>
      <c r="X32" s="185"/>
      <c r="Y32" s="184"/>
      <c r="Z32" s="183"/>
      <c r="AA32" s="187"/>
    </row>
    <row r="33" spans="2:27" ht="14.25" customHeight="1" x14ac:dyDescent="0.25">
      <c r="B33" s="2" t="s">
        <v>80</v>
      </c>
      <c r="C33" s="182"/>
      <c r="D33" s="240"/>
      <c r="E33" s="190"/>
      <c r="F33" s="191">
        <f>C33-E33</f>
        <v>0</v>
      </c>
      <c r="G33" s="236"/>
      <c r="H33" s="2"/>
      <c r="I33" s="185"/>
      <c r="J33" s="184"/>
      <c r="K33" s="184"/>
      <c r="L33" s="184"/>
      <c r="M33" s="186"/>
      <c r="N33" s="215"/>
      <c r="O33" s="184"/>
      <c r="P33" s="184"/>
      <c r="Q33" s="184"/>
      <c r="R33" s="186"/>
      <c r="S33" s="215"/>
      <c r="T33" s="184"/>
      <c r="U33" s="184"/>
      <c r="V33" s="184"/>
      <c r="W33" s="186"/>
      <c r="X33" s="185"/>
      <c r="Y33" s="184"/>
      <c r="Z33" s="183"/>
      <c r="AA33" s="187"/>
    </row>
    <row r="34" spans="2:27" ht="14.25" customHeight="1" x14ac:dyDescent="0.25">
      <c r="B34" s="2" t="s">
        <v>81</v>
      </c>
      <c r="C34" s="182"/>
      <c r="D34" s="240"/>
      <c r="E34" s="190"/>
      <c r="F34" s="191">
        <f>C34-E34</f>
        <v>0</v>
      </c>
      <c r="G34" s="236"/>
      <c r="H34" s="2"/>
      <c r="I34" s="185"/>
      <c r="J34" s="184"/>
      <c r="K34" s="184"/>
      <c r="L34" s="184"/>
      <c r="M34" s="186"/>
      <c r="N34" s="215"/>
      <c r="O34" s="184"/>
      <c r="P34" s="184"/>
      <c r="Q34" s="184"/>
      <c r="R34" s="186"/>
      <c r="S34" s="215"/>
      <c r="T34" s="184"/>
      <c r="U34" s="184"/>
      <c r="V34" s="184"/>
      <c r="W34" s="186"/>
      <c r="X34" s="185"/>
      <c r="Y34" s="184"/>
      <c r="Z34" s="183"/>
      <c r="AA34" s="187"/>
    </row>
    <row r="35" spans="2:27" ht="14.25" customHeight="1" x14ac:dyDescent="0.25">
      <c r="B35" s="192" t="s">
        <v>82</v>
      </c>
      <c r="C35" s="182"/>
      <c r="D35" s="240"/>
      <c r="E35" s="190"/>
      <c r="F35" s="191">
        <f>C35-E35</f>
        <v>0</v>
      </c>
      <c r="G35" s="236"/>
      <c r="H35" s="192"/>
      <c r="I35" s="185"/>
      <c r="J35" s="184"/>
      <c r="K35" s="184"/>
      <c r="L35" s="184"/>
      <c r="M35" s="186"/>
      <c r="N35" s="215"/>
      <c r="O35" s="184"/>
      <c r="P35" s="184"/>
      <c r="Q35" s="184"/>
      <c r="R35" s="186"/>
      <c r="S35" s="215"/>
      <c r="T35" s="184"/>
      <c r="U35" s="184"/>
      <c r="V35" s="184"/>
      <c r="W35" s="186"/>
      <c r="X35" s="185"/>
      <c r="Y35" s="184"/>
      <c r="Z35" s="183"/>
      <c r="AA35" s="186"/>
    </row>
    <row r="36" spans="2:27" ht="14.25" customHeight="1" x14ac:dyDescent="0.25">
      <c r="B36" s="192"/>
      <c r="C36" s="188"/>
      <c r="D36" s="241"/>
      <c r="E36" s="190"/>
      <c r="F36" s="191"/>
      <c r="G36" s="236"/>
      <c r="H36" s="192"/>
      <c r="I36" s="185"/>
      <c r="J36" s="184"/>
      <c r="K36" s="184"/>
      <c r="L36" s="184"/>
      <c r="M36" s="186"/>
      <c r="N36" s="215"/>
      <c r="O36" s="184"/>
      <c r="P36" s="184"/>
      <c r="Q36" s="184"/>
      <c r="R36" s="186"/>
      <c r="S36" s="215"/>
      <c r="T36" s="184"/>
      <c r="U36" s="184"/>
      <c r="V36" s="184"/>
      <c r="W36" s="186"/>
      <c r="X36" s="185"/>
      <c r="Y36" s="184"/>
      <c r="Z36" s="183"/>
      <c r="AA36" s="186"/>
    </row>
    <row r="37" spans="2:27" s="17" customFormat="1" ht="14.25" customHeight="1" x14ac:dyDescent="0.25">
      <c r="B37" s="20" t="s">
        <v>8</v>
      </c>
      <c r="C37" s="178"/>
      <c r="D37" s="177">
        <f>-'Adaytum Summary'!C17</f>
        <v>-24973.82</v>
      </c>
      <c r="E37" s="177">
        <f>-'Adaytum Summary'!D17</f>
        <v>-76492.537313432913</v>
      </c>
      <c r="F37" s="181">
        <f>D37-E37</f>
        <v>51518.717313432913</v>
      </c>
      <c r="G37" s="225"/>
      <c r="H37" s="20" t="s">
        <v>8</v>
      </c>
      <c r="I37" s="180"/>
      <c r="J37" s="177">
        <f>-'Adaytum Summary'!H17</f>
        <v>-84356.66</v>
      </c>
      <c r="K37" s="177">
        <f>-'Adaytum Summary'!I17</f>
        <v>-23476</v>
      </c>
      <c r="L37" s="177">
        <f>-'Adaytum Summary'!J17</f>
        <v>-23476</v>
      </c>
      <c r="M37" s="181">
        <f>-'Adaytum Summary'!K17</f>
        <v>-131308.66</v>
      </c>
      <c r="N37" s="225"/>
      <c r="O37" s="177">
        <f>-'Adaytum Summary'!N17</f>
        <v>-23476</v>
      </c>
      <c r="P37" s="177">
        <f>-'Adaytum Summary'!O17</f>
        <v>-23476</v>
      </c>
      <c r="Q37" s="177">
        <f>-'Adaytum Summary'!P17</f>
        <v>-23476</v>
      </c>
      <c r="R37" s="181">
        <f>-'Adaytum Summary'!Q17</f>
        <v>-70428</v>
      </c>
      <c r="S37" s="225"/>
      <c r="T37" s="177">
        <f>J37-O37</f>
        <v>-60880.66</v>
      </c>
      <c r="U37" s="177">
        <f>K37-P37</f>
        <v>0</v>
      </c>
      <c r="V37" s="177">
        <f>L37-Q37</f>
        <v>0</v>
      </c>
      <c r="W37" s="181">
        <f>M37-R37</f>
        <v>-60880.66</v>
      </c>
      <c r="X37" s="180"/>
      <c r="Y37" s="177">
        <f>-'Adaytum Summary'!AB17</f>
        <v>-297138.48</v>
      </c>
      <c r="Z37" s="179">
        <f>-'Adaytum Summary'!AC17</f>
        <v>-305970.14925373165</v>
      </c>
      <c r="AA37" s="181">
        <f>-'Adaytum Summary'!AD17</f>
        <v>-8831.6692537316703</v>
      </c>
    </row>
    <row r="38" spans="2:27" s="17" customFormat="1" ht="14.25" customHeight="1" x14ac:dyDescent="0.25">
      <c r="B38" s="2" t="s">
        <v>83</v>
      </c>
      <c r="C38" s="193">
        <f>-15030-6624</f>
        <v>-21654</v>
      </c>
      <c r="D38" s="177"/>
      <c r="E38" s="177"/>
      <c r="F38" s="181"/>
      <c r="G38" s="225"/>
      <c r="H38" s="243"/>
      <c r="I38" s="180"/>
      <c r="J38" s="177"/>
      <c r="K38" s="177"/>
      <c r="L38" s="177"/>
      <c r="M38" s="181"/>
      <c r="N38" s="225"/>
      <c r="O38" s="177"/>
      <c r="P38" s="177"/>
      <c r="Q38" s="177"/>
      <c r="R38" s="181"/>
      <c r="S38" s="225"/>
      <c r="T38" s="177"/>
      <c r="U38" s="177"/>
      <c r="V38" s="177"/>
      <c r="W38" s="181"/>
      <c r="X38" s="180"/>
      <c r="Y38" s="177"/>
      <c r="Z38" s="179"/>
      <c r="AA38" s="181"/>
    </row>
    <row r="39" spans="2:27" s="17" customFormat="1" ht="14.25" customHeight="1" x14ac:dyDescent="0.25">
      <c r="B39" s="2" t="s">
        <v>84</v>
      </c>
      <c r="C39" s="193">
        <v>-14529</v>
      </c>
      <c r="D39" s="177"/>
      <c r="E39" s="177"/>
      <c r="F39" s="181"/>
      <c r="G39" s="225"/>
      <c r="H39" s="243"/>
      <c r="I39" s="180"/>
      <c r="J39" s="177"/>
      <c r="K39" s="177"/>
      <c r="L39" s="177"/>
      <c r="M39" s="181"/>
      <c r="N39" s="225"/>
      <c r="O39" s="177"/>
      <c r="P39" s="177"/>
      <c r="Q39" s="177"/>
      <c r="R39" s="181"/>
      <c r="S39" s="225"/>
      <c r="T39" s="177"/>
      <c r="U39" s="177"/>
      <c r="V39" s="177"/>
      <c r="W39" s="181"/>
      <c r="X39" s="180"/>
      <c r="Y39" s="177"/>
      <c r="Z39" s="179"/>
      <c r="AA39" s="181"/>
    </row>
    <row r="40" spans="2:27" s="17" customFormat="1" ht="14.25" customHeight="1" x14ac:dyDescent="0.25">
      <c r="B40" s="2" t="s">
        <v>85</v>
      </c>
      <c r="C40" s="193"/>
      <c r="D40" s="177"/>
      <c r="E40" s="177"/>
      <c r="F40" s="181"/>
      <c r="G40" s="225"/>
      <c r="H40" s="243"/>
      <c r="I40" s="180"/>
      <c r="J40" s="177"/>
      <c r="K40" s="177"/>
      <c r="L40" s="177"/>
      <c r="M40" s="181"/>
      <c r="N40" s="225"/>
      <c r="O40" s="177"/>
      <c r="P40" s="177"/>
      <c r="Q40" s="177"/>
      <c r="R40" s="181"/>
      <c r="S40" s="225"/>
      <c r="T40" s="177"/>
      <c r="U40" s="177"/>
      <c r="V40" s="177"/>
      <c r="W40" s="181"/>
      <c r="X40" s="180"/>
      <c r="Y40" s="177"/>
      <c r="Z40" s="179"/>
      <c r="AA40" s="181"/>
    </row>
    <row r="41" spans="2:27" s="17" customFormat="1" ht="14.25" customHeight="1" x14ac:dyDescent="0.25">
      <c r="B41" s="2" t="s">
        <v>75</v>
      </c>
      <c r="C41" s="193">
        <f>D37-SUM(C38:C40)</f>
        <v>11209.18</v>
      </c>
      <c r="D41" s="177"/>
      <c r="E41" s="177"/>
      <c r="F41" s="181"/>
      <c r="G41" s="225"/>
      <c r="H41" s="243" t="s">
        <v>75</v>
      </c>
      <c r="I41" s="180"/>
      <c r="J41" s="177"/>
      <c r="K41" s="177"/>
      <c r="L41" s="177"/>
      <c r="M41" s="181"/>
      <c r="N41" s="225"/>
      <c r="O41" s="177"/>
      <c r="P41" s="177"/>
      <c r="Q41" s="177"/>
      <c r="R41" s="181"/>
      <c r="S41" s="225"/>
      <c r="T41" s="177"/>
      <c r="U41" s="177"/>
      <c r="V41" s="177"/>
      <c r="W41" s="181"/>
      <c r="X41" s="180"/>
      <c r="Y41" s="177"/>
      <c r="Z41" s="179"/>
      <c r="AA41" s="181"/>
    </row>
    <row r="42" spans="2:27" s="17" customFormat="1" ht="14.25" customHeight="1" x14ac:dyDescent="0.25">
      <c r="B42" s="20"/>
      <c r="C42" s="178"/>
      <c r="D42" s="177"/>
      <c r="E42" s="177"/>
      <c r="F42" s="181"/>
      <c r="G42" s="225"/>
      <c r="H42" s="20"/>
      <c r="I42" s="180"/>
      <c r="J42" s="177"/>
      <c r="K42" s="177"/>
      <c r="L42" s="177"/>
      <c r="M42" s="181"/>
      <c r="N42" s="225"/>
      <c r="O42" s="177"/>
      <c r="P42" s="177"/>
      <c r="Q42" s="177"/>
      <c r="R42" s="181"/>
      <c r="S42" s="225"/>
      <c r="T42" s="177"/>
      <c r="U42" s="177"/>
      <c r="V42" s="177"/>
      <c r="W42" s="181"/>
      <c r="X42" s="180"/>
      <c r="Y42" s="177"/>
      <c r="Z42" s="179"/>
      <c r="AA42" s="181"/>
    </row>
    <row r="43" spans="2:27" s="17" customFormat="1" ht="14.25" customHeight="1" x14ac:dyDescent="0.25">
      <c r="B43" s="20" t="s">
        <v>86</v>
      </c>
      <c r="C43" s="178"/>
      <c r="D43" s="177">
        <f>-'Adaytum Summary'!C18</f>
        <v>-7586.28</v>
      </c>
      <c r="E43" s="177">
        <f>-'Adaytum Summary'!D18</f>
        <v>-33582.089552238896</v>
      </c>
      <c r="F43" s="181">
        <f>D43-E43</f>
        <v>25995.809552238898</v>
      </c>
      <c r="G43" s="225"/>
      <c r="H43" s="20" t="s">
        <v>86</v>
      </c>
      <c r="I43" s="180"/>
      <c r="J43" s="177">
        <f>-'Adaytum Summary'!H18</f>
        <v>-281.10000000000002</v>
      </c>
      <c r="K43" s="177">
        <f>-'Adaytum Summary'!I18</f>
        <v>-11194</v>
      </c>
      <c r="L43" s="177">
        <f>-'Adaytum Summary'!J18</f>
        <v>-11194</v>
      </c>
      <c r="M43" s="181">
        <f>-'Adaytum Summary'!K18</f>
        <v>-22669.1</v>
      </c>
      <c r="N43" s="225"/>
      <c r="O43" s="177">
        <f>-'Adaytum Summary'!N18</f>
        <v>-11194</v>
      </c>
      <c r="P43" s="177">
        <f>-'Adaytum Summary'!O18</f>
        <v>-11194</v>
      </c>
      <c r="Q43" s="177">
        <f>-'Adaytum Summary'!P18</f>
        <v>-11194</v>
      </c>
      <c r="R43" s="181">
        <f>-'Adaytum Summary'!Q18</f>
        <v>-33582</v>
      </c>
      <c r="S43" s="225"/>
      <c r="T43" s="177">
        <f>J43-O43</f>
        <v>10912.9</v>
      </c>
      <c r="U43" s="177">
        <f>K43-P43</f>
        <v>0</v>
      </c>
      <c r="V43" s="177">
        <f>L43-Q43</f>
        <v>0</v>
      </c>
      <c r="W43" s="181">
        <f>M43-R43</f>
        <v>10912.900000000001</v>
      </c>
      <c r="X43" s="180"/>
      <c r="Y43" s="177">
        <f>-'Adaytum Summary'!AB18</f>
        <v>-97419.38</v>
      </c>
      <c r="Z43" s="179">
        <f>-'Adaytum Summary'!AC18</f>
        <v>-134328.35820895559</v>
      </c>
      <c r="AA43" s="181">
        <f>-'Adaytum Summary'!AD18</f>
        <v>-36908.978208955581</v>
      </c>
    </row>
    <row r="44" spans="2:27" s="17" customFormat="1" ht="14.25" customHeight="1" x14ac:dyDescent="0.25">
      <c r="B44" s="20"/>
      <c r="C44" s="178"/>
      <c r="D44" s="177"/>
      <c r="E44" s="177"/>
      <c r="F44" s="181"/>
      <c r="G44" s="225"/>
      <c r="H44" s="20"/>
      <c r="I44" s="180"/>
      <c r="J44" s="177"/>
      <c r="K44" s="177"/>
      <c r="L44" s="177"/>
      <c r="M44" s="181"/>
      <c r="N44" s="225"/>
      <c r="O44" s="177"/>
      <c r="P44" s="177"/>
      <c r="Q44" s="177"/>
      <c r="R44" s="181"/>
      <c r="S44" s="225"/>
      <c r="T44" s="177"/>
      <c r="U44" s="177"/>
      <c r="V44" s="177"/>
      <c r="W44" s="181"/>
      <c r="X44" s="180"/>
      <c r="Y44" s="177"/>
      <c r="Z44" s="179"/>
      <c r="AA44" s="181"/>
    </row>
    <row r="45" spans="2:27" s="17" customFormat="1" ht="14.25" customHeight="1" x14ac:dyDescent="0.25">
      <c r="B45" s="194" t="s">
        <v>87</v>
      </c>
      <c r="C45" s="178"/>
      <c r="D45" s="177">
        <f>-'Adaytum Summary'!C19</f>
        <v>0</v>
      </c>
      <c r="E45" s="177">
        <f>-'Adaytum Summary'!D19</f>
        <v>0</v>
      </c>
      <c r="F45" s="181">
        <f>D45-E45</f>
        <v>0</v>
      </c>
      <c r="G45" s="225"/>
      <c r="H45" s="194" t="s">
        <v>87</v>
      </c>
      <c r="I45" s="180"/>
      <c r="J45" s="177">
        <f>-'Adaytum Summary'!H19</f>
        <v>0</v>
      </c>
      <c r="K45" s="177">
        <f>-'Adaytum Summary'!I19</f>
        <v>0</v>
      </c>
      <c r="L45" s="177">
        <f>-'Adaytum Summary'!J19</f>
        <v>0</v>
      </c>
      <c r="M45" s="181">
        <f>-'Adaytum Summary'!K19</f>
        <v>0</v>
      </c>
      <c r="N45" s="225"/>
      <c r="O45" s="177">
        <f>-'Adaytum Summary'!N19</f>
        <v>0</v>
      </c>
      <c r="P45" s="177">
        <f>-'Adaytum Summary'!O19</f>
        <v>0</v>
      </c>
      <c r="Q45" s="177">
        <f>-'Adaytum Summary'!P19</f>
        <v>0</v>
      </c>
      <c r="R45" s="181">
        <f>-'Adaytum Summary'!Q19</f>
        <v>0</v>
      </c>
      <c r="S45" s="225"/>
      <c r="T45" s="177">
        <f>J45-O45</f>
        <v>0</v>
      </c>
      <c r="U45" s="177">
        <f>K45-P45</f>
        <v>0</v>
      </c>
      <c r="V45" s="177">
        <f>L45-Q45</f>
        <v>0</v>
      </c>
      <c r="W45" s="181">
        <f>M45-R45</f>
        <v>0</v>
      </c>
      <c r="X45" s="180"/>
      <c r="Y45" s="177">
        <f>-'Adaytum Summary'!AB19</f>
        <v>0</v>
      </c>
      <c r="Z45" s="179">
        <f>-'Adaytum Summary'!AC19</f>
        <v>0</v>
      </c>
      <c r="AA45" s="181">
        <f>-'Adaytum Summary'!AD19</f>
        <v>0</v>
      </c>
    </row>
    <row r="46" spans="2:27" ht="14.25" customHeight="1" x14ac:dyDescent="0.25">
      <c r="B46" s="5"/>
      <c r="C46" s="195"/>
      <c r="D46" s="173"/>
      <c r="E46" s="173"/>
      <c r="F46" s="174"/>
      <c r="G46" s="215"/>
      <c r="H46" s="5"/>
      <c r="I46" s="185"/>
      <c r="J46" s="173"/>
      <c r="K46" s="173"/>
      <c r="L46" s="173"/>
      <c r="M46" s="174"/>
      <c r="N46" s="215"/>
      <c r="O46" s="173"/>
      <c r="P46" s="173"/>
      <c r="Q46" s="173"/>
      <c r="R46" s="174"/>
      <c r="S46" s="215"/>
      <c r="T46" s="173"/>
      <c r="U46" s="173"/>
      <c r="V46" s="173"/>
      <c r="W46" s="174"/>
      <c r="X46" s="185"/>
      <c r="Y46" s="173"/>
      <c r="Z46" s="173"/>
      <c r="AA46" s="174"/>
    </row>
    <row r="47" spans="2:27" s="196" customFormat="1" ht="14.25" customHeight="1" x14ac:dyDescent="0.25">
      <c r="B47" s="20" t="s">
        <v>11</v>
      </c>
      <c r="C47" s="188"/>
      <c r="D47" s="184">
        <f>SUM(D13:D46)</f>
        <v>-1375365.4100000004</v>
      </c>
      <c r="E47" s="197">
        <f>SUM(E13:E46)-E32-E33-E35</f>
        <v>-3354758.7686567139</v>
      </c>
      <c r="F47" s="186">
        <f>D47-E47</f>
        <v>1979393.3586567135</v>
      </c>
      <c r="G47" s="215"/>
      <c r="H47" s="20" t="s">
        <v>11</v>
      </c>
      <c r="I47" s="198"/>
      <c r="J47" s="184">
        <f>SUM(J13:J43)</f>
        <v>-706942.95</v>
      </c>
      <c r="K47" s="184">
        <f>SUM(K13:K43)</f>
        <v>-1129783.25</v>
      </c>
      <c r="L47" s="184">
        <f>SUM(L13:L46)</f>
        <v>-1129783.25</v>
      </c>
      <c r="M47" s="184">
        <f>SUM(M13:M46)</f>
        <v>-2966509.45</v>
      </c>
      <c r="N47" s="183"/>
      <c r="O47" s="184">
        <f>SUM(O13:O43)</f>
        <v>-1123283.2502000001</v>
      </c>
      <c r="P47" s="184">
        <f>SUM(P13:P43)</f>
        <v>-1129783.25</v>
      </c>
      <c r="Q47" s="184">
        <f>SUM(Q13:Q46)</f>
        <v>-1129783.25</v>
      </c>
      <c r="R47" s="184">
        <f>SUM(R13:R46)</f>
        <v>-3382849.7502000001</v>
      </c>
      <c r="S47" s="183"/>
      <c r="T47" s="184">
        <f>SUM(T13:T43)</f>
        <v>416340.30020000006</v>
      </c>
      <c r="U47" s="184">
        <f>SUM(U13:U43)</f>
        <v>0</v>
      </c>
      <c r="V47" s="184">
        <f>SUM(V13:V46)</f>
        <v>0</v>
      </c>
      <c r="W47" s="184">
        <f>SUM(W13:W46)</f>
        <v>416340.30019999994</v>
      </c>
      <c r="X47" s="198"/>
      <c r="Y47" s="184">
        <f>SUM(Y13:Y46)</f>
        <v>-11197872.360000001</v>
      </c>
      <c r="Z47" s="184">
        <f>SUM(Z13:Z46)</f>
        <v>-13501248.787313424</v>
      </c>
      <c r="AA47" s="184">
        <f>SUM(AA13:AA46)</f>
        <v>-2303376.4273134242</v>
      </c>
    </row>
    <row r="48" spans="2:27" s="196" customFormat="1" ht="14.25" customHeight="1" x14ac:dyDescent="0.25">
      <c r="B48" s="199"/>
      <c r="C48" s="200"/>
      <c r="D48" s="203"/>
      <c r="E48" s="203"/>
      <c r="F48" s="204"/>
      <c r="G48" s="226"/>
      <c r="H48" s="199"/>
      <c r="I48" s="198"/>
      <c r="J48" s="203"/>
      <c r="K48" s="203"/>
      <c r="L48" s="203"/>
      <c r="M48" s="204"/>
      <c r="N48" s="226"/>
      <c r="O48" s="203"/>
      <c r="P48" s="203"/>
      <c r="Q48" s="203"/>
      <c r="R48" s="204"/>
      <c r="S48" s="226"/>
      <c r="T48" s="203"/>
      <c r="U48" s="203"/>
      <c r="V48" s="203"/>
      <c r="W48" s="204"/>
      <c r="X48" s="198"/>
      <c r="Y48" s="203"/>
      <c r="Z48" s="202"/>
      <c r="AA48" s="204"/>
    </row>
    <row r="49" spans="2:27" s="196" customFormat="1" ht="14.25" customHeight="1" x14ac:dyDescent="0.25">
      <c r="B49" s="205" t="s">
        <v>88</v>
      </c>
      <c r="C49" s="200"/>
      <c r="D49" s="184">
        <f>-'Adaytum Summary'!C21-'Adaytum Summary'!C22</f>
        <v>0</v>
      </c>
      <c r="E49" s="184">
        <f>-'Adaytum Summary'!D21-'Adaytum Summary'!D22</f>
        <v>0</v>
      </c>
      <c r="F49" s="186">
        <f>D49-E49</f>
        <v>0</v>
      </c>
      <c r="G49" s="215"/>
      <c r="H49" s="243" t="s">
        <v>88</v>
      </c>
      <c r="I49" s="198"/>
      <c r="J49" s="184">
        <f>-'Adaytum Summary'!H21-'Adaytum Summary'!H22</f>
        <v>0</v>
      </c>
      <c r="K49" s="184">
        <f>-'Adaytum Summary'!I21-'Adaytum Summary'!I22</f>
        <v>0</v>
      </c>
      <c r="L49" s="206">
        <f>-'Adaytum Summary'!J21-'Adaytum Summary'!J22</f>
        <v>0</v>
      </c>
      <c r="M49" s="186">
        <f>-'Adaytum Summary'!K21-'Adaytum Summary'!K22</f>
        <v>0</v>
      </c>
      <c r="N49" s="215"/>
      <c r="O49" s="184">
        <f>-'Adaytum Summary'!N21-'Adaytum Summary'!N22</f>
        <v>0</v>
      </c>
      <c r="P49" s="184">
        <f>-'Adaytum Summary'!O21-'Adaytum Summary'!O22</f>
        <v>0</v>
      </c>
      <c r="Q49" s="206">
        <f>-'Adaytum Summary'!P21-'Adaytum Summary'!P22</f>
        <v>0</v>
      </c>
      <c r="R49" s="186">
        <f>-'Adaytum Summary'!Q21-'Adaytum Summary'!Q22</f>
        <v>0</v>
      </c>
      <c r="S49" s="215"/>
      <c r="T49" s="184">
        <f t="shared" ref="T49:W50" si="0">J49-O49</f>
        <v>0</v>
      </c>
      <c r="U49" s="184">
        <f t="shared" si="0"/>
        <v>0</v>
      </c>
      <c r="V49" s="206">
        <f t="shared" si="0"/>
        <v>0</v>
      </c>
      <c r="W49" s="186">
        <f t="shared" si="0"/>
        <v>0</v>
      </c>
      <c r="X49" s="198"/>
      <c r="Y49" s="184">
        <v>0</v>
      </c>
      <c r="Z49" s="184">
        <v>0</v>
      </c>
      <c r="AA49" s="187">
        <f>Y49-Z49</f>
        <v>0</v>
      </c>
    </row>
    <row r="50" spans="2:27" s="196" customFormat="1" ht="14.25" customHeight="1" x14ac:dyDescent="0.25">
      <c r="B50" s="205" t="s">
        <v>89</v>
      </c>
      <c r="C50" s="207"/>
      <c r="D50" s="173">
        <v>0</v>
      </c>
      <c r="E50" s="173">
        <v>0</v>
      </c>
      <c r="F50" s="174">
        <f>D50-E50</f>
        <v>0</v>
      </c>
      <c r="G50" s="215"/>
      <c r="H50" s="243" t="s">
        <v>89</v>
      </c>
      <c r="I50" s="198"/>
      <c r="J50" s="206">
        <v>0</v>
      </c>
      <c r="K50" s="206">
        <v>0</v>
      </c>
      <c r="L50" s="206">
        <v>0</v>
      </c>
      <c r="M50" s="186">
        <v>0</v>
      </c>
      <c r="N50" s="215"/>
      <c r="O50" s="206">
        <v>0</v>
      </c>
      <c r="P50" s="206">
        <v>0</v>
      </c>
      <c r="Q50" s="206">
        <v>0</v>
      </c>
      <c r="R50" s="186">
        <v>0</v>
      </c>
      <c r="S50" s="215"/>
      <c r="T50" s="206">
        <f t="shared" si="0"/>
        <v>0</v>
      </c>
      <c r="U50" s="206">
        <f t="shared" si="0"/>
        <v>0</v>
      </c>
      <c r="V50" s="206">
        <f t="shared" si="0"/>
        <v>0</v>
      </c>
      <c r="W50" s="186">
        <f t="shared" si="0"/>
        <v>0</v>
      </c>
      <c r="X50" s="198"/>
      <c r="Y50" s="184">
        <v>0</v>
      </c>
      <c r="Z50" s="184">
        <v>0</v>
      </c>
      <c r="AA50" s="187">
        <f>Y50-Z50</f>
        <v>0</v>
      </c>
    </row>
    <row r="51" spans="2:27" s="196" customFormat="1" ht="14.25" customHeight="1" x14ac:dyDescent="0.25">
      <c r="B51" s="208" t="s">
        <v>90</v>
      </c>
      <c r="C51" s="209"/>
      <c r="D51" s="210">
        <f>SUM(D47:D50)</f>
        <v>-1375365.4100000004</v>
      </c>
      <c r="E51" s="210">
        <f>SUM(E47:E50)</f>
        <v>-3354758.7686567139</v>
      </c>
      <c r="F51" s="210">
        <f>SUM(F47:F50)</f>
        <v>1979393.3586567135</v>
      </c>
      <c r="G51" s="202"/>
      <c r="H51" s="208" t="s">
        <v>90</v>
      </c>
      <c r="I51" s="198"/>
      <c r="J51" s="210">
        <f>SUM(J47:J50)</f>
        <v>-706942.95</v>
      </c>
      <c r="K51" s="210">
        <f>SUM(K47:K50)</f>
        <v>-1129783.25</v>
      </c>
      <c r="L51" s="210">
        <f>SUM(L47:L50)</f>
        <v>-1129783.25</v>
      </c>
      <c r="M51" s="210">
        <f>SUM(M47:M50)</f>
        <v>-2966509.45</v>
      </c>
      <c r="N51" s="202"/>
      <c r="O51" s="210">
        <f>SUM(O47:O50)</f>
        <v>-1123283.2502000001</v>
      </c>
      <c r="P51" s="210">
        <f>SUM(P47:P50)</f>
        <v>-1129783.25</v>
      </c>
      <c r="Q51" s="210">
        <f>SUM(Q47:Q50)</f>
        <v>-1129783.25</v>
      </c>
      <c r="R51" s="210">
        <f>SUM(R47:R50)</f>
        <v>-3382849.7502000001</v>
      </c>
      <c r="S51" s="202"/>
      <c r="T51" s="210">
        <f>SUM(T47:T50)</f>
        <v>416340.30020000006</v>
      </c>
      <c r="U51" s="210">
        <f>SUM(U47:U50)</f>
        <v>0</v>
      </c>
      <c r="V51" s="210">
        <f>SUM(V47:V50)</f>
        <v>0</v>
      </c>
      <c r="W51" s="210">
        <f>SUM(W47:W50)</f>
        <v>416340.30019999994</v>
      </c>
      <c r="X51" s="198"/>
      <c r="Y51" s="211">
        <f>SUM(Y47:Y50)</f>
        <v>-11197872.360000001</v>
      </c>
      <c r="Z51" s="211">
        <f>SUM(Z47:Z50)</f>
        <v>-13501248.787313424</v>
      </c>
      <c r="AA51" s="211">
        <f>SUM(AA47:AA50)</f>
        <v>-2303376.4273134242</v>
      </c>
    </row>
    <row r="52" spans="2:27" s="196" customFormat="1" ht="14.25" hidden="1" customHeight="1" x14ac:dyDescent="0.25">
      <c r="B52" s="208"/>
      <c r="C52" s="200"/>
      <c r="D52" s="201"/>
      <c r="E52" s="203"/>
      <c r="F52" s="204"/>
      <c r="G52" s="226"/>
      <c r="H52" s="208"/>
      <c r="I52" s="198"/>
      <c r="J52" s="203"/>
      <c r="K52" s="203"/>
      <c r="L52" s="203"/>
      <c r="M52" s="204"/>
      <c r="N52" s="226"/>
      <c r="O52" s="203"/>
      <c r="P52" s="203"/>
      <c r="Q52" s="203"/>
      <c r="R52" s="204"/>
      <c r="S52" s="226"/>
      <c r="T52" s="203"/>
      <c r="U52" s="203"/>
      <c r="V52" s="203"/>
      <c r="W52" s="204"/>
      <c r="X52" s="198"/>
      <c r="Y52" s="177"/>
      <c r="Z52" s="179"/>
      <c r="AA52" s="181"/>
    </row>
    <row r="53" spans="2:27" s="196" customFormat="1" ht="14.25" hidden="1" customHeight="1" x14ac:dyDescent="0.25">
      <c r="B53" s="208" t="s">
        <v>91</v>
      </c>
      <c r="C53" s="200"/>
      <c r="D53" s="197">
        <v>-3976702</v>
      </c>
      <c r="E53" s="184">
        <v>-2927758</v>
      </c>
      <c r="F53" s="204">
        <f>D53-E53</f>
        <v>-1048944</v>
      </c>
      <c r="G53" s="226"/>
      <c r="H53" s="208" t="s">
        <v>91</v>
      </c>
      <c r="I53" s="198"/>
      <c r="J53" s="184">
        <v>0</v>
      </c>
      <c r="K53" s="184">
        <v>0</v>
      </c>
      <c r="L53" s="184">
        <v>0</v>
      </c>
      <c r="M53" s="186">
        <f>J53-L53</f>
        <v>0</v>
      </c>
      <c r="N53" s="215"/>
      <c r="O53" s="184" t="e">
        <f>AC53-#REF!</f>
        <v>#REF!</v>
      </c>
      <c r="P53" s="184" t="e">
        <f>AD53-#REF!</f>
        <v>#REF!</v>
      </c>
      <c r="Q53" s="184">
        <f>AD53/4*3</f>
        <v>0</v>
      </c>
      <c r="R53" s="186" t="e">
        <f>O53-Q53</f>
        <v>#REF!</v>
      </c>
      <c r="S53" s="215"/>
      <c r="T53" s="184" t="e">
        <f>J53-O53</f>
        <v>#REF!</v>
      </c>
      <c r="U53" s="184" t="e">
        <f>K53-P53</f>
        <v>#REF!</v>
      </c>
      <c r="V53" s="184">
        <f>L53-Q53</f>
        <v>0</v>
      </c>
      <c r="W53" s="186" t="e">
        <f>M53-R53</f>
        <v>#REF!</v>
      </c>
      <c r="X53" s="198"/>
      <c r="Y53" s="212">
        <f>SUM(L53,D53)</f>
        <v>-3976702</v>
      </c>
      <c r="Z53" s="184">
        <f>E53*4</f>
        <v>-11711032</v>
      </c>
      <c r="AA53" s="187">
        <f>Y53-Z53</f>
        <v>7734330</v>
      </c>
    </row>
    <row r="54" spans="2:27" s="196" customFormat="1" ht="14.25" hidden="1" customHeight="1" x14ac:dyDescent="0.25">
      <c r="B54" s="208"/>
      <c r="C54" s="200"/>
      <c r="D54" s="201"/>
      <c r="E54" s="203"/>
      <c r="F54" s="204"/>
      <c r="G54" s="226"/>
      <c r="H54" s="208"/>
      <c r="I54" s="198"/>
      <c r="J54" s="203"/>
      <c r="K54" s="203"/>
      <c r="L54" s="203"/>
      <c r="M54" s="204"/>
      <c r="N54" s="226"/>
      <c r="O54" s="203"/>
      <c r="P54" s="203"/>
      <c r="Q54" s="203"/>
      <c r="R54" s="204"/>
      <c r="S54" s="226"/>
      <c r="T54" s="203"/>
      <c r="U54" s="203"/>
      <c r="V54" s="203"/>
      <c r="W54" s="204"/>
      <c r="X54" s="198"/>
      <c r="Y54" s="177"/>
      <c r="Z54" s="179"/>
      <c r="AA54" s="181"/>
    </row>
    <row r="55" spans="2:27" ht="14.25" hidden="1" customHeight="1" x14ac:dyDescent="0.25">
      <c r="B55" t="s">
        <v>92</v>
      </c>
      <c r="C55" s="213"/>
      <c r="D55" s="214">
        <v>4993</v>
      </c>
      <c r="E55" s="186">
        <v>0</v>
      </c>
      <c r="F55" s="186">
        <f>D55-E55</f>
        <v>4993</v>
      </c>
      <c r="G55" s="215"/>
      <c r="H55" t="s">
        <v>92</v>
      </c>
      <c r="I55" s="185"/>
      <c r="J55" s="186">
        <v>0</v>
      </c>
      <c r="K55" s="186">
        <v>0</v>
      </c>
      <c r="L55" s="186">
        <v>0</v>
      </c>
      <c r="M55" s="186">
        <f>J55-L55</f>
        <v>0</v>
      </c>
      <c r="N55" s="215"/>
      <c r="O55" s="186">
        <v>0</v>
      </c>
      <c r="P55" s="186">
        <v>0</v>
      </c>
      <c r="Q55" s="186">
        <v>0</v>
      </c>
      <c r="R55" s="186">
        <f>O55-Q55</f>
        <v>0</v>
      </c>
      <c r="S55" s="215"/>
      <c r="T55" s="186">
        <f t="shared" ref="T55:W56" si="1">J55-O55</f>
        <v>0</v>
      </c>
      <c r="U55" s="186">
        <f t="shared" si="1"/>
        <v>0</v>
      </c>
      <c r="V55" s="186">
        <f t="shared" si="1"/>
        <v>0</v>
      </c>
      <c r="W55" s="186">
        <f t="shared" si="1"/>
        <v>0</v>
      </c>
      <c r="X55" s="185"/>
      <c r="Y55" s="184">
        <v>4993</v>
      </c>
      <c r="Z55" s="184">
        <v>0</v>
      </c>
      <c r="AA55" s="187">
        <f>Y55-Z55</f>
        <v>4993</v>
      </c>
    </row>
    <row r="56" spans="2:27" ht="14.25" hidden="1" customHeight="1" x14ac:dyDescent="0.25">
      <c r="B56" t="s">
        <v>93</v>
      </c>
      <c r="C56" s="213"/>
      <c r="D56" s="214">
        <v>0</v>
      </c>
      <c r="E56" s="186">
        <v>0</v>
      </c>
      <c r="F56" s="186">
        <f>D56-E56</f>
        <v>0</v>
      </c>
      <c r="G56" s="215"/>
      <c r="H56" t="s">
        <v>93</v>
      </c>
      <c r="I56" s="185"/>
      <c r="J56" s="186">
        <v>0</v>
      </c>
      <c r="K56" s="186">
        <v>0</v>
      </c>
      <c r="L56" s="186">
        <v>0</v>
      </c>
      <c r="M56" s="186">
        <f>J56-L56</f>
        <v>0</v>
      </c>
      <c r="N56" s="215"/>
      <c r="O56" s="186">
        <v>0</v>
      </c>
      <c r="P56" s="186">
        <v>0</v>
      </c>
      <c r="Q56" s="186">
        <v>0</v>
      </c>
      <c r="R56" s="186">
        <f>O56-Q56</f>
        <v>0</v>
      </c>
      <c r="S56" s="215"/>
      <c r="T56" s="186">
        <f t="shared" si="1"/>
        <v>0</v>
      </c>
      <c r="U56" s="186">
        <f t="shared" si="1"/>
        <v>0</v>
      </c>
      <c r="V56" s="186">
        <f t="shared" si="1"/>
        <v>0</v>
      </c>
      <c r="W56" s="186">
        <f t="shared" si="1"/>
        <v>0</v>
      </c>
      <c r="X56" s="185"/>
      <c r="Y56" s="184">
        <v>0</v>
      </c>
      <c r="Z56" s="184">
        <v>0</v>
      </c>
      <c r="AA56" s="187">
        <f>Y56-Z56</f>
        <v>0</v>
      </c>
    </row>
    <row r="57" spans="2:27" ht="14.25" hidden="1" customHeight="1" thickBot="1" x14ac:dyDescent="0.3">
      <c r="C57" s="213"/>
      <c r="D57" s="214"/>
      <c r="E57" s="186"/>
      <c r="F57" s="186"/>
      <c r="G57" s="215"/>
      <c r="I57" s="185"/>
      <c r="J57" s="186"/>
      <c r="K57" s="186"/>
      <c r="L57" s="186"/>
      <c r="M57" s="186"/>
      <c r="N57" s="215"/>
      <c r="O57" s="186"/>
      <c r="P57" s="186"/>
      <c r="Q57" s="186"/>
      <c r="R57" s="186"/>
      <c r="S57" s="215"/>
      <c r="T57" s="186"/>
      <c r="U57" s="186"/>
      <c r="V57" s="186"/>
      <c r="W57" s="186"/>
      <c r="X57" s="185"/>
      <c r="Y57" s="187"/>
      <c r="Z57" s="216"/>
      <c r="AA57" s="187"/>
    </row>
    <row r="58" spans="2:27" ht="14.25" hidden="1" customHeight="1" thickBot="1" x14ac:dyDescent="0.3">
      <c r="B58" s="208" t="s">
        <v>94</v>
      </c>
      <c r="C58" s="217"/>
      <c r="D58" s="218">
        <f>D53+D55+D56+D51+D11</f>
        <v>-5347074.41</v>
      </c>
      <c r="E58" s="219">
        <f>E53+E55+E56+E51+E11</f>
        <v>-6282516.7686567139</v>
      </c>
      <c r="F58" s="220">
        <f>F53+F55+F56+F51+F11</f>
        <v>935442.35865671351</v>
      </c>
      <c r="G58" s="225"/>
      <c r="H58" s="208" t="s">
        <v>94</v>
      </c>
      <c r="I58" s="185"/>
      <c r="J58" s="221">
        <f>J53+J55+J56+J51+J11</f>
        <v>-706942.95</v>
      </c>
      <c r="K58" s="221">
        <f>K53+K55+K56+K51+K11</f>
        <v>-1129783.25</v>
      </c>
      <c r="L58" s="219">
        <f>L53+L55+L56+L51+L11</f>
        <v>-1129783.25</v>
      </c>
      <c r="M58" s="220">
        <f>J58-L58</f>
        <v>422840.30000000005</v>
      </c>
      <c r="N58" s="225"/>
      <c r="O58" s="221" t="e">
        <f>O53+O55+O56+O51+O11</f>
        <v>#REF!</v>
      </c>
      <c r="P58" s="221" t="e">
        <f>P53+P55+P56+P51+P11</f>
        <v>#REF!</v>
      </c>
      <c r="Q58" s="219">
        <f>Q53+Q55+Q56+Q51+Q11</f>
        <v>-1129783.25</v>
      </c>
      <c r="R58" s="220" t="e">
        <f>O58-Q58</f>
        <v>#REF!</v>
      </c>
      <c r="S58" s="225"/>
      <c r="T58" s="221" t="e">
        <f>T53+T55+T56+T51+T11</f>
        <v>#REF!</v>
      </c>
      <c r="U58" s="221" t="e">
        <f>U53+U55+U56+U51+U11</f>
        <v>#REF!</v>
      </c>
      <c r="V58" s="219">
        <f>V53+V55+V56+V51+V11</f>
        <v>0</v>
      </c>
      <c r="W58" s="220" t="e">
        <f>T58-V58</f>
        <v>#REF!</v>
      </c>
      <c r="X58" s="185"/>
      <c r="Y58" s="221">
        <f>SUM(Y11+Y51+Y53+Y55)</f>
        <v>-15169581.360000001</v>
      </c>
      <c r="Z58" s="221">
        <f>SUM(Z11+Z51+Z53+Z55)</f>
        <v>-25212280.787313424</v>
      </c>
      <c r="AA58" s="221">
        <f>SUM(AA11+AA51+AA53+AA55)</f>
        <v>5435946.5726865754</v>
      </c>
    </row>
    <row r="59" spans="2:27" ht="14.25" customHeight="1" x14ac:dyDescent="0.25">
      <c r="B59" s="17"/>
      <c r="D59" s="185"/>
      <c r="E59" s="185"/>
      <c r="F59" s="185"/>
      <c r="G59" s="185"/>
      <c r="H59" s="17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</row>
    <row r="60" spans="2:27" ht="14.25" customHeight="1" x14ac:dyDescent="0.25">
      <c r="B60" s="17" t="s">
        <v>95</v>
      </c>
      <c r="D60" s="27">
        <f>'Adaytum Summary'!C30</f>
        <v>20</v>
      </c>
      <c r="E60" s="27">
        <f>'Adaytum Summary'!D30</f>
        <v>31</v>
      </c>
      <c r="F60" s="222">
        <f>D60-E60</f>
        <v>-11</v>
      </c>
      <c r="G60" s="222"/>
      <c r="H60" s="17" t="s">
        <v>95</v>
      </c>
      <c r="J60" s="27">
        <f>'Adaytum Summary'!adaytum_data_6</f>
        <v>20</v>
      </c>
      <c r="K60" s="27">
        <f>'Adaytum Summary'!P30</f>
        <v>22</v>
      </c>
      <c r="L60" s="27">
        <f>'Adaytum Summary'!Q30</f>
        <v>22</v>
      </c>
      <c r="M60" s="222">
        <f>L60</f>
        <v>22</v>
      </c>
      <c r="N60" s="222"/>
      <c r="O60" s="27">
        <f>'Adaytum Summary'!O30</f>
        <v>21</v>
      </c>
      <c r="P60" s="27">
        <f>'Adaytum Summary'!P30</f>
        <v>22</v>
      </c>
      <c r="Q60" s="27">
        <f>'Adaytum Summary'!Q30</f>
        <v>22</v>
      </c>
      <c r="R60" s="222">
        <f>Q60</f>
        <v>22</v>
      </c>
      <c r="S60" s="222"/>
      <c r="T60" s="183">
        <f>J60-O60</f>
        <v>-1</v>
      </c>
      <c r="U60" s="183">
        <f>K60-P60</f>
        <v>0</v>
      </c>
      <c r="V60" s="183">
        <f>L60-Q60</f>
        <v>0</v>
      </c>
      <c r="W60" s="183">
        <f>M60-R60</f>
        <v>0</v>
      </c>
      <c r="X60" s="244"/>
      <c r="Y60" s="27">
        <v>24</v>
      </c>
      <c r="Z60" s="27">
        <f>'Adaytum Summary'!AC30</f>
        <v>26</v>
      </c>
      <c r="AA60" s="222">
        <f>Y60-Z60</f>
        <v>-2</v>
      </c>
    </row>
    <row r="61" spans="2:27" x14ac:dyDescent="0.25">
      <c r="B61" s="17"/>
      <c r="F61" s="223"/>
      <c r="G61" s="223"/>
      <c r="H61" s="223"/>
      <c r="AA61" s="185"/>
    </row>
    <row r="62" spans="2:27" x14ac:dyDescent="0.25">
      <c r="B62" s="17"/>
      <c r="D62" s="185"/>
      <c r="F62" s="223"/>
      <c r="G62" s="223"/>
      <c r="H62" s="223"/>
    </row>
  </sheetData>
  <mergeCells count="5">
    <mergeCell ref="D7:F7"/>
    <mergeCell ref="T7:W7"/>
    <mergeCell ref="Y7:AA7"/>
    <mergeCell ref="J7:M7"/>
    <mergeCell ref="O7:R7"/>
  </mergeCells>
  <phoneticPr fontId="0" type="noConversion"/>
  <pageMargins left="0.19685039370078741" right="0.23622047244094491" top="0.59055118110236227" bottom="0.82677165354330717" header="0.51181102362204722" footer="0.51181102362204722"/>
  <pageSetup paperSize="9" scale="45" orientation="landscape" r:id="rId1"/>
  <headerFooter alignWithMargins="0">
    <oddFooter>&amp;L&amp;F   &amp;A&amp;C&amp;"Arial,Bold"&amp;12 1&amp;R&amp;D 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3</xdr:col>
                    <xdr:colOff>762000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5</xdr:col>
                    <xdr:colOff>220980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D30"/>
  <sheetViews>
    <sheetView view="pageBreakPreview" zoomScale="60" zoomScaleNormal="75" workbookViewId="0">
      <selection activeCell="A21" sqref="A21"/>
    </sheetView>
  </sheetViews>
  <sheetFormatPr defaultRowHeight="13.2" x14ac:dyDescent="0.25"/>
  <cols>
    <col min="2" max="2" width="25.6640625" bestFit="1" customWidth="1"/>
    <col min="3" max="4" width="12" bestFit="1" customWidth="1"/>
    <col min="5" max="5" width="12" customWidth="1"/>
    <col min="6" max="6" width="4.109375" customWidth="1"/>
    <col min="7" max="7" width="16.6640625" customWidth="1"/>
    <col min="8" max="8" width="17.109375" customWidth="1"/>
    <col min="9" max="11" width="12" bestFit="1" customWidth="1"/>
    <col min="12" max="12" width="3.33203125" customWidth="1"/>
    <col min="13" max="13" width="16.6640625" hidden="1" customWidth="1"/>
    <col min="14" max="14" width="17" customWidth="1"/>
    <col min="15" max="17" width="12" bestFit="1" customWidth="1"/>
    <col min="18" max="18" width="4.33203125" customWidth="1"/>
    <col min="19" max="19" width="3.44140625" customWidth="1"/>
    <col min="20" max="20" width="11" hidden="1" customWidth="1"/>
    <col min="21" max="21" width="9.33203125" bestFit="1" customWidth="1"/>
    <col min="22" max="22" width="11" bestFit="1" customWidth="1"/>
    <col min="23" max="23" width="12" bestFit="1" customWidth="1"/>
    <col min="24" max="25" width="11" bestFit="1" customWidth="1"/>
    <col min="26" max="26" width="12" customWidth="1"/>
    <col min="27" max="27" width="25.6640625" customWidth="1"/>
    <col min="28" max="28" width="11.5546875" bestFit="1" customWidth="1"/>
    <col min="29" max="38" width="11" bestFit="1" customWidth="1"/>
    <col min="39" max="39" width="12" bestFit="1" customWidth="1"/>
    <col min="40" max="40" width="9.33203125" bestFit="1" customWidth="1"/>
    <col min="41" max="41" width="12" bestFit="1" customWidth="1"/>
  </cols>
  <sheetData>
    <row r="2" spans="1:30" x14ac:dyDescent="0.25">
      <c r="A2" s="95" t="s">
        <v>102</v>
      </c>
      <c r="B2" s="232" t="s">
        <v>101</v>
      </c>
      <c r="C2" s="233"/>
      <c r="D2" s="233"/>
      <c r="E2" s="233"/>
      <c r="F2" s="233"/>
      <c r="G2" s="233"/>
      <c r="H2" s="233"/>
    </row>
    <row r="4" spans="1:30" s="17" customFormat="1" x14ac:dyDescent="0.25">
      <c r="C4" s="260" t="s">
        <v>61</v>
      </c>
      <c r="D4" s="260"/>
      <c r="E4" s="260"/>
      <c r="H4" s="260" t="s">
        <v>62</v>
      </c>
      <c r="I4" s="260"/>
      <c r="J4" s="260"/>
      <c r="K4" s="260"/>
      <c r="N4" s="260" t="s">
        <v>63</v>
      </c>
      <c r="O4" s="260"/>
      <c r="P4" s="260"/>
      <c r="Q4" s="260"/>
      <c r="U4" s="260" t="s">
        <v>64</v>
      </c>
      <c r="V4" s="260"/>
      <c r="W4" s="260"/>
      <c r="X4" s="260"/>
      <c r="AB4" s="260" t="s">
        <v>65</v>
      </c>
      <c r="AC4" s="260"/>
      <c r="AD4" s="260"/>
    </row>
    <row r="6" spans="1:30" x14ac:dyDescent="0.25">
      <c r="B6" s="1" t="s">
        <v>0</v>
      </c>
    </row>
    <row r="7" spans="1:30" ht="12.75" customHeight="1" x14ac:dyDescent="0.25">
      <c r="B7" s="147" t="s">
        <v>105</v>
      </c>
      <c r="C7" s="147" t="s">
        <v>1</v>
      </c>
      <c r="G7" s="1" t="s">
        <v>0</v>
      </c>
      <c r="M7" s="1" t="s">
        <v>0</v>
      </c>
      <c r="AA7" s="1" t="s">
        <v>0</v>
      </c>
    </row>
    <row r="8" spans="1:30" ht="12.75" customHeight="1" x14ac:dyDescent="0.25">
      <c r="G8" s="147" t="s">
        <v>21</v>
      </c>
      <c r="H8" s="147" t="s">
        <v>105</v>
      </c>
      <c r="I8" s="147" t="s">
        <v>1</v>
      </c>
      <c r="M8" s="147" t="s">
        <v>46</v>
      </c>
      <c r="N8" s="147" t="s">
        <v>105</v>
      </c>
      <c r="O8" s="147" t="s">
        <v>1</v>
      </c>
      <c r="AA8" s="147" t="s">
        <v>105</v>
      </c>
      <c r="AB8" s="147" t="s">
        <v>33</v>
      </c>
      <c r="AC8" s="147" t="s">
        <v>1</v>
      </c>
    </row>
    <row r="9" spans="1:30" x14ac:dyDescent="0.25">
      <c r="C9" s="145" t="s">
        <v>45</v>
      </c>
      <c r="D9" s="145" t="s">
        <v>22</v>
      </c>
      <c r="E9" t="s">
        <v>23</v>
      </c>
      <c r="H9" t="s">
        <v>45</v>
      </c>
      <c r="I9" t="s">
        <v>22</v>
      </c>
      <c r="J9" t="s">
        <v>22</v>
      </c>
      <c r="K9" t="s">
        <v>54</v>
      </c>
      <c r="N9" t="s">
        <v>22</v>
      </c>
      <c r="O9" t="s">
        <v>22</v>
      </c>
      <c r="P9" t="s">
        <v>22</v>
      </c>
      <c r="Q9" t="s">
        <v>54</v>
      </c>
      <c r="U9" t="s">
        <v>23</v>
      </c>
      <c r="V9" t="s">
        <v>23</v>
      </c>
      <c r="W9" t="s">
        <v>23</v>
      </c>
      <c r="X9" t="s">
        <v>23</v>
      </c>
      <c r="AB9" t="s">
        <v>42</v>
      </c>
      <c r="AC9" t="s">
        <v>42</v>
      </c>
      <c r="AD9" t="s">
        <v>42</v>
      </c>
    </row>
    <row r="10" spans="1:30" x14ac:dyDescent="0.25">
      <c r="C10" s="145" t="s">
        <v>59</v>
      </c>
      <c r="D10" s="145" t="s">
        <v>59</v>
      </c>
      <c r="E10" t="s">
        <v>59</v>
      </c>
      <c r="H10" s="145" t="s">
        <v>24</v>
      </c>
      <c r="I10" s="145" t="s">
        <v>25</v>
      </c>
      <c r="J10" s="145" t="s">
        <v>26</v>
      </c>
      <c r="K10" s="145" t="s">
        <v>60</v>
      </c>
      <c r="N10" s="145" t="s">
        <v>24</v>
      </c>
      <c r="O10" s="145" t="s">
        <v>25</v>
      </c>
      <c r="P10" s="145" t="s">
        <v>26</v>
      </c>
      <c r="Q10" s="145" t="s">
        <v>60</v>
      </c>
      <c r="U10" t="s">
        <v>24</v>
      </c>
      <c r="V10" t="s">
        <v>25</v>
      </c>
      <c r="W10" t="s">
        <v>26</v>
      </c>
      <c r="X10" t="s">
        <v>60</v>
      </c>
      <c r="AB10" s="145" t="s">
        <v>21</v>
      </c>
      <c r="AC10" s="145" t="s">
        <v>22</v>
      </c>
      <c r="AD10" t="s">
        <v>23</v>
      </c>
    </row>
    <row r="11" spans="1:30" x14ac:dyDescent="0.25">
      <c r="B11" s="145" t="s">
        <v>2</v>
      </c>
      <c r="C11" s="148">
        <v>712292.88</v>
      </c>
      <c r="D11" s="148">
        <v>1302169.2164179103</v>
      </c>
      <c r="E11" s="148">
        <f>D11-C11</f>
        <v>589876.33641791029</v>
      </c>
      <c r="G11" s="145" t="s">
        <v>2</v>
      </c>
      <c r="H11" s="148">
        <v>393754.8</v>
      </c>
      <c r="I11" s="148">
        <v>293082.25</v>
      </c>
      <c r="J11" s="148">
        <v>293082.25</v>
      </c>
      <c r="K11" s="148">
        <v>979919.3</v>
      </c>
      <c r="M11" s="145" t="s">
        <v>2</v>
      </c>
      <c r="N11" s="148">
        <v>286582.25</v>
      </c>
      <c r="O11" s="148">
        <v>293082.25</v>
      </c>
      <c r="P11" s="148">
        <v>293082.25</v>
      </c>
      <c r="Q11" s="148">
        <v>872746.75</v>
      </c>
      <c r="U11" s="6">
        <f>N11-H11</f>
        <v>-107172.54999999999</v>
      </c>
      <c r="V11" s="6">
        <f>O11-I11</f>
        <v>0</v>
      </c>
      <c r="W11" s="6">
        <f>P11-J11</f>
        <v>0</v>
      </c>
      <c r="X11" s="6">
        <f>Q11-K11</f>
        <v>-107172.55000000005</v>
      </c>
      <c r="AA11" s="145" t="s">
        <v>2</v>
      </c>
      <c r="AB11" s="148">
        <v>3528003.68</v>
      </c>
      <c r="AC11" s="148">
        <v>5290890.5783582088</v>
      </c>
      <c r="AD11" s="6">
        <f>AC11-AB11</f>
        <v>1762886.8983582086</v>
      </c>
    </row>
    <row r="12" spans="1:30" x14ac:dyDescent="0.25">
      <c r="B12" s="145" t="s">
        <v>3</v>
      </c>
      <c r="C12" s="148">
        <v>82702.53</v>
      </c>
      <c r="D12" s="148">
        <v>498507.46268656652</v>
      </c>
      <c r="E12" s="148">
        <f t="shared" ref="E12:E23" si="0">D12-C12</f>
        <v>415804.93268656649</v>
      </c>
      <c r="G12" s="145" t="s">
        <v>3</v>
      </c>
      <c r="H12" s="148">
        <v>43687.839999999997</v>
      </c>
      <c r="I12" s="148">
        <v>212370</v>
      </c>
      <c r="J12" s="148">
        <v>212370</v>
      </c>
      <c r="K12" s="148">
        <v>468427.84</v>
      </c>
      <c r="M12" s="145" t="s">
        <v>3</v>
      </c>
      <c r="N12" s="148">
        <v>212370</v>
      </c>
      <c r="O12" s="148">
        <v>212370</v>
      </c>
      <c r="P12" s="148">
        <v>212370</v>
      </c>
      <c r="Q12" s="148">
        <v>637110</v>
      </c>
      <c r="U12" s="6">
        <f t="shared" ref="U12:U22" si="1">N12-H12</f>
        <v>168682.16</v>
      </c>
      <c r="V12" s="6">
        <f t="shared" ref="V12:V22" si="2">O12-I12</f>
        <v>0</v>
      </c>
      <c r="W12" s="6">
        <f t="shared" ref="W12:W22" si="3">P12-J12</f>
        <v>0</v>
      </c>
      <c r="X12" s="6">
        <f t="shared" ref="X12:X22" si="4">Q12-K12</f>
        <v>168682.15999999997</v>
      </c>
      <c r="AA12" s="145" t="s">
        <v>3</v>
      </c>
      <c r="AB12" s="148">
        <v>1825350.37</v>
      </c>
      <c r="AC12" s="148">
        <v>1994029.8507462661</v>
      </c>
      <c r="AD12" s="6">
        <f t="shared" ref="AD12:AD23" si="5">AC12-AB12</f>
        <v>168679.48074626597</v>
      </c>
    </row>
    <row r="13" spans="1:30" x14ac:dyDescent="0.25">
      <c r="B13" s="145" t="s">
        <v>4</v>
      </c>
      <c r="C13" s="148">
        <v>17651.330000000002</v>
      </c>
      <c r="D13" s="148">
        <v>11194.02985074627</v>
      </c>
      <c r="E13" s="148">
        <f t="shared" si="0"/>
        <v>-6457.3001492537314</v>
      </c>
      <c r="G13" s="145" t="s">
        <v>4</v>
      </c>
      <c r="H13" s="148">
        <v>1301.98</v>
      </c>
      <c r="I13" s="148">
        <v>4014</v>
      </c>
      <c r="J13" s="148">
        <v>4014</v>
      </c>
      <c r="K13" s="148">
        <v>9329.98</v>
      </c>
      <c r="M13" s="145" t="s">
        <v>4</v>
      </c>
      <c r="N13" s="148">
        <v>4014</v>
      </c>
      <c r="O13" s="148">
        <v>4014</v>
      </c>
      <c r="P13" s="148">
        <v>4014</v>
      </c>
      <c r="Q13" s="148">
        <v>12042</v>
      </c>
      <c r="U13" s="6">
        <f t="shared" si="1"/>
        <v>2712.02</v>
      </c>
      <c r="V13" s="6">
        <f t="shared" si="2"/>
        <v>0</v>
      </c>
      <c r="W13" s="6">
        <f t="shared" si="3"/>
        <v>0</v>
      </c>
      <c r="X13" s="6">
        <f t="shared" si="4"/>
        <v>2712.0200000000004</v>
      </c>
      <c r="AA13" s="145" t="s">
        <v>4</v>
      </c>
      <c r="AB13" s="148">
        <v>51065.31</v>
      </c>
      <c r="AC13" s="148">
        <v>44776.119402985081</v>
      </c>
      <c r="AD13" s="6">
        <f t="shared" si="5"/>
        <v>-6289.1905970149164</v>
      </c>
    </row>
    <row r="14" spans="1:30" x14ac:dyDescent="0.25">
      <c r="B14" s="145" t="s">
        <v>5</v>
      </c>
      <c r="C14" s="148">
        <v>290346.88</v>
      </c>
      <c r="D14" s="148">
        <v>318980.59701492544</v>
      </c>
      <c r="E14" s="148">
        <f t="shared" si="0"/>
        <v>28633.717014925438</v>
      </c>
      <c r="G14" s="145" t="s">
        <v>5</v>
      </c>
      <c r="H14" s="148">
        <v>152519.09</v>
      </c>
      <c r="I14" s="148">
        <v>117508</v>
      </c>
      <c r="J14" s="148">
        <v>117508</v>
      </c>
      <c r="K14" s="148">
        <v>387535.09</v>
      </c>
      <c r="M14" s="145" t="s">
        <v>5</v>
      </c>
      <c r="N14" s="148">
        <v>117508.00020000001</v>
      </c>
      <c r="O14" s="148">
        <v>117508</v>
      </c>
      <c r="P14" s="148">
        <v>117508</v>
      </c>
      <c r="Q14" s="148">
        <v>352524.00020000001</v>
      </c>
      <c r="U14" s="6">
        <f t="shared" si="1"/>
        <v>-35011.089799999987</v>
      </c>
      <c r="V14" s="6">
        <f t="shared" si="2"/>
        <v>0</v>
      </c>
      <c r="W14" s="6">
        <f t="shared" si="3"/>
        <v>0</v>
      </c>
      <c r="X14" s="6">
        <f t="shared" si="4"/>
        <v>-35011.089800000016</v>
      </c>
      <c r="AA14" s="145" t="s">
        <v>5</v>
      </c>
      <c r="AB14" s="148">
        <v>1382929.97</v>
      </c>
      <c r="AC14" s="148">
        <v>1275922.3880597018</v>
      </c>
      <c r="AD14" s="6">
        <f t="shared" si="5"/>
        <v>-107007.5819402982</v>
      </c>
    </row>
    <row r="15" spans="1:30" x14ac:dyDescent="0.25">
      <c r="B15" s="145" t="s">
        <v>6</v>
      </c>
      <c r="C15" s="148">
        <v>215079.33</v>
      </c>
      <c r="D15" s="148">
        <v>1113832.835820894</v>
      </c>
      <c r="E15" s="148">
        <f t="shared" si="0"/>
        <v>898753.50582089403</v>
      </c>
      <c r="G15" s="145" t="s">
        <v>6</v>
      </c>
      <c r="H15" s="148">
        <v>7912.5</v>
      </c>
      <c r="I15" s="148">
        <v>463139</v>
      </c>
      <c r="J15" s="148">
        <v>463139</v>
      </c>
      <c r="K15" s="148">
        <v>934190.5</v>
      </c>
      <c r="M15" s="145" t="s">
        <v>6</v>
      </c>
      <c r="N15" s="148">
        <v>463139</v>
      </c>
      <c r="O15" s="148">
        <v>463139</v>
      </c>
      <c r="P15" s="148">
        <v>463139</v>
      </c>
      <c r="Q15" s="148">
        <v>1389417</v>
      </c>
      <c r="U15" s="6">
        <f t="shared" si="1"/>
        <v>455226.5</v>
      </c>
      <c r="V15" s="6">
        <f t="shared" si="2"/>
        <v>0</v>
      </c>
      <c r="W15" s="6">
        <f t="shared" si="3"/>
        <v>0</v>
      </c>
      <c r="X15" s="6">
        <f t="shared" si="4"/>
        <v>455226.5</v>
      </c>
      <c r="AA15" s="145" t="s">
        <v>6</v>
      </c>
      <c r="AB15" s="148">
        <v>3928103.83</v>
      </c>
      <c r="AC15" s="148">
        <v>4455331.343283576</v>
      </c>
      <c r="AD15" s="6">
        <f t="shared" si="5"/>
        <v>527227.51328357588</v>
      </c>
    </row>
    <row r="16" spans="1:30" x14ac:dyDescent="0.25">
      <c r="B16" s="145" t="s">
        <v>7</v>
      </c>
      <c r="C16" s="148">
        <v>24732.36</v>
      </c>
      <c r="D16" s="148">
        <v>0</v>
      </c>
      <c r="E16" s="148">
        <f t="shared" si="0"/>
        <v>-24732.36</v>
      </c>
      <c r="G16" s="145" t="s">
        <v>7</v>
      </c>
      <c r="H16" s="148">
        <v>23128.98</v>
      </c>
      <c r="I16" s="148">
        <v>5000</v>
      </c>
      <c r="J16" s="148">
        <v>5000</v>
      </c>
      <c r="K16" s="148">
        <v>33128.980000000003</v>
      </c>
      <c r="M16" s="145" t="s">
        <v>7</v>
      </c>
      <c r="N16" s="148">
        <v>5000</v>
      </c>
      <c r="O16" s="148">
        <v>5000</v>
      </c>
      <c r="P16" s="148">
        <v>5000</v>
      </c>
      <c r="Q16" s="148">
        <v>15000</v>
      </c>
      <c r="U16" s="6">
        <f t="shared" si="1"/>
        <v>-18128.98</v>
      </c>
      <c r="V16" s="6">
        <f t="shared" si="2"/>
        <v>0</v>
      </c>
      <c r="W16" s="6">
        <f t="shared" si="3"/>
        <v>0</v>
      </c>
      <c r="X16" s="6">
        <f t="shared" si="4"/>
        <v>-18128.980000000003</v>
      </c>
      <c r="AA16" s="145" t="s">
        <v>7</v>
      </c>
      <c r="AB16" s="148">
        <v>87861.34</v>
      </c>
      <c r="AC16" s="148">
        <v>0</v>
      </c>
      <c r="AD16" s="6">
        <f t="shared" si="5"/>
        <v>-87861.34</v>
      </c>
    </row>
    <row r="17" spans="2:30" x14ac:dyDescent="0.25">
      <c r="B17" s="145" t="s">
        <v>8</v>
      </c>
      <c r="C17" s="148">
        <v>24973.82</v>
      </c>
      <c r="D17" s="148">
        <v>76492.537313432913</v>
      </c>
      <c r="E17" s="148">
        <f t="shared" si="0"/>
        <v>51518.717313432913</v>
      </c>
      <c r="G17" s="145" t="s">
        <v>8</v>
      </c>
      <c r="H17" s="148">
        <v>84356.66</v>
      </c>
      <c r="I17" s="148">
        <v>23476</v>
      </c>
      <c r="J17" s="148">
        <v>23476</v>
      </c>
      <c r="K17" s="148">
        <v>131308.66</v>
      </c>
      <c r="M17" s="145" t="s">
        <v>8</v>
      </c>
      <c r="N17" s="148">
        <v>23476</v>
      </c>
      <c r="O17" s="148">
        <v>23476</v>
      </c>
      <c r="P17" s="148">
        <v>23476</v>
      </c>
      <c r="Q17" s="148">
        <v>70428</v>
      </c>
      <c r="U17" s="6">
        <f t="shared" si="1"/>
        <v>-60880.66</v>
      </c>
      <c r="V17" s="6">
        <f t="shared" si="2"/>
        <v>0</v>
      </c>
      <c r="W17" s="6">
        <f t="shared" si="3"/>
        <v>0</v>
      </c>
      <c r="X17" s="6">
        <f t="shared" si="4"/>
        <v>-60880.66</v>
      </c>
      <c r="AA17" s="145" t="s">
        <v>8</v>
      </c>
      <c r="AB17" s="148">
        <v>297138.48</v>
      </c>
      <c r="AC17" s="148">
        <v>305970.14925373165</v>
      </c>
      <c r="AD17" s="6">
        <f t="shared" si="5"/>
        <v>8831.6692537316703</v>
      </c>
    </row>
    <row r="18" spans="2:30" x14ac:dyDescent="0.25">
      <c r="B18" s="145" t="s">
        <v>9</v>
      </c>
      <c r="C18" s="148">
        <v>7586.28</v>
      </c>
      <c r="D18" s="148">
        <v>33582.089552238896</v>
      </c>
      <c r="E18" s="148">
        <f t="shared" si="0"/>
        <v>25995.809552238898</v>
      </c>
      <c r="G18" s="145" t="s">
        <v>9</v>
      </c>
      <c r="H18" s="148">
        <v>281.10000000000002</v>
      </c>
      <c r="I18" s="148">
        <v>11194</v>
      </c>
      <c r="J18" s="148">
        <v>11194</v>
      </c>
      <c r="K18" s="148">
        <v>22669.1</v>
      </c>
      <c r="M18" s="145" t="s">
        <v>9</v>
      </c>
      <c r="N18" s="148">
        <v>11194</v>
      </c>
      <c r="O18" s="148">
        <v>11194</v>
      </c>
      <c r="P18" s="148">
        <v>11194</v>
      </c>
      <c r="Q18" s="148">
        <v>33582</v>
      </c>
      <c r="U18" s="6">
        <f t="shared" si="1"/>
        <v>10912.9</v>
      </c>
      <c r="V18" s="6">
        <f t="shared" si="2"/>
        <v>0</v>
      </c>
      <c r="W18" s="6">
        <f t="shared" si="3"/>
        <v>0</v>
      </c>
      <c r="X18" s="6">
        <f t="shared" si="4"/>
        <v>10912.900000000001</v>
      </c>
      <c r="AA18" s="145" t="s">
        <v>9</v>
      </c>
      <c r="AB18" s="148">
        <v>97419.38</v>
      </c>
      <c r="AC18" s="148">
        <v>134328.35820895559</v>
      </c>
      <c r="AD18" s="6">
        <f t="shared" si="5"/>
        <v>36908.978208955581</v>
      </c>
    </row>
    <row r="19" spans="2:30" x14ac:dyDescent="0.25">
      <c r="B19" s="145" t="s">
        <v>10</v>
      </c>
      <c r="C19" s="148">
        <v>0</v>
      </c>
      <c r="D19" s="148">
        <v>0</v>
      </c>
      <c r="E19" s="148">
        <f t="shared" si="0"/>
        <v>0</v>
      </c>
      <c r="G19" s="145" t="s">
        <v>10</v>
      </c>
      <c r="H19" s="148">
        <v>0</v>
      </c>
      <c r="I19" s="148">
        <v>0</v>
      </c>
      <c r="J19" s="148">
        <v>0</v>
      </c>
      <c r="K19" s="148">
        <v>0</v>
      </c>
      <c r="M19" s="145" t="s">
        <v>10</v>
      </c>
      <c r="N19" s="245">
        <v>0</v>
      </c>
      <c r="O19" s="245">
        <v>0</v>
      </c>
      <c r="P19" s="245">
        <v>0</v>
      </c>
      <c r="Q19" s="148">
        <v>0</v>
      </c>
      <c r="U19" s="6">
        <f t="shared" si="1"/>
        <v>0</v>
      </c>
      <c r="V19" s="6">
        <f t="shared" si="2"/>
        <v>0</v>
      </c>
      <c r="W19" s="6">
        <f t="shared" si="3"/>
        <v>0</v>
      </c>
      <c r="X19" s="6">
        <f t="shared" si="4"/>
        <v>0</v>
      </c>
      <c r="AA19" s="145" t="s">
        <v>10</v>
      </c>
      <c r="AB19" s="148">
        <v>0</v>
      </c>
      <c r="AC19" s="148">
        <v>0</v>
      </c>
      <c r="AD19" s="6">
        <f t="shared" si="5"/>
        <v>0</v>
      </c>
    </row>
    <row r="20" spans="2:30" x14ac:dyDescent="0.25">
      <c r="B20" s="145" t="s">
        <v>11</v>
      </c>
      <c r="C20" s="148">
        <v>1375365.41</v>
      </c>
      <c r="D20" s="148">
        <v>3354758.7686567139</v>
      </c>
      <c r="E20" s="148">
        <f t="shared" si="0"/>
        <v>1979393.358656714</v>
      </c>
      <c r="G20" s="145" t="s">
        <v>11</v>
      </c>
      <c r="H20" s="148">
        <v>706942.95</v>
      </c>
      <c r="I20" s="148">
        <v>1129783.25</v>
      </c>
      <c r="J20" s="148">
        <v>1129783.25</v>
      </c>
      <c r="K20" s="148">
        <v>2966509.45</v>
      </c>
      <c r="M20" s="145" t="s">
        <v>11</v>
      </c>
      <c r="N20" s="148">
        <v>1123283.2502000001</v>
      </c>
      <c r="O20" s="148">
        <v>1129783.25</v>
      </c>
      <c r="P20" s="148">
        <v>1129783.25</v>
      </c>
      <c r="Q20" s="148">
        <v>3382849.7502000001</v>
      </c>
      <c r="U20" s="6">
        <f t="shared" si="1"/>
        <v>416340.30020000017</v>
      </c>
      <c r="V20" s="6">
        <f t="shared" si="2"/>
        <v>0</v>
      </c>
      <c r="W20" s="6">
        <f t="shared" si="3"/>
        <v>0</v>
      </c>
      <c r="X20" s="6">
        <f t="shared" si="4"/>
        <v>416340.30019999994</v>
      </c>
      <c r="AA20" s="145" t="s">
        <v>11</v>
      </c>
      <c r="AB20" s="148">
        <v>11197872.359999999</v>
      </c>
      <c r="AC20" s="148">
        <v>13501248.787313424</v>
      </c>
      <c r="AD20" s="6">
        <f t="shared" si="5"/>
        <v>2303376.4273134246</v>
      </c>
    </row>
    <row r="21" spans="2:30" x14ac:dyDescent="0.25">
      <c r="B21" s="145" t="s">
        <v>13</v>
      </c>
      <c r="C21" s="148">
        <v>0</v>
      </c>
      <c r="D21" s="148">
        <v>0</v>
      </c>
      <c r="E21" s="148">
        <f t="shared" si="0"/>
        <v>0</v>
      </c>
      <c r="G21" s="145" t="s">
        <v>13</v>
      </c>
      <c r="H21" s="148">
        <v>0</v>
      </c>
      <c r="I21" s="148">
        <v>0</v>
      </c>
      <c r="J21" s="148">
        <v>0</v>
      </c>
      <c r="K21" s="148">
        <v>0</v>
      </c>
      <c r="M21" s="145" t="s">
        <v>13</v>
      </c>
      <c r="N21" s="245">
        <v>0</v>
      </c>
      <c r="O21" s="245">
        <v>0</v>
      </c>
      <c r="P21" s="245">
        <v>0</v>
      </c>
      <c r="Q21" s="148">
        <v>0</v>
      </c>
      <c r="U21" s="6">
        <f t="shared" si="1"/>
        <v>0</v>
      </c>
      <c r="V21" s="6">
        <f t="shared" si="2"/>
        <v>0</v>
      </c>
      <c r="W21" s="6">
        <f t="shared" si="3"/>
        <v>0</v>
      </c>
      <c r="X21" s="6">
        <f t="shared" si="4"/>
        <v>0</v>
      </c>
      <c r="AA21" s="145" t="s">
        <v>13</v>
      </c>
      <c r="AB21" s="148">
        <v>0</v>
      </c>
      <c r="AC21" s="148">
        <v>0</v>
      </c>
      <c r="AD21" s="6">
        <f t="shared" si="5"/>
        <v>0</v>
      </c>
    </row>
    <row r="22" spans="2:30" x14ac:dyDescent="0.25">
      <c r="B22" s="145" t="s">
        <v>14</v>
      </c>
      <c r="C22" s="148">
        <v>0</v>
      </c>
      <c r="D22" s="148">
        <v>0</v>
      </c>
      <c r="E22" s="148">
        <f t="shared" si="0"/>
        <v>0</v>
      </c>
      <c r="G22" s="145" t="s">
        <v>14</v>
      </c>
      <c r="H22" s="148">
        <v>0</v>
      </c>
      <c r="I22" s="148">
        <v>0</v>
      </c>
      <c r="J22" s="148">
        <v>0</v>
      </c>
      <c r="K22" s="148">
        <v>0</v>
      </c>
      <c r="M22" s="145" t="s">
        <v>14</v>
      </c>
      <c r="N22" s="245">
        <v>0</v>
      </c>
      <c r="O22" s="245">
        <v>0</v>
      </c>
      <c r="P22" s="245">
        <v>0</v>
      </c>
      <c r="Q22" s="148">
        <v>0</v>
      </c>
      <c r="U22" s="6">
        <f t="shared" si="1"/>
        <v>0</v>
      </c>
      <c r="V22" s="6">
        <f t="shared" si="2"/>
        <v>0</v>
      </c>
      <c r="W22" s="6">
        <f t="shared" si="3"/>
        <v>0</v>
      </c>
      <c r="X22" s="6">
        <f t="shared" si="4"/>
        <v>0</v>
      </c>
      <c r="AA22" s="145" t="s">
        <v>14</v>
      </c>
      <c r="AB22" s="148">
        <v>0</v>
      </c>
      <c r="AC22" s="148">
        <v>0</v>
      </c>
      <c r="AD22" s="6">
        <f t="shared" si="5"/>
        <v>0</v>
      </c>
    </row>
    <row r="23" spans="2:30" x14ac:dyDescent="0.25">
      <c r="B23" s="145" t="s">
        <v>12</v>
      </c>
      <c r="C23" s="148">
        <v>-1262739.3799999999</v>
      </c>
      <c r="D23" s="148">
        <v>0</v>
      </c>
      <c r="E23" s="148">
        <f t="shared" si="0"/>
        <v>1262739.3799999999</v>
      </c>
      <c r="G23" s="145" t="s">
        <v>12</v>
      </c>
      <c r="H23" s="148">
        <v>0</v>
      </c>
      <c r="I23" s="148">
        <v>0</v>
      </c>
      <c r="J23" s="148">
        <v>0</v>
      </c>
      <c r="K23" s="148">
        <v>0</v>
      </c>
      <c r="M23" s="145" t="s">
        <v>12</v>
      </c>
      <c r="N23" s="245">
        <v>0</v>
      </c>
      <c r="O23" s="245">
        <v>0</v>
      </c>
      <c r="P23" s="245">
        <v>0</v>
      </c>
      <c r="Q23" s="148">
        <v>0</v>
      </c>
      <c r="U23" s="6"/>
      <c r="V23" s="6"/>
      <c r="W23" s="6"/>
      <c r="X23" s="6"/>
      <c r="AA23" s="145" t="s">
        <v>12</v>
      </c>
      <c r="AB23" s="148">
        <v>-1262739.3799999999</v>
      </c>
      <c r="AC23" s="148">
        <v>0</v>
      </c>
      <c r="AD23" s="6">
        <f t="shared" si="5"/>
        <v>1262739.3799999999</v>
      </c>
    </row>
    <row r="24" spans="2:30" x14ac:dyDescent="0.25">
      <c r="C24" s="6"/>
      <c r="D24" s="6"/>
      <c r="E24" s="6"/>
      <c r="N24" s="148"/>
      <c r="O24" s="148"/>
      <c r="P24" s="148"/>
      <c r="Q24" s="148"/>
      <c r="U24" s="6"/>
      <c r="V24" s="6"/>
      <c r="W24" s="6"/>
      <c r="X24" s="6"/>
    </row>
    <row r="26" spans="2:30" x14ac:dyDescent="0.25">
      <c r="B26" s="1" t="s">
        <v>0</v>
      </c>
      <c r="G26" s="1" t="s">
        <v>0</v>
      </c>
      <c r="N26" s="1" t="s">
        <v>0</v>
      </c>
      <c r="AA26" s="1" t="s">
        <v>0</v>
      </c>
    </row>
    <row r="27" spans="2:30" ht="12.75" customHeight="1" x14ac:dyDescent="0.25">
      <c r="B27" s="147" t="s">
        <v>20</v>
      </c>
      <c r="G27" s="147" t="s">
        <v>39</v>
      </c>
      <c r="N27" s="147" t="s">
        <v>100</v>
      </c>
      <c r="AA27" s="147" t="s">
        <v>32</v>
      </c>
    </row>
    <row r="29" spans="2:30" x14ac:dyDescent="0.25">
      <c r="C29" s="145" t="s">
        <v>39</v>
      </c>
      <c r="D29" s="145" t="s">
        <v>51</v>
      </c>
      <c r="H29" s="145" t="s">
        <v>24</v>
      </c>
      <c r="O29" s="145" t="s">
        <v>24</v>
      </c>
      <c r="P29" s="145" t="s">
        <v>25</v>
      </c>
      <c r="Q29" s="145" t="s">
        <v>26</v>
      </c>
      <c r="R29" s="145" t="s">
        <v>60</v>
      </c>
      <c r="AB29" s="145" t="s">
        <v>100</v>
      </c>
      <c r="AC29" s="145" t="s">
        <v>51</v>
      </c>
    </row>
    <row r="30" spans="2:30" x14ac:dyDescent="0.25">
      <c r="B30" s="145" t="s">
        <v>105</v>
      </c>
      <c r="C30" s="246">
        <v>20</v>
      </c>
      <c r="D30" s="246">
        <v>31</v>
      </c>
      <c r="G30" s="145" t="s">
        <v>105</v>
      </c>
      <c r="H30" s="246">
        <v>20</v>
      </c>
      <c r="N30" s="145" t="s">
        <v>105</v>
      </c>
      <c r="O30" s="246">
        <v>21</v>
      </c>
      <c r="P30" s="246">
        <v>22</v>
      </c>
      <c r="Q30" s="246">
        <v>22</v>
      </c>
      <c r="R30" s="146">
        <v>65</v>
      </c>
      <c r="AA30" s="145" t="s">
        <v>57</v>
      </c>
      <c r="AB30" s="146">
        <v>38</v>
      </c>
      <c r="AC30" s="146">
        <v>26</v>
      </c>
    </row>
  </sheetData>
  <mergeCells count="5">
    <mergeCell ref="AB4:AD4"/>
    <mergeCell ref="C4:E4"/>
    <mergeCell ref="H4:K4"/>
    <mergeCell ref="N4:Q4"/>
    <mergeCell ref="U4:X4"/>
  </mergeCells>
  <phoneticPr fontId="0" type="noConversion"/>
  <pageMargins left="0.75" right="0.75" top="1" bottom="1" header="0.5" footer="0.5"/>
  <pageSetup paperSize="9" scale="4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7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9" r:id="rId6" name="adaytum_page_2_drop_1">
              <controlPr defaultSize="0" print="0" autoFill="0" autoPict="0" macro="[1]!AdaytumDropDown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1" r:id="rId7" name="adaytum_page_2_drop_2">
              <controlPr defaultSize="0" print="0" autoFill="0" autoPict="0" macro="[1]!AdaytumDropDown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3" r:id="rId8" name="adaytum_page_2_drop_3">
              <controlPr defaultSize="0" print="0" autoFill="0" autoPict="0" macro="[1]!AdaytumDropDown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2" r:id="rId9" name="adaytum_page_3_drop_1">
              <controlPr defaultSize="0" print="0" autoFill="0" autoPict="0" macro="[1]!AdaytumDropDown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4" r:id="rId10" name="adaytum_page_3_drop_2">
              <controlPr defaultSize="0" print="0" autoFill="0" autoPict="0" macro="[1]!AdaytumDropDown">
                <anchor moveWithCells="1">
                  <from>
                    <xdr:col>13</xdr:col>
                    <xdr:colOff>0</xdr:colOff>
                    <xdr:row>7</xdr:row>
                    <xdr:rowOff>0</xdr:rowOff>
                  </from>
                  <to>
                    <xdr:col>14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6" r:id="rId11" name="adaytum_page_3_drop_3">
              <controlPr defaultSize="0" print="0" autoFill="0" autoPict="0" macro="[1]!AdaytumDropDown">
                <anchor moveWithCells="1">
                  <from>
                    <xdr:col>14</xdr:col>
                    <xdr:colOff>0</xdr:colOff>
                    <xdr:row>7</xdr:row>
                    <xdr:rowOff>0</xdr:rowOff>
                  </from>
                  <to>
                    <xdr:col>15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6" r:id="rId12" name="adaytum_page_4_drop_1">
              <controlPr defaultSize="0" print="0" autoFill="0" autoPict="0" macro="[1]!AdaytumDropDown">
                <anchor moveWithCells="1">
                  <from>
                    <xdr:col>26</xdr:col>
                    <xdr:colOff>0</xdr:colOff>
                    <xdr:row>7</xdr:row>
                    <xdr:rowOff>0</xdr:rowOff>
                  </from>
                  <to>
                    <xdr:col>27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8" r:id="rId13" name="adaytum_page_4_drop_2">
              <controlPr defaultSize="0" print="0" autoFill="0" autoPict="0" macro="[1]!AdaytumDropDown">
                <anchor moveWithCells="1">
                  <from>
                    <xdr:col>27</xdr:col>
                    <xdr:colOff>0</xdr:colOff>
                    <xdr:row>7</xdr:row>
                    <xdr:rowOff>0</xdr:rowOff>
                  </from>
                  <to>
                    <xdr:col>27</xdr:col>
                    <xdr:colOff>754380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0" r:id="rId14" name="adaytum_page_4_drop_3">
              <controlPr defaultSize="0" print="0" autoFill="0" autoPict="0" macro="[1]!AdaytumDropDown">
                <anchor moveWithCells="1">
                  <from>
                    <xdr:col>28</xdr:col>
                    <xdr:colOff>0</xdr:colOff>
                    <xdr:row>7</xdr:row>
                    <xdr:rowOff>0</xdr:rowOff>
                  </from>
                  <to>
                    <xdr:col>29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3" r:id="rId15" name="adaytum_page_5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3" r:id="rId16" name="adaytum_page_6_drop_1">
              <controlPr defaultSize="0" print="0" autoFill="0" autoPict="0" macro="[1]!AdaytumDropDown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1" r:id="rId17" name="adaytum_page_7_drop_1">
              <controlPr defaultSize="0" print="0" autoFill="0" autoPict="0" macro="[1]!AdaytumDropDown">
                <anchor moveWithCells="1">
                  <from>
                    <xdr:col>13</xdr:col>
                    <xdr:colOff>0</xdr:colOff>
                    <xdr:row>26</xdr:row>
                    <xdr:rowOff>0</xdr:rowOff>
                  </from>
                  <to>
                    <xdr:col>14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1" r:id="rId18" name="adaytum_page_8_drop_1">
              <controlPr defaultSize="0" print="0" autoFill="0" autoPict="0" macro="[1]!AdaytumDropDown">
                <anchor moveWithCells="1">
                  <from>
                    <xdr:col>26</xdr:col>
                    <xdr:colOff>0</xdr:colOff>
                    <xdr:row>26</xdr:row>
                    <xdr:rowOff>0</xdr:rowOff>
                  </from>
                  <to>
                    <xdr:col>27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M71"/>
  <sheetViews>
    <sheetView tabSelected="1" topLeftCell="A4" zoomScaleNormal="100" workbookViewId="0">
      <selection activeCell="M19" sqref="M19"/>
    </sheetView>
  </sheetViews>
  <sheetFormatPr defaultRowHeight="13.2" x14ac:dyDescent="0.25"/>
  <cols>
    <col min="1" max="1" width="11.33203125" bestFit="1" customWidth="1"/>
    <col min="2" max="2" width="22.6640625" bestFit="1" customWidth="1"/>
    <col min="3" max="3" width="21.33203125" customWidth="1"/>
    <col min="4" max="12" width="15.88671875" customWidth="1"/>
  </cols>
  <sheetData>
    <row r="6" spans="1:13" x14ac:dyDescent="0.25">
      <c r="A6" s="1" t="s">
        <v>0</v>
      </c>
    </row>
    <row r="7" spans="1:13" ht="12.75" customHeight="1" x14ac:dyDescent="0.25">
      <c r="A7" s="4" t="s">
        <v>24</v>
      </c>
      <c r="B7" s="4" t="s">
        <v>1</v>
      </c>
    </row>
    <row r="9" spans="1:13" s="66" customFormat="1" ht="26.4" x14ac:dyDescent="0.25">
      <c r="C9" s="111" t="s">
        <v>105</v>
      </c>
      <c r="F9" s="142"/>
      <c r="G9" s="142"/>
      <c r="H9" s="142"/>
      <c r="I9" s="142"/>
      <c r="J9" s="142"/>
      <c r="K9" s="142"/>
      <c r="L9" s="142"/>
      <c r="M9" s="142"/>
    </row>
    <row r="10" spans="1:13" s="66" customFormat="1" x14ac:dyDescent="0.25">
      <c r="C10" s="67"/>
      <c r="F10" s="142"/>
      <c r="G10" s="142"/>
      <c r="H10" s="142"/>
      <c r="I10" s="142"/>
      <c r="J10" s="142"/>
      <c r="K10" s="142"/>
      <c r="L10" s="142"/>
      <c r="M10" s="142"/>
    </row>
    <row r="11" spans="1:13" s="50" customFormat="1" ht="12.75" customHeight="1" x14ac:dyDescent="0.25">
      <c r="A11" s="261" t="s">
        <v>45</v>
      </c>
      <c r="B11" s="90" t="s">
        <v>2</v>
      </c>
      <c r="C11" s="122">
        <v>393754.8</v>
      </c>
    </row>
    <row r="12" spans="1:13" s="50" customFormat="1" x14ac:dyDescent="0.25">
      <c r="A12" s="261"/>
      <c r="B12" s="90" t="s">
        <v>3</v>
      </c>
      <c r="C12" s="122">
        <v>43687.839999999997</v>
      </c>
    </row>
    <row r="13" spans="1:13" s="50" customFormat="1" x14ac:dyDescent="0.25">
      <c r="A13" s="261"/>
      <c r="B13" s="90" t="s">
        <v>4</v>
      </c>
      <c r="C13" s="122">
        <v>1301.98</v>
      </c>
    </row>
    <row r="14" spans="1:13" s="50" customFormat="1" x14ac:dyDescent="0.25">
      <c r="A14" s="261"/>
      <c r="B14" s="90" t="s">
        <v>5</v>
      </c>
      <c r="C14" s="122">
        <v>152519.09</v>
      </c>
    </row>
    <row r="15" spans="1:13" s="50" customFormat="1" x14ac:dyDescent="0.25">
      <c r="A15" s="261"/>
      <c r="B15" s="90" t="s">
        <v>6</v>
      </c>
      <c r="C15" s="122">
        <v>7912.5</v>
      </c>
    </row>
    <row r="16" spans="1:13" s="50" customFormat="1" x14ac:dyDescent="0.25">
      <c r="A16" s="261"/>
      <c r="B16" s="90" t="s">
        <v>7</v>
      </c>
      <c r="C16" s="122">
        <v>23128.98</v>
      </c>
    </row>
    <row r="17" spans="1:6" s="50" customFormat="1" x14ac:dyDescent="0.25">
      <c r="A17" s="261"/>
      <c r="B17" s="90" t="s">
        <v>8</v>
      </c>
      <c r="C17" s="122">
        <v>84356.66</v>
      </c>
    </row>
    <row r="18" spans="1:6" s="50" customFormat="1" x14ac:dyDescent="0.25">
      <c r="A18" s="261"/>
      <c r="B18" s="90" t="s">
        <v>9</v>
      </c>
      <c r="C18" s="122">
        <v>281.10000000000002</v>
      </c>
    </row>
    <row r="19" spans="1:6" s="50" customFormat="1" x14ac:dyDescent="0.25">
      <c r="A19" s="261"/>
      <c r="B19" s="117" t="s">
        <v>10</v>
      </c>
      <c r="C19" s="249">
        <v>0</v>
      </c>
    </row>
    <row r="20" spans="1:6" s="50" customFormat="1" x14ac:dyDescent="0.25">
      <c r="A20" s="261"/>
      <c r="B20" s="88"/>
      <c r="C20" s="8"/>
    </row>
    <row r="21" spans="1:6" s="51" customFormat="1" ht="13.8" thickBot="1" x14ac:dyDescent="0.3">
      <c r="A21" s="261"/>
      <c r="B21" s="91" t="s">
        <v>11</v>
      </c>
      <c r="C21" s="235">
        <v>706942.95</v>
      </c>
    </row>
    <row r="22" spans="1:6" s="51" customFormat="1" ht="13.8" thickTop="1" x14ac:dyDescent="0.25">
      <c r="A22" s="261"/>
      <c r="B22" s="137"/>
      <c r="C22" s="21"/>
    </row>
    <row r="23" spans="1:6" s="51" customFormat="1" ht="12.75" hidden="1" customHeight="1" x14ac:dyDescent="0.25">
      <c r="A23" s="261"/>
      <c r="B23" s="113"/>
      <c r="C23" s="21"/>
    </row>
    <row r="24" spans="1:6" s="51" customFormat="1" ht="12.75" hidden="1" customHeight="1" x14ac:dyDescent="0.25">
      <c r="A24" s="261"/>
      <c r="B24" s="1" t="s">
        <v>0</v>
      </c>
      <c r="C24" s="21"/>
    </row>
    <row r="25" spans="1:6" s="51" customFormat="1" ht="12.75" hidden="1" customHeight="1" x14ac:dyDescent="0.25">
      <c r="A25" s="261"/>
      <c r="B25" s="109" t="s">
        <v>24</v>
      </c>
      <c r="C25" s="21"/>
    </row>
    <row r="26" spans="1:6" s="51" customFormat="1" ht="12.75" hidden="1" customHeight="1" x14ac:dyDescent="0.25">
      <c r="A26" s="261"/>
      <c r="B26" s="113"/>
      <c r="C26" s="21"/>
    </row>
    <row r="27" spans="1:6" s="51" customFormat="1" ht="12.75" hidden="1" customHeight="1" x14ac:dyDescent="0.25">
      <c r="A27" s="261"/>
      <c r="B27" s="113"/>
      <c r="C27" s="21" t="s">
        <v>57</v>
      </c>
    </row>
    <row r="28" spans="1:6" s="51" customFormat="1" ht="22.5" customHeight="1" x14ac:dyDescent="0.25">
      <c r="A28" s="261"/>
      <c r="B28" s="5" t="s">
        <v>39</v>
      </c>
      <c r="C28" s="21">
        <v>20</v>
      </c>
    </row>
    <row r="29" spans="1:6" s="51" customFormat="1" ht="12.75" customHeight="1" x14ac:dyDescent="0.25">
      <c r="A29" s="261"/>
      <c r="B29" s="137"/>
      <c r="C29" s="21"/>
    </row>
    <row r="30" spans="1:6" s="51" customFormat="1" x14ac:dyDescent="0.25">
      <c r="A30" s="261"/>
      <c r="B30" s="113"/>
      <c r="C30" s="120"/>
      <c r="D30" s="21"/>
      <c r="E30" s="21"/>
      <c r="F30" s="21"/>
    </row>
    <row r="31" spans="1:6" x14ac:dyDescent="0.25">
      <c r="A31" s="261"/>
      <c r="B31" s="5"/>
      <c r="C31" s="8"/>
    </row>
    <row r="32" spans="1:6" x14ac:dyDescent="0.25">
      <c r="A32" s="261"/>
      <c r="B32" s="5"/>
      <c r="C32" s="120"/>
    </row>
    <row r="33" spans="1:9" x14ac:dyDescent="0.25">
      <c r="A33" s="261"/>
      <c r="B33" s="113"/>
      <c r="C33" s="120"/>
    </row>
    <row r="34" spans="1:9" s="50" customFormat="1" ht="12.75" customHeight="1" x14ac:dyDescent="0.25">
      <c r="A34" s="261" t="s">
        <v>46</v>
      </c>
      <c r="B34" s="90" t="s">
        <v>2</v>
      </c>
      <c r="C34" s="250">
        <v>286582.25</v>
      </c>
    </row>
    <row r="35" spans="1:9" s="50" customFormat="1" x14ac:dyDescent="0.25">
      <c r="A35" s="261"/>
      <c r="B35" s="90" t="s">
        <v>3</v>
      </c>
      <c r="C35" s="250">
        <v>212370</v>
      </c>
    </row>
    <row r="36" spans="1:9" s="50" customFormat="1" x14ac:dyDescent="0.25">
      <c r="A36" s="261"/>
      <c r="B36" s="90" t="s">
        <v>4</v>
      </c>
      <c r="C36" s="250">
        <v>4014</v>
      </c>
    </row>
    <row r="37" spans="1:9" s="50" customFormat="1" x14ac:dyDescent="0.25">
      <c r="A37" s="261"/>
      <c r="B37" s="90" t="s">
        <v>5</v>
      </c>
      <c r="C37" s="250">
        <v>117508.00020000001</v>
      </c>
    </row>
    <row r="38" spans="1:9" s="50" customFormat="1" x14ac:dyDescent="0.25">
      <c r="A38" s="261"/>
      <c r="B38" s="90" t="s">
        <v>6</v>
      </c>
      <c r="C38" s="250">
        <v>463139</v>
      </c>
    </row>
    <row r="39" spans="1:9" s="50" customFormat="1" x14ac:dyDescent="0.25">
      <c r="A39" s="261"/>
      <c r="B39" s="90" t="s">
        <v>7</v>
      </c>
      <c r="C39" s="250">
        <v>5000</v>
      </c>
    </row>
    <row r="40" spans="1:9" s="50" customFormat="1" x14ac:dyDescent="0.25">
      <c r="A40" s="261"/>
      <c r="B40" s="90" t="s">
        <v>8</v>
      </c>
      <c r="C40" s="250">
        <v>23476</v>
      </c>
    </row>
    <row r="41" spans="1:9" s="50" customFormat="1" x14ac:dyDescent="0.25">
      <c r="A41" s="261"/>
      <c r="B41" s="90" t="s">
        <v>9</v>
      </c>
      <c r="C41" s="250">
        <v>11194</v>
      </c>
    </row>
    <row r="42" spans="1:9" s="50" customFormat="1" x14ac:dyDescent="0.25">
      <c r="A42" s="261"/>
      <c r="B42" s="117" t="s">
        <v>10</v>
      </c>
      <c r="C42" s="252">
        <v>0</v>
      </c>
    </row>
    <row r="43" spans="1:9" s="50" customFormat="1" x14ac:dyDescent="0.25">
      <c r="A43" s="261"/>
      <c r="B43" s="88"/>
      <c r="C43" s="8"/>
    </row>
    <row r="44" spans="1:9" s="51" customFormat="1" ht="13.8" thickBot="1" x14ac:dyDescent="0.3">
      <c r="A44" s="261"/>
      <c r="B44" s="91" t="s">
        <v>11</v>
      </c>
      <c r="C44" s="253">
        <v>1123283.2502000001</v>
      </c>
    </row>
    <row r="45" spans="1:9" s="51" customFormat="1" ht="13.8" thickTop="1" x14ac:dyDescent="0.25">
      <c r="A45" s="234"/>
      <c r="B45" s="91"/>
      <c r="C45" s="21"/>
      <c r="D45" s="21"/>
      <c r="E45" s="21"/>
      <c r="F45" s="21"/>
      <c r="G45" s="21"/>
      <c r="H45" s="21"/>
      <c r="I45" s="21"/>
    </row>
    <row r="46" spans="1:9" s="51" customFormat="1" hidden="1" x14ac:dyDescent="0.25">
      <c r="A46" s="234"/>
      <c r="B46" s="91"/>
      <c r="C46" s="21"/>
      <c r="D46" s="21"/>
      <c r="E46" s="21"/>
      <c r="F46" s="21"/>
      <c r="G46" s="21"/>
      <c r="H46" s="21"/>
      <c r="I46" s="21"/>
    </row>
    <row r="47" spans="1:9" s="51" customFormat="1" hidden="1" x14ac:dyDescent="0.25">
      <c r="A47" s="234"/>
      <c r="B47" s="118" t="s">
        <v>0</v>
      </c>
      <c r="C47" s="21"/>
      <c r="D47" s="21"/>
      <c r="E47" s="21"/>
      <c r="F47" s="21"/>
      <c r="G47" s="21"/>
      <c r="H47" s="21"/>
      <c r="I47" s="21"/>
    </row>
    <row r="48" spans="1:9" s="51" customFormat="1" ht="12.75" hidden="1" customHeight="1" x14ac:dyDescent="0.25">
      <c r="A48" s="234"/>
      <c r="B48" s="119" t="s">
        <v>24</v>
      </c>
      <c r="C48" s="21"/>
      <c r="D48" s="21"/>
      <c r="E48" s="21"/>
      <c r="F48" s="21"/>
      <c r="G48" s="21"/>
      <c r="H48" s="21"/>
      <c r="I48" s="21"/>
    </row>
    <row r="49" spans="1:12" s="51" customFormat="1" hidden="1" x14ac:dyDescent="0.25">
      <c r="A49" s="234"/>
      <c r="B49" s="91"/>
      <c r="C49" s="21"/>
      <c r="D49" s="21"/>
      <c r="E49" s="21"/>
      <c r="F49" s="21"/>
      <c r="G49" s="21"/>
      <c r="H49" s="21"/>
      <c r="I49" s="21"/>
    </row>
    <row r="50" spans="1:12" s="51" customFormat="1" hidden="1" x14ac:dyDescent="0.25">
      <c r="A50" s="234"/>
      <c r="B50" s="91"/>
      <c r="C50" s="115" t="s">
        <v>57</v>
      </c>
      <c r="D50" s="21"/>
      <c r="E50" s="21"/>
      <c r="F50" s="21"/>
      <c r="G50" s="21"/>
      <c r="H50" s="21"/>
      <c r="I50" s="21"/>
    </row>
    <row r="51" spans="1:12" s="51" customFormat="1" x14ac:dyDescent="0.25">
      <c r="A51" s="234"/>
      <c r="B51" s="91" t="s">
        <v>100</v>
      </c>
      <c r="C51" s="21">
        <v>21</v>
      </c>
      <c r="D51" s="21"/>
      <c r="E51" s="21"/>
      <c r="F51" s="21"/>
      <c r="G51" s="21"/>
      <c r="H51" s="21"/>
      <c r="I51" s="21"/>
    </row>
    <row r="52" spans="1:12" s="51" customFormat="1" x14ac:dyDescent="0.25">
      <c r="A52" s="234"/>
      <c r="B52" s="91"/>
      <c r="C52" s="21"/>
      <c r="D52" s="21"/>
      <c r="E52" s="21"/>
      <c r="F52" s="21"/>
      <c r="G52" s="21"/>
      <c r="H52" s="21"/>
      <c r="I52" s="21"/>
    </row>
    <row r="53" spans="1:12" s="51" customFormat="1" x14ac:dyDescent="0.25">
      <c r="A53" s="234"/>
      <c r="B53" s="91"/>
      <c r="C53" s="21"/>
      <c r="D53" s="21"/>
      <c r="E53" s="21"/>
      <c r="F53" s="21"/>
      <c r="G53" s="21"/>
      <c r="H53" s="21"/>
      <c r="I53" s="21"/>
    </row>
    <row r="54" spans="1:12" x14ac:dyDescent="0.25">
      <c r="A54" s="50"/>
    </row>
    <row r="56" spans="1:12" ht="12.75" customHeight="1" x14ac:dyDescent="0.25">
      <c r="A56" s="261" t="s">
        <v>23</v>
      </c>
      <c r="B56" t="str">
        <f>B34</f>
        <v xml:space="preserve"> Salaries &amp; Wages</v>
      </c>
      <c r="C56" s="6">
        <f t="shared" ref="C56:C64" si="0">C34-C11</f>
        <v>-107172.54999999999</v>
      </c>
      <c r="D56" s="6"/>
      <c r="E56" s="6"/>
      <c r="F56" s="6"/>
      <c r="G56" s="6"/>
      <c r="H56" s="6"/>
      <c r="I56" s="6"/>
      <c r="J56" s="6"/>
      <c r="K56" s="6"/>
      <c r="L56" s="6"/>
    </row>
    <row r="57" spans="1:12" x14ac:dyDescent="0.25">
      <c r="A57" s="261"/>
      <c r="B57" t="str">
        <f t="shared" ref="B57:B66" si="1">B35</f>
        <v xml:space="preserve"> Travel &amp; Entertainment</v>
      </c>
      <c r="C57" s="6">
        <f t="shared" si="0"/>
        <v>168682.16</v>
      </c>
      <c r="D57" s="6"/>
      <c r="E57" s="6"/>
      <c r="F57" s="6"/>
      <c r="G57" s="6"/>
      <c r="H57" s="6"/>
      <c r="I57" s="6"/>
      <c r="J57" s="6"/>
      <c r="K57" s="6"/>
      <c r="L57" s="6"/>
    </row>
    <row r="58" spans="1:12" x14ac:dyDescent="0.25">
      <c r="A58" s="261"/>
      <c r="B58" t="str">
        <f t="shared" si="1"/>
        <v xml:space="preserve"> Office Expenses</v>
      </c>
      <c r="C58" s="6">
        <f t="shared" si="0"/>
        <v>2712.02</v>
      </c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25">
      <c r="A59" s="261"/>
      <c r="B59" t="str">
        <f t="shared" si="1"/>
        <v xml:space="preserve"> Consultancy</v>
      </c>
      <c r="C59" s="6">
        <f t="shared" si="0"/>
        <v>-35011.089799999987</v>
      </c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25">
      <c r="A60" s="261"/>
      <c r="B60" t="str">
        <f t="shared" si="1"/>
        <v xml:space="preserve"> Audit &amp; Legal</v>
      </c>
      <c r="C60" s="6">
        <f t="shared" si="0"/>
        <v>455226.5</v>
      </c>
      <c r="D60" s="6"/>
      <c r="E60" s="6"/>
      <c r="F60" s="6"/>
      <c r="G60" s="6"/>
      <c r="H60" s="6"/>
      <c r="I60" s="6"/>
      <c r="J60" s="6"/>
      <c r="K60" s="6"/>
      <c r="L60" s="6"/>
    </row>
    <row r="61" spans="1:12" x14ac:dyDescent="0.25">
      <c r="A61" s="261"/>
      <c r="B61" t="str">
        <f t="shared" si="1"/>
        <v xml:space="preserve"> Occupancy Costs</v>
      </c>
      <c r="C61" s="6">
        <f t="shared" si="0"/>
        <v>-18128.98</v>
      </c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5">
      <c r="A62" s="261"/>
      <c r="B62" t="str">
        <f t="shared" si="1"/>
        <v xml:space="preserve"> General &amp; Admin</v>
      </c>
      <c r="C62" s="6">
        <f t="shared" si="0"/>
        <v>-60880.66</v>
      </c>
      <c r="D62" s="6"/>
      <c r="E62" s="6"/>
      <c r="F62" s="6"/>
      <c r="G62" s="6"/>
      <c r="H62" s="6"/>
      <c r="I62" s="6"/>
      <c r="J62" s="6"/>
      <c r="K62" s="6"/>
      <c r="L62" s="6"/>
    </row>
    <row r="63" spans="1:12" x14ac:dyDescent="0.25">
      <c r="A63" s="261"/>
      <c r="B63" t="str">
        <f t="shared" si="1"/>
        <v xml:space="preserve"> Communications</v>
      </c>
      <c r="C63" s="6">
        <f t="shared" si="0"/>
        <v>10912.9</v>
      </c>
      <c r="D63" s="6"/>
      <c r="E63" s="6"/>
      <c r="F63" s="6"/>
      <c r="G63" s="6"/>
      <c r="H63" s="6"/>
      <c r="I63" s="6"/>
      <c r="J63" s="6"/>
      <c r="K63" s="6"/>
      <c r="L63" s="6"/>
    </row>
    <row r="64" spans="1:12" x14ac:dyDescent="0.25">
      <c r="A64" s="261"/>
      <c r="B64" t="str">
        <f>B42</f>
        <v>Taxes Other Than Income</v>
      </c>
      <c r="C64" s="6">
        <f t="shared" si="0"/>
        <v>0</v>
      </c>
      <c r="D64" s="6"/>
      <c r="E64" s="6"/>
      <c r="F64" s="6"/>
      <c r="G64" s="6"/>
      <c r="H64" s="6"/>
      <c r="I64" s="6"/>
      <c r="J64" s="6"/>
      <c r="K64" s="6"/>
      <c r="L64" s="6"/>
    </row>
    <row r="65" spans="1:12" x14ac:dyDescent="0.25">
      <c r="A65" s="261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s="17" customFormat="1" ht="14.25" customHeight="1" thickBot="1" x14ac:dyDescent="0.3">
      <c r="A66" s="261"/>
      <c r="B66" s="17" t="str">
        <f t="shared" si="1"/>
        <v>TOTAL G&amp;A</v>
      </c>
      <c r="C66" s="38">
        <f>C21-C44</f>
        <v>-416340.30020000017</v>
      </c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3.8" hidden="1" thickTop="1" x14ac:dyDescent="0.25">
      <c r="A67" s="261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12.75" hidden="1" customHeight="1" x14ac:dyDescent="0.25">
      <c r="A68" s="261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s="17" customFormat="1" ht="12.75" hidden="1" customHeight="1" x14ac:dyDescent="0.25">
      <c r="A69" s="261"/>
      <c r="C69" s="19" t="e">
        <f>#REF!</f>
        <v>#REF!</v>
      </c>
      <c r="D69" s="19"/>
      <c r="E69" s="19"/>
      <c r="F69" s="19"/>
      <c r="G69" s="19"/>
      <c r="H69" s="19"/>
      <c r="I69" s="19"/>
      <c r="J69" s="19"/>
      <c r="K69" s="19"/>
      <c r="L69" s="19"/>
    </row>
    <row r="70" spans="1:12" s="17" customFormat="1" ht="13.8" thickTop="1" x14ac:dyDescent="0.25">
      <c r="A70" s="261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s="17" customFormat="1" x14ac:dyDescent="0.25">
      <c r="A71" s="261"/>
      <c r="B71" s="17" t="s">
        <v>40</v>
      </c>
      <c r="C71" s="19">
        <f>adaytum_data_4-adaytum_data_2</f>
        <v>1</v>
      </c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4">
    <mergeCell ref="A34:A44"/>
    <mergeCell ref="A56:A66"/>
    <mergeCell ref="A67:A71"/>
    <mergeCell ref="A11:A33"/>
  </mergeCells>
  <phoneticPr fontId="0" type="noConversion"/>
  <pageMargins left="0.75" right="0.75" top="1" bottom="1" header="0.5" footer="0.5"/>
  <pageSetup paperSize="9" scale="60" orientation="landscape" r:id="rId1"/>
  <headerFooter alignWithMargins="0">
    <oddFooter>&amp;L&amp;F    &amp;A&amp;C&amp;P&amp;R&amp;T  &amp;D</oddFooter>
  </headerFooter>
  <colBreaks count="1" manualBreakCount="1">
    <brk id="13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47" r:id="rId4" name="adaytum_page_1_drop_1">
              <controlPr defaultSize="0" print="0" autoFill="0" autoPict="0" macro="[1]!AdaytumDropDown">
                <anchor moveWithCells="1">
                  <from>
                    <xdr:col>0</xdr:col>
                    <xdr:colOff>0</xdr:colOff>
                    <xdr:row>6</xdr:row>
                    <xdr:rowOff>0</xdr:rowOff>
                  </from>
                  <to>
                    <xdr:col>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5" name="adaytum_page_1_drop_2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9" r:id="rId6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0</xdr:colOff>
                    <xdr:row>27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5" r:id="rId7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47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P459"/>
  <sheetViews>
    <sheetView tabSelected="1" zoomScale="75" zoomScaleNormal="75" workbookViewId="0">
      <selection activeCell="M19" sqref="M19"/>
    </sheetView>
  </sheetViews>
  <sheetFormatPr defaultRowHeight="13.2" x14ac:dyDescent="0.25"/>
  <cols>
    <col min="2" max="2" width="4.109375" customWidth="1"/>
    <col min="3" max="3" width="22.6640625" bestFit="1" customWidth="1"/>
    <col min="4" max="4" width="13" bestFit="1" customWidth="1"/>
    <col min="5" max="5" width="11.5546875" customWidth="1"/>
    <col min="6" max="6" width="13.33203125" bestFit="1" customWidth="1"/>
    <col min="8" max="8" width="16.88671875" customWidth="1"/>
    <col min="9" max="9" width="8.33203125" customWidth="1"/>
    <col min="10" max="11" width="15" customWidth="1"/>
    <col min="12" max="12" width="4.44140625" customWidth="1"/>
    <col min="13" max="13" width="14.88671875" bestFit="1" customWidth="1"/>
    <col min="14" max="14" width="14" bestFit="1" customWidth="1"/>
    <col min="16" max="18" width="10.33203125" bestFit="1" customWidth="1"/>
    <col min="19" max="19" width="10.33203125" style="16" bestFit="1" customWidth="1"/>
    <col min="20" max="22" width="10.33203125" bestFit="1" customWidth="1"/>
    <col min="41" max="41" width="10.109375" bestFit="1" customWidth="1"/>
  </cols>
  <sheetData>
    <row r="1" spans="1:68" ht="12" customHeight="1" x14ac:dyDescent="0.25"/>
    <row r="6" spans="1:68" ht="12.75" customHeight="1" x14ac:dyDescent="0.25">
      <c r="C6" s="1" t="s">
        <v>0</v>
      </c>
    </row>
    <row r="7" spans="1:68" ht="12.75" customHeight="1" x14ac:dyDescent="0.25">
      <c r="C7" s="4" t="s">
        <v>105</v>
      </c>
      <c r="D7" s="4" t="s">
        <v>1</v>
      </c>
    </row>
    <row r="8" spans="1:68" s="10" customFormat="1" ht="12" customHeight="1" x14ac:dyDescent="0.3">
      <c r="A8" s="262" t="s">
        <v>47</v>
      </c>
      <c r="B8" s="262"/>
      <c r="C8" s="15"/>
      <c r="D8" s="11"/>
      <c r="E8" s="11"/>
      <c r="F8" s="11"/>
      <c r="G8" s="11"/>
      <c r="H8" s="11"/>
      <c r="I8" s="11"/>
      <c r="J8" s="11"/>
      <c r="K8" s="11"/>
      <c r="L8" s="11"/>
      <c r="M8" s="85"/>
      <c r="N8" s="85"/>
      <c r="O8" s="76"/>
      <c r="P8" s="76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</row>
    <row r="9" spans="1:68" s="45" customFormat="1" ht="15.6" x14ac:dyDescent="0.3">
      <c r="A9" s="262"/>
      <c r="B9" s="262"/>
      <c r="C9" s="15"/>
      <c r="D9" s="121" t="s">
        <v>45</v>
      </c>
      <c r="E9" s="121"/>
      <c r="F9" s="104" t="s">
        <v>22</v>
      </c>
      <c r="G9" s="104"/>
      <c r="H9" s="104" t="s">
        <v>46</v>
      </c>
      <c r="I9" s="14"/>
      <c r="J9" s="263" t="s">
        <v>22</v>
      </c>
      <c r="K9" s="263"/>
      <c r="L9" s="14"/>
      <c r="M9" s="263" t="s">
        <v>50</v>
      </c>
      <c r="N9" s="263"/>
      <c r="O9" s="77"/>
      <c r="P9" s="77"/>
      <c r="Q9" s="78"/>
    </row>
    <row r="10" spans="1:68" s="45" customFormat="1" ht="15.6" x14ac:dyDescent="0.3">
      <c r="A10" s="262"/>
      <c r="B10" s="262"/>
      <c r="C10" s="15"/>
      <c r="D10" s="108" t="s">
        <v>56</v>
      </c>
      <c r="E10" s="105"/>
      <c r="F10" s="108" t="s">
        <v>56</v>
      </c>
      <c r="G10" s="105"/>
      <c r="H10" s="108" t="s">
        <v>56</v>
      </c>
      <c r="I10" s="14"/>
      <c r="J10" s="15" t="s">
        <v>23</v>
      </c>
      <c r="K10" s="15" t="s">
        <v>38</v>
      </c>
      <c r="L10" s="14"/>
      <c r="M10" s="15" t="s">
        <v>23</v>
      </c>
      <c r="N10" s="99" t="s">
        <v>38</v>
      </c>
      <c r="O10" s="78"/>
      <c r="P10" s="78"/>
      <c r="Q10" s="78"/>
    </row>
    <row r="11" spans="1:68" s="35" customFormat="1" ht="15.6" x14ac:dyDescent="0.3">
      <c r="A11" s="262"/>
      <c r="B11" s="262"/>
      <c r="C11" s="33"/>
      <c r="D11" s="44"/>
      <c r="E11" s="40"/>
      <c r="F11" s="40"/>
      <c r="G11" s="40"/>
      <c r="H11" s="44"/>
      <c r="I11" s="44"/>
      <c r="J11" s="44"/>
      <c r="K11" s="44"/>
      <c r="L11" s="44"/>
      <c r="N11" s="76"/>
      <c r="O11" s="76"/>
      <c r="P11" s="79"/>
      <c r="Q11" s="76"/>
    </row>
    <row r="12" spans="1:68" s="42" customFormat="1" x14ac:dyDescent="0.25">
      <c r="A12" s="262"/>
      <c r="B12" s="262"/>
      <c r="C12" s="41" t="s">
        <v>2</v>
      </c>
      <c r="D12" s="43">
        <v>1106047.68</v>
      </c>
      <c r="E12" s="43"/>
      <c r="F12" s="43">
        <v>1737959.9813432833</v>
      </c>
      <c r="G12" s="43"/>
      <c r="H12" s="43">
        <v>998875.13</v>
      </c>
      <c r="I12" s="43"/>
      <c r="J12" s="43">
        <f>F12-D12</f>
        <v>631912.30134328338</v>
      </c>
      <c r="K12" s="43">
        <f>J12/F12*100</f>
        <v>36.359427612071556</v>
      </c>
      <c r="L12" s="43"/>
      <c r="M12" s="48">
        <f t="shared" ref="M12:M20" si="0">H12-D12</f>
        <v>-107172.54999999993</v>
      </c>
      <c r="N12" s="80">
        <f>M12/H12*100</f>
        <v>-10.729324094794505</v>
      </c>
      <c r="O12" s="80"/>
      <c r="P12" s="80"/>
      <c r="Q12" s="80"/>
      <c r="R12" s="47"/>
    </row>
    <row r="13" spans="1:68" ht="12.75" customHeight="1" x14ac:dyDescent="0.25">
      <c r="A13" s="262"/>
      <c r="B13" s="262"/>
      <c r="C13" s="2" t="s">
        <v>3</v>
      </c>
      <c r="D13" s="43">
        <v>126390.37</v>
      </c>
      <c r="E13" s="8"/>
      <c r="F13" s="8">
        <v>664677.6119402973</v>
      </c>
      <c r="G13" s="8"/>
      <c r="H13" s="8">
        <v>295072.53000000003</v>
      </c>
      <c r="I13" s="8"/>
      <c r="J13" s="43">
        <f t="shared" ref="J13:J36" si="1">F13-D13</f>
        <v>538287.2419402973</v>
      </c>
      <c r="K13" s="43">
        <f>J13/F13*100</f>
        <v>80.984710823786159</v>
      </c>
      <c r="L13" s="8"/>
      <c r="M13" s="48">
        <f t="shared" si="0"/>
        <v>168682.16000000003</v>
      </c>
      <c r="N13" s="80">
        <f t="shared" ref="N13:N27" si="2">M13/H13*100</f>
        <v>57.166338052545932</v>
      </c>
      <c r="O13" s="80"/>
      <c r="P13" s="80"/>
      <c r="Q13" s="80"/>
      <c r="R13" s="16"/>
      <c r="S13"/>
    </row>
    <row r="14" spans="1:68" x14ac:dyDescent="0.25">
      <c r="A14" s="262"/>
      <c r="B14" s="262"/>
      <c r="C14" s="2" t="s">
        <v>4</v>
      </c>
      <c r="D14" s="43">
        <v>18953.310000000001</v>
      </c>
      <c r="E14" s="8"/>
      <c r="F14" s="8">
        <v>14925.37313432836</v>
      </c>
      <c r="G14" s="8"/>
      <c r="H14" s="8">
        <v>21665.33</v>
      </c>
      <c r="I14" s="8"/>
      <c r="J14" s="43">
        <f t="shared" si="1"/>
        <v>-4027.9368656716415</v>
      </c>
      <c r="K14" s="43">
        <v>100</v>
      </c>
      <c r="L14" s="8"/>
      <c r="M14" s="48">
        <f t="shared" si="0"/>
        <v>2712.0200000000004</v>
      </c>
      <c r="N14" s="80">
        <f t="shared" si="2"/>
        <v>12.517787635821842</v>
      </c>
      <c r="O14" s="80"/>
      <c r="P14" s="80"/>
      <c r="Q14" s="80"/>
      <c r="R14" s="16"/>
      <c r="S14"/>
    </row>
    <row r="15" spans="1:68" x14ac:dyDescent="0.25">
      <c r="A15" s="262"/>
      <c r="B15" s="262"/>
      <c r="C15" s="2" t="s">
        <v>5</v>
      </c>
      <c r="D15" s="43">
        <v>442865.97</v>
      </c>
      <c r="E15" s="8"/>
      <c r="F15" s="8">
        <v>425307.46268656722</v>
      </c>
      <c r="G15" s="8"/>
      <c r="H15" s="8">
        <v>407854.88020000001</v>
      </c>
      <c r="I15" s="8"/>
      <c r="J15" s="43">
        <f t="shared" si="1"/>
        <v>-17558.507313432754</v>
      </c>
      <c r="K15" s="43">
        <f>J15/F15*100</f>
        <v>-4.1284268097530648</v>
      </c>
      <c r="L15" s="8"/>
      <c r="M15" s="48">
        <f t="shared" si="0"/>
        <v>-35011.089799999958</v>
      </c>
      <c r="N15" s="80">
        <f t="shared" si="2"/>
        <v>-8.5842027396684699</v>
      </c>
      <c r="O15" s="80"/>
      <c r="P15" s="80"/>
      <c r="Q15" s="80"/>
      <c r="R15" s="16"/>
      <c r="S15"/>
    </row>
    <row r="16" spans="1:68" x14ac:dyDescent="0.25">
      <c r="A16" s="262"/>
      <c r="B16" s="262"/>
      <c r="C16" s="2" t="s">
        <v>6</v>
      </c>
      <c r="D16" s="43">
        <v>222991.83</v>
      </c>
      <c r="E16" s="8"/>
      <c r="F16" s="8">
        <v>1485110.447761192</v>
      </c>
      <c r="G16" s="8"/>
      <c r="H16" s="8">
        <v>678218.33</v>
      </c>
      <c r="I16" s="8"/>
      <c r="J16" s="43">
        <f t="shared" si="1"/>
        <v>1262118.6177611919</v>
      </c>
      <c r="K16" s="43">
        <v>0</v>
      </c>
      <c r="L16" s="8"/>
      <c r="M16" s="48">
        <f t="shared" si="0"/>
        <v>455226.5</v>
      </c>
      <c r="N16" s="80">
        <f t="shared" si="2"/>
        <v>67.120937294631958</v>
      </c>
      <c r="O16" s="80"/>
      <c r="P16" s="80"/>
      <c r="Q16" s="80"/>
      <c r="R16" s="16"/>
      <c r="S16"/>
    </row>
    <row r="17" spans="1:19" x14ac:dyDescent="0.25">
      <c r="A17" s="262"/>
      <c r="B17" s="262"/>
      <c r="C17" s="2" t="s">
        <v>7</v>
      </c>
      <c r="D17" s="43">
        <v>47861.34</v>
      </c>
      <c r="E17" s="8"/>
      <c r="F17" s="8">
        <v>0</v>
      </c>
      <c r="G17" s="8"/>
      <c r="H17" s="8">
        <v>29732.36</v>
      </c>
      <c r="I17" s="8"/>
      <c r="J17" s="43">
        <f t="shared" si="1"/>
        <v>-47861.34</v>
      </c>
      <c r="K17" s="43">
        <v>0</v>
      </c>
      <c r="L17" s="8"/>
      <c r="M17" s="48">
        <f t="shared" si="0"/>
        <v>-18128.979999999996</v>
      </c>
      <c r="N17" s="80">
        <v>0</v>
      </c>
      <c r="O17" s="80"/>
      <c r="P17" s="80"/>
      <c r="Q17" s="80"/>
      <c r="R17" s="16"/>
      <c r="S17"/>
    </row>
    <row r="18" spans="1:19" x14ac:dyDescent="0.25">
      <c r="A18" s="262"/>
      <c r="B18" s="262"/>
      <c r="C18" s="2" t="s">
        <v>8</v>
      </c>
      <c r="D18" s="43">
        <v>109330.48</v>
      </c>
      <c r="E18" s="8"/>
      <c r="F18" s="8">
        <v>101991.04477611955</v>
      </c>
      <c r="G18" s="8"/>
      <c r="H18" s="8">
        <v>48449.82</v>
      </c>
      <c r="I18" s="8"/>
      <c r="J18" s="43">
        <f t="shared" si="1"/>
        <v>-7339.4352238804422</v>
      </c>
      <c r="K18" s="43">
        <f>J18/F18*100</f>
        <v>-7.1961565253020305</v>
      </c>
      <c r="L18" s="8"/>
      <c r="M18" s="48">
        <f t="shared" si="0"/>
        <v>-60880.659999999996</v>
      </c>
      <c r="N18" s="80">
        <f t="shared" si="2"/>
        <v>-125.65714382427014</v>
      </c>
      <c r="O18" s="80"/>
      <c r="P18" s="80"/>
      <c r="Q18" s="80"/>
      <c r="R18" s="16"/>
      <c r="S18"/>
    </row>
    <row r="19" spans="1:19" x14ac:dyDescent="0.25">
      <c r="A19" s="262"/>
      <c r="B19" s="262"/>
      <c r="C19" s="2" t="s">
        <v>9</v>
      </c>
      <c r="D19" s="43">
        <v>7867.38</v>
      </c>
      <c r="E19" s="8"/>
      <c r="F19" s="8">
        <v>44776.119402985198</v>
      </c>
      <c r="G19" s="8"/>
      <c r="H19" s="8">
        <v>18780.28</v>
      </c>
      <c r="I19" s="8"/>
      <c r="J19" s="43">
        <f t="shared" si="1"/>
        <v>36908.7394029852</v>
      </c>
      <c r="K19" s="43">
        <f>J19/F19*100</f>
        <v>82.429518000000058</v>
      </c>
      <c r="L19" s="8"/>
      <c r="M19" s="48">
        <f t="shared" si="0"/>
        <v>10912.899999999998</v>
      </c>
      <c r="N19" s="80">
        <f t="shared" si="2"/>
        <v>58.108292315130541</v>
      </c>
      <c r="O19" s="80"/>
      <c r="P19" s="80"/>
      <c r="Q19" s="80"/>
      <c r="R19" s="16"/>
      <c r="S19"/>
    </row>
    <row r="20" spans="1:19" x14ac:dyDescent="0.25">
      <c r="A20" s="262"/>
      <c r="B20" s="262"/>
      <c r="C20" s="3" t="s">
        <v>10</v>
      </c>
      <c r="D20" s="43">
        <v>0</v>
      </c>
      <c r="E20" s="8"/>
      <c r="F20" s="8">
        <v>0</v>
      </c>
      <c r="G20" s="8"/>
      <c r="H20" s="8">
        <v>0</v>
      </c>
      <c r="I20" s="8"/>
      <c r="J20" s="43">
        <f t="shared" si="1"/>
        <v>0</v>
      </c>
      <c r="K20" s="43">
        <v>0</v>
      </c>
      <c r="L20" s="8"/>
      <c r="M20" s="48">
        <f t="shared" si="0"/>
        <v>0</v>
      </c>
      <c r="N20" s="80">
        <v>0</v>
      </c>
      <c r="O20" s="80"/>
      <c r="P20" s="80"/>
      <c r="Q20" s="80"/>
      <c r="R20" s="16"/>
      <c r="S20"/>
    </row>
    <row r="21" spans="1:19" x14ac:dyDescent="0.25">
      <c r="A21" s="262"/>
      <c r="B21" s="262"/>
      <c r="C21" s="22"/>
      <c r="D21" s="62"/>
      <c r="E21" s="8"/>
      <c r="F21" s="29"/>
      <c r="G21" s="8"/>
      <c r="H21" s="29"/>
      <c r="I21" s="69"/>
      <c r="J21" s="29"/>
      <c r="K21" s="29"/>
      <c r="L21" s="69"/>
      <c r="M21" s="83"/>
      <c r="N21" s="101"/>
      <c r="O21" s="81"/>
      <c r="P21" s="81"/>
      <c r="Q21" s="79"/>
      <c r="R21" s="16"/>
      <c r="S21"/>
    </row>
    <row r="22" spans="1:19" s="17" customFormat="1" ht="12" customHeight="1" x14ac:dyDescent="0.25">
      <c r="A22" s="262"/>
      <c r="B22" s="262"/>
      <c r="C22" s="20" t="s">
        <v>11</v>
      </c>
      <c r="D22" s="61">
        <v>2082308.36</v>
      </c>
      <c r="E22" s="21"/>
      <c r="F22" s="21">
        <v>4474748.0410447726</v>
      </c>
      <c r="G22" s="21"/>
      <c r="H22" s="84">
        <v>2498648.6601999993</v>
      </c>
      <c r="I22" s="84"/>
      <c r="J22" s="61">
        <f t="shared" si="1"/>
        <v>2392439.6810447723</v>
      </c>
      <c r="K22" s="61">
        <f>J22/F22*100</f>
        <v>53.46534953700278</v>
      </c>
      <c r="L22" s="84"/>
      <c r="M22" s="98">
        <f>H22-D22</f>
        <v>416340.30019999924</v>
      </c>
      <c r="N22" s="82">
        <f t="shared" si="2"/>
        <v>16.662618751956675</v>
      </c>
      <c r="O22" s="80"/>
      <c r="P22" s="80"/>
      <c r="Q22" s="80"/>
    </row>
    <row r="23" spans="1:19" x14ac:dyDescent="0.25">
      <c r="A23" s="262"/>
      <c r="B23" s="262"/>
      <c r="C23" s="5"/>
      <c r="D23" s="43"/>
      <c r="E23" s="8"/>
      <c r="F23" s="8"/>
      <c r="G23" s="8"/>
      <c r="H23" s="69"/>
      <c r="I23" s="69"/>
      <c r="J23" s="69"/>
      <c r="K23" s="69"/>
      <c r="L23" s="69"/>
      <c r="M23" s="48"/>
      <c r="N23" s="81"/>
      <c r="O23" s="81"/>
      <c r="P23" s="81"/>
      <c r="Q23" s="79"/>
      <c r="R23" s="16"/>
      <c r="S23"/>
    </row>
    <row r="24" spans="1:19" x14ac:dyDescent="0.25">
      <c r="A24" s="262"/>
      <c r="B24" s="262"/>
      <c r="C24" s="3" t="s">
        <v>13</v>
      </c>
      <c r="D24" s="43">
        <v>0</v>
      </c>
      <c r="E24" s="8"/>
      <c r="F24" s="8">
        <v>0</v>
      </c>
      <c r="G24" s="8"/>
      <c r="H24" s="8">
        <v>0</v>
      </c>
      <c r="I24" s="8"/>
      <c r="J24" s="43">
        <f t="shared" si="1"/>
        <v>0</v>
      </c>
      <c r="K24" s="43">
        <v>0</v>
      </c>
      <c r="L24" s="8"/>
      <c r="M24" s="48">
        <f>H24-D24</f>
        <v>0</v>
      </c>
      <c r="N24" s="80">
        <v>0</v>
      </c>
      <c r="O24" s="80"/>
      <c r="P24" s="80"/>
      <c r="Q24" s="80"/>
      <c r="R24" s="16"/>
      <c r="S24"/>
    </row>
    <row r="25" spans="1:19" s="16" customFormat="1" x14ac:dyDescent="0.25">
      <c r="A25" s="262"/>
      <c r="B25" s="262"/>
      <c r="C25" s="3" t="s">
        <v>14</v>
      </c>
      <c r="D25" s="43">
        <v>0</v>
      </c>
      <c r="E25" s="8"/>
      <c r="F25" s="8">
        <v>0</v>
      </c>
      <c r="G25" s="8"/>
      <c r="H25" s="8">
        <v>0</v>
      </c>
      <c r="I25" s="8"/>
      <c r="J25" s="43">
        <f t="shared" si="1"/>
        <v>0</v>
      </c>
      <c r="K25" s="43">
        <v>0</v>
      </c>
      <c r="L25" s="8"/>
      <c r="M25" s="48">
        <f>H25-D25</f>
        <v>0</v>
      </c>
      <c r="N25" s="80">
        <v>0</v>
      </c>
      <c r="O25" s="80"/>
      <c r="P25" s="80"/>
      <c r="Q25" s="80"/>
    </row>
    <row r="26" spans="1:19" s="16" customFormat="1" ht="13.8" thickBot="1" x14ac:dyDescent="0.3">
      <c r="A26" s="262"/>
      <c r="B26" s="262"/>
      <c r="C26" s="39"/>
      <c r="D26" s="63"/>
      <c r="E26" s="8"/>
      <c r="F26" s="25"/>
      <c r="G26" s="8"/>
      <c r="H26" s="25"/>
      <c r="I26" s="69"/>
      <c r="J26" s="25"/>
      <c r="K26" s="25"/>
      <c r="L26" s="69"/>
      <c r="M26" s="49"/>
      <c r="N26" s="100"/>
      <c r="O26" s="80"/>
      <c r="P26" s="80"/>
      <c r="Q26" s="79"/>
    </row>
    <row r="27" spans="1:19" s="17" customFormat="1" x14ac:dyDescent="0.25">
      <c r="A27" s="262"/>
      <c r="B27" s="262"/>
      <c r="C27" s="95" t="s">
        <v>35</v>
      </c>
      <c r="D27" s="64">
        <f>D22+D24+D25</f>
        <v>2082308.36</v>
      </c>
      <c r="E27" s="18"/>
      <c r="F27" s="64">
        <f>F22+F24+F25</f>
        <v>4474748.0410447726</v>
      </c>
      <c r="G27" s="18"/>
      <c r="H27" s="64">
        <f>H22+H24+H25</f>
        <v>2498648.6601999993</v>
      </c>
      <c r="I27" s="64"/>
      <c r="J27" s="61">
        <f t="shared" si="1"/>
        <v>2392439.6810447723</v>
      </c>
      <c r="K27" s="61">
        <f>J27/F27*100</f>
        <v>53.46534953700278</v>
      </c>
      <c r="L27" s="64"/>
      <c r="M27" s="98">
        <f>H27-D27</f>
        <v>416340.30019999924</v>
      </c>
      <c r="N27" s="82">
        <f t="shared" si="2"/>
        <v>16.662618751956675</v>
      </c>
      <c r="O27" s="82"/>
      <c r="P27" s="82"/>
      <c r="Q27" s="82"/>
    </row>
    <row r="28" spans="1:19" s="16" customFormat="1" x14ac:dyDescent="0.25">
      <c r="A28" s="262"/>
      <c r="B28" s="262"/>
      <c r="C28" s="5"/>
      <c r="D28" s="43"/>
      <c r="E28" s="8"/>
      <c r="F28" s="8"/>
      <c r="G28" s="8"/>
      <c r="H28" s="8"/>
      <c r="I28" s="8"/>
      <c r="J28" s="8"/>
      <c r="K28" s="8"/>
      <c r="L28" s="8"/>
      <c r="M28" s="48"/>
      <c r="N28" s="80"/>
      <c r="O28" s="80"/>
      <c r="P28" s="80"/>
      <c r="Q28" s="79"/>
    </row>
    <row r="29" spans="1:19" x14ac:dyDescent="0.25">
      <c r="A29" s="262"/>
      <c r="B29" s="262"/>
      <c r="C29" s="3" t="s">
        <v>12</v>
      </c>
      <c r="D29" s="43">
        <v>-1262739.3799999999</v>
      </c>
      <c r="E29" s="8"/>
      <c r="F29" s="8">
        <v>0</v>
      </c>
      <c r="G29" s="8"/>
      <c r="H29" s="8">
        <v>-725345.12</v>
      </c>
      <c r="I29" s="8"/>
      <c r="J29" s="43">
        <f t="shared" si="1"/>
        <v>1262739.3799999999</v>
      </c>
      <c r="K29" s="43">
        <v>0</v>
      </c>
      <c r="L29" s="8"/>
      <c r="M29" s="48">
        <f>H29-D29</f>
        <v>537394.25999999989</v>
      </c>
      <c r="N29" s="80">
        <v>0</v>
      </c>
      <c r="O29" s="80"/>
      <c r="P29" s="80"/>
      <c r="Q29" s="80"/>
      <c r="R29" s="16"/>
      <c r="S29"/>
    </row>
    <row r="30" spans="1:19" x14ac:dyDescent="0.25">
      <c r="A30" s="262"/>
      <c r="B30" s="262"/>
      <c r="C30" s="3" t="s">
        <v>15</v>
      </c>
      <c r="D30" s="43">
        <v>0</v>
      </c>
      <c r="E30" s="8"/>
      <c r="F30" s="8">
        <v>0</v>
      </c>
      <c r="G30" s="8"/>
      <c r="H30" s="8">
        <v>0</v>
      </c>
      <c r="I30" s="8"/>
      <c r="J30" s="43">
        <f t="shared" si="1"/>
        <v>0</v>
      </c>
      <c r="K30" s="43">
        <v>0</v>
      </c>
      <c r="L30" s="8"/>
      <c r="M30" s="48">
        <f>H30-D30</f>
        <v>0</v>
      </c>
      <c r="N30" s="80">
        <v>0</v>
      </c>
      <c r="O30" s="80"/>
      <c r="P30" s="80"/>
      <c r="Q30" s="80"/>
      <c r="R30" s="16"/>
      <c r="S30"/>
    </row>
    <row r="31" spans="1:19" x14ac:dyDescent="0.25">
      <c r="A31" s="262"/>
      <c r="B31" s="262"/>
      <c r="C31" s="3" t="s">
        <v>16</v>
      </c>
      <c r="D31" s="43">
        <v>0</v>
      </c>
      <c r="E31" s="8"/>
      <c r="F31" s="8">
        <v>0</v>
      </c>
      <c r="G31" s="8"/>
      <c r="H31" s="8">
        <v>0</v>
      </c>
      <c r="I31" s="8"/>
      <c r="J31" s="43">
        <f t="shared" si="1"/>
        <v>0</v>
      </c>
      <c r="K31" s="43">
        <v>0</v>
      </c>
      <c r="L31" s="8"/>
      <c r="M31" s="48">
        <f>H31-D31</f>
        <v>0</v>
      </c>
      <c r="N31" s="80">
        <v>0</v>
      </c>
      <c r="O31" s="80"/>
      <c r="P31" s="80"/>
      <c r="Q31" s="80"/>
      <c r="R31" s="16"/>
      <c r="S31"/>
    </row>
    <row r="32" spans="1:19" x14ac:dyDescent="0.25">
      <c r="A32" s="262"/>
      <c r="B32" s="262"/>
      <c r="C32" s="3" t="s">
        <v>17</v>
      </c>
      <c r="D32" s="43">
        <v>0</v>
      </c>
      <c r="E32" s="8"/>
      <c r="F32" s="8">
        <v>0</v>
      </c>
      <c r="G32" s="8"/>
      <c r="H32" s="8">
        <v>0</v>
      </c>
      <c r="I32" s="8"/>
      <c r="J32" s="43">
        <f t="shared" si="1"/>
        <v>0</v>
      </c>
      <c r="K32" s="43">
        <v>0</v>
      </c>
      <c r="L32" s="8"/>
      <c r="M32" s="48">
        <f>H32-D32</f>
        <v>0</v>
      </c>
      <c r="N32" s="80">
        <v>0</v>
      </c>
      <c r="O32" s="80"/>
      <c r="P32" s="80"/>
      <c r="Q32" s="80"/>
      <c r="R32" s="16"/>
      <c r="S32"/>
    </row>
    <row r="33" spans="1:25" s="17" customFormat="1" ht="13.8" thickBot="1" x14ac:dyDescent="0.3">
      <c r="A33" s="262"/>
      <c r="B33" s="262"/>
      <c r="C33" s="26"/>
      <c r="D33" s="63"/>
      <c r="E33" s="70"/>
      <c r="F33" s="63"/>
      <c r="G33" s="70"/>
      <c r="H33" s="26"/>
      <c r="I33" s="58"/>
      <c r="J33" s="26"/>
      <c r="K33" s="63">
        <v>0</v>
      </c>
      <c r="L33" s="58"/>
      <c r="M33" s="86"/>
      <c r="N33" s="86"/>
      <c r="O33" s="75"/>
      <c r="P33" s="75"/>
      <c r="Q33" s="59"/>
      <c r="R33" s="59"/>
      <c r="S33" s="59"/>
      <c r="T33" s="59"/>
      <c r="U33" s="59"/>
      <c r="V33" s="59"/>
      <c r="W33" s="59"/>
    </row>
    <row r="34" spans="1:25" s="17" customFormat="1" x14ac:dyDescent="0.25">
      <c r="A34" s="262"/>
      <c r="B34" s="262"/>
      <c r="C34" s="17" t="s">
        <v>36</v>
      </c>
      <c r="D34" s="61">
        <f>SUM(D29:D32)</f>
        <v>-1262739.3799999999</v>
      </c>
      <c r="E34" s="71"/>
      <c r="F34" s="61">
        <f>SUM(F29:F32)</f>
        <v>0</v>
      </c>
      <c r="G34" s="61"/>
      <c r="H34" s="61">
        <f>SUM(H29:H32)</f>
        <v>-725345.12</v>
      </c>
      <c r="I34" s="36"/>
      <c r="J34" s="43">
        <f t="shared" si="1"/>
        <v>1262739.3799999999</v>
      </c>
      <c r="K34" s="43">
        <v>0</v>
      </c>
      <c r="L34" s="36"/>
      <c r="M34" s="48">
        <f>H34-D34</f>
        <v>537394.25999999989</v>
      </c>
      <c r="N34" s="80">
        <v>0</v>
      </c>
      <c r="O34" s="74"/>
      <c r="P34" s="74"/>
      <c r="Q34" s="36"/>
      <c r="R34" s="72"/>
      <c r="S34" s="72"/>
      <c r="T34" s="72"/>
      <c r="U34" s="72"/>
      <c r="V34" s="72"/>
      <c r="W34" s="59"/>
      <c r="X34" s="59"/>
    </row>
    <row r="35" spans="1:25" s="17" customFormat="1" x14ac:dyDescent="0.25">
      <c r="A35" s="262"/>
      <c r="B35" s="262"/>
      <c r="D35" s="61"/>
      <c r="E35" s="71"/>
      <c r="F35" s="61"/>
      <c r="G35" s="61"/>
      <c r="H35" s="59"/>
      <c r="I35" s="59"/>
      <c r="J35" s="59"/>
      <c r="K35" s="59"/>
      <c r="L35" s="59"/>
      <c r="M35" s="75"/>
      <c r="N35" s="75"/>
      <c r="O35" s="75"/>
      <c r="P35" s="75"/>
      <c r="Q35" s="59"/>
      <c r="R35" s="59"/>
      <c r="S35" s="59"/>
      <c r="T35" s="59"/>
      <c r="U35" s="59"/>
      <c r="V35" s="59"/>
      <c r="W35" s="59"/>
      <c r="X35" s="59"/>
    </row>
    <row r="36" spans="1:25" s="17" customFormat="1" ht="13.8" thickBot="1" x14ac:dyDescent="0.3">
      <c r="A36" s="262"/>
      <c r="B36" s="262"/>
      <c r="C36" s="37" t="s">
        <v>37</v>
      </c>
      <c r="D36" s="65">
        <f>D34+D27</f>
        <v>819568.98000000021</v>
      </c>
      <c r="E36" s="71"/>
      <c r="F36" s="65">
        <f>F34+F27</f>
        <v>4474748.0410447726</v>
      </c>
      <c r="G36" s="71"/>
      <c r="H36" s="65">
        <f>H34+H27</f>
        <v>1773303.5401999992</v>
      </c>
      <c r="I36" s="36"/>
      <c r="J36" s="65">
        <f t="shared" si="1"/>
        <v>3655179.0610447722</v>
      </c>
      <c r="K36" s="65">
        <f>J36/F36*100</f>
        <v>81.684578159876779</v>
      </c>
      <c r="L36" s="36"/>
      <c r="M36" s="102">
        <f>H36-D36</f>
        <v>953734.56019999902</v>
      </c>
      <c r="N36" s="103">
        <f>M36/H36*100</f>
        <v>53.782927658985756</v>
      </c>
      <c r="O36" s="74"/>
      <c r="P36" s="74"/>
      <c r="Q36" s="36"/>
      <c r="R36" s="73"/>
      <c r="S36" s="73"/>
      <c r="T36" s="73"/>
      <c r="U36" s="73"/>
      <c r="V36" s="73"/>
      <c r="W36" s="59"/>
      <c r="X36" s="59"/>
    </row>
    <row r="37" spans="1:25" ht="13.8" thickTop="1" x14ac:dyDescent="0.25">
      <c r="D37" s="50"/>
      <c r="E37" s="50"/>
      <c r="P37" s="16"/>
      <c r="Q37" s="16"/>
      <c r="R37" s="60"/>
      <c r="S37" s="60"/>
      <c r="T37" s="60"/>
      <c r="U37" s="60"/>
      <c r="V37" s="58"/>
      <c r="W37" s="58"/>
    </row>
    <row r="38" spans="1:25" s="17" customFormat="1" x14ac:dyDescent="0.25">
      <c r="D38" s="51"/>
      <c r="E38" s="51"/>
    </row>
    <row r="39" spans="1:25" s="17" customFormat="1" hidden="1" x14ac:dyDescent="0.25">
      <c r="D39" s="51"/>
      <c r="E39" s="51"/>
    </row>
    <row r="40" spans="1:25" hidden="1" x14ac:dyDescent="0.25">
      <c r="C40" s="1" t="s">
        <v>0</v>
      </c>
      <c r="Q40" s="16"/>
      <c r="R40" s="16"/>
      <c r="T40" s="16"/>
      <c r="U40" s="16"/>
    </row>
    <row r="41" spans="1:25" ht="12.75" hidden="1" customHeight="1" x14ac:dyDescent="0.25">
      <c r="C41" s="4" t="s">
        <v>105</v>
      </c>
      <c r="Q41" s="16"/>
      <c r="R41" s="16"/>
      <c r="T41" s="16"/>
      <c r="U41" s="16"/>
    </row>
    <row r="42" spans="1:25" ht="12.75" customHeight="1" x14ac:dyDescent="0.25">
      <c r="C42" s="17" t="s">
        <v>40</v>
      </c>
      <c r="Q42" s="16"/>
      <c r="R42" s="16"/>
      <c r="T42" s="16"/>
      <c r="U42" s="16"/>
    </row>
    <row r="43" spans="1:25" ht="26.4" x14ac:dyDescent="0.25">
      <c r="A43" s="66"/>
      <c r="B43" s="66"/>
      <c r="C43" s="66"/>
      <c r="D43" s="111" t="s">
        <v>39</v>
      </c>
      <c r="E43" s="144"/>
      <c r="F43" s="111" t="s">
        <v>51</v>
      </c>
      <c r="G43" s="144"/>
      <c r="H43" s="247" t="s">
        <v>58</v>
      </c>
      <c r="I43" s="106"/>
      <c r="J43" s="112" t="s">
        <v>52</v>
      </c>
      <c r="K43" s="107" t="s">
        <v>38</v>
      </c>
      <c r="M43" s="112" t="s">
        <v>52</v>
      </c>
      <c r="N43" s="107" t="s">
        <v>38</v>
      </c>
      <c r="S43"/>
      <c r="U43" s="16"/>
      <c r="V43" s="16"/>
      <c r="W43" s="16"/>
      <c r="X43" s="16"/>
      <c r="Y43" s="16"/>
    </row>
    <row r="44" spans="1:25" s="17" customFormat="1" x14ac:dyDescent="0.25">
      <c r="A44" s="66"/>
      <c r="B44" s="66"/>
      <c r="C44" s="93" t="s">
        <v>24</v>
      </c>
      <c r="D44" s="248">
        <v>20</v>
      </c>
      <c r="E44" s="110"/>
      <c r="F44" s="248">
        <v>31</v>
      </c>
      <c r="G44" s="110"/>
      <c r="H44" s="110">
        <v>21</v>
      </c>
      <c r="I44" s="110"/>
      <c r="J44" s="43">
        <v>-11</v>
      </c>
      <c r="K44" s="256">
        <f>+J44/F44</f>
        <v>-0.35483870967741937</v>
      </c>
      <c r="M44" s="17">
        <v>-1</v>
      </c>
      <c r="N44" s="257">
        <f>+M44/H44</f>
        <v>-4.7619047619047616E-2</v>
      </c>
    </row>
    <row r="45" spans="1:25" x14ac:dyDescent="0.25">
      <c r="Q45" s="16"/>
      <c r="R45" s="16"/>
      <c r="T45" s="16"/>
      <c r="U45" s="16"/>
      <c r="V45" s="16"/>
    </row>
    <row r="49" spans="4:5" x14ac:dyDescent="0.25">
      <c r="D49" s="50"/>
      <c r="E49" s="50"/>
    </row>
    <row r="50" spans="4:5" x14ac:dyDescent="0.25">
      <c r="D50" s="50"/>
      <c r="E50" s="50"/>
    </row>
    <row r="51" spans="4:5" x14ac:dyDescent="0.25">
      <c r="D51" s="50"/>
      <c r="E51" s="50"/>
    </row>
    <row r="52" spans="4:5" x14ac:dyDescent="0.25">
      <c r="D52" s="50"/>
    </row>
    <row r="53" spans="4:5" x14ac:dyDescent="0.25">
      <c r="D53" s="50"/>
    </row>
    <row r="54" spans="4:5" x14ac:dyDescent="0.25">
      <c r="D54" s="50"/>
    </row>
    <row r="55" spans="4:5" x14ac:dyDescent="0.25">
      <c r="D55" s="50"/>
    </row>
    <row r="56" spans="4:5" x14ac:dyDescent="0.25">
      <c r="D56" s="50"/>
    </row>
    <row r="57" spans="4:5" x14ac:dyDescent="0.25">
      <c r="D57" s="50"/>
    </row>
    <row r="58" spans="4:5" x14ac:dyDescent="0.25">
      <c r="D58" s="50"/>
    </row>
    <row r="59" spans="4:5" x14ac:dyDescent="0.25">
      <c r="D59" s="50"/>
    </row>
    <row r="60" spans="4:5" x14ac:dyDescent="0.25">
      <c r="D60" s="50"/>
    </row>
    <row r="61" spans="4:5" x14ac:dyDescent="0.25">
      <c r="D61" s="50"/>
    </row>
    <row r="62" spans="4:5" x14ac:dyDescent="0.25">
      <c r="D62" s="50"/>
    </row>
    <row r="63" spans="4:5" x14ac:dyDescent="0.25">
      <c r="D63" s="50"/>
    </row>
    <row r="64" spans="4:5" x14ac:dyDescent="0.25">
      <c r="D64" s="50"/>
    </row>
    <row r="65" spans="4:4" x14ac:dyDescent="0.25">
      <c r="D65" s="50"/>
    </row>
    <row r="66" spans="4:4" x14ac:dyDescent="0.25">
      <c r="D66" s="50"/>
    </row>
    <row r="67" spans="4:4" x14ac:dyDescent="0.25">
      <c r="D67" s="50"/>
    </row>
    <row r="68" spans="4:4" x14ac:dyDescent="0.25">
      <c r="D68" s="50"/>
    </row>
    <row r="69" spans="4:4" x14ac:dyDescent="0.25">
      <c r="D69" s="50"/>
    </row>
    <row r="70" spans="4:4" x14ac:dyDescent="0.25">
      <c r="D70" s="50"/>
    </row>
    <row r="71" spans="4:4" x14ac:dyDescent="0.25">
      <c r="D71" s="50"/>
    </row>
    <row r="72" spans="4:4" x14ac:dyDescent="0.25">
      <c r="D72" s="50"/>
    </row>
    <row r="73" spans="4:4" x14ac:dyDescent="0.25">
      <c r="D73" s="50"/>
    </row>
    <row r="74" spans="4:4" x14ac:dyDescent="0.25">
      <c r="D74" s="50"/>
    </row>
    <row r="75" spans="4:4" x14ac:dyDescent="0.25">
      <c r="D75" s="50"/>
    </row>
    <row r="76" spans="4:4" x14ac:dyDescent="0.25">
      <c r="D76" s="50"/>
    </row>
    <row r="77" spans="4:4" x14ac:dyDescent="0.25">
      <c r="D77" s="50"/>
    </row>
    <row r="78" spans="4:4" x14ac:dyDescent="0.25">
      <c r="D78" s="50"/>
    </row>
    <row r="79" spans="4:4" x14ac:dyDescent="0.25">
      <c r="D79" s="50"/>
    </row>
    <row r="80" spans="4:4" x14ac:dyDescent="0.25">
      <c r="D80" s="50"/>
    </row>
    <row r="81" spans="4:4" x14ac:dyDescent="0.25">
      <c r="D81" s="50"/>
    </row>
    <row r="82" spans="4:4" x14ac:dyDescent="0.25">
      <c r="D82" s="50"/>
    </row>
    <row r="83" spans="4:4" x14ac:dyDescent="0.25">
      <c r="D83" s="50"/>
    </row>
    <row r="84" spans="4:4" x14ac:dyDescent="0.25">
      <c r="D84" s="50"/>
    </row>
    <row r="85" spans="4:4" x14ac:dyDescent="0.25">
      <c r="D85" s="50"/>
    </row>
    <row r="86" spans="4:4" x14ac:dyDescent="0.25">
      <c r="D86" s="50"/>
    </row>
    <row r="87" spans="4:4" x14ac:dyDescent="0.25">
      <c r="D87" s="50"/>
    </row>
    <row r="88" spans="4:4" x14ac:dyDescent="0.25">
      <c r="D88" s="50"/>
    </row>
    <row r="89" spans="4:4" x14ac:dyDescent="0.25">
      <c r="D89" s="50"/>
    </row>
    <row r="90" spans="4:4" x14ac:dyDescent="0.25">
      <c r="D90" s="50"/>
    </row>
    <row r="91" spans="4:4" x14ac:dyDescent="0.25">
      <c r="D91" s="50"/>
    </row>
    <row r="92" spans="4:4" x14ac:dyDescent="0.25">
      <c r="D92" s="50"/>
    </row>
    <row r="93" spans="4:4" x14ac:dyDescent="0.25">
      <c r="D93" s="50"/>
    </row>
    <row r="94" spans="4:4" x14ac:dyDescent="0.25">
      <c r="D94" s="50"/>
    </row>
    <row r="95" spans="4:4" x14ac:dyDescent="0.25">
      <c r="D95" s="50"/>
    </row>
    <row r="96" spans="4:4" x14ac:dyDescent="0.25">
      <c r="D96" s="50"/>
    </row>
    <row r="97" spans="4:4" x14ac:dyDescent="0.25">
      <c r="D97" s="50"/>
    </row>
    <row r="98" spans="4:4" x14ac:dyDescent="0.25">
      <c r="D98" s="50"/>
    </row>
    <row r="99" spans="4:4" x14ac:dyDescent="0.25">
      <c r="D99" s="50"/>
    </row>
    <row r="100" spans="4:4" x14ac:dyDescent="0.25">
      <c r="D100" s="50"/>
    </row>
    <row r="101" spans="4:4" x14ac:dyDescent="0.25">
      <c r="D101" s="50"/>
    </row>
    <row r="102" spans="4:4" x14ac:dyDescent="0.25">
      <c r="D102" s="50"/>
    </row>
    <row r="103" spans="4:4" x14ac:dyDescent="0.25">
      <c r="D103" s="50"/>
    </row>
    <row r="104" spans="4:4" x14ac:dyDescent="0.25">
      <c r="D104" s="50"/>
    </row>
    <row r="105" spans="4:4" x14ac:dyDescent="0.25">
      <c r="D105" s="50"/>
    </row>
    <row r="106" spans="4:4" x14ac:dyDescent="0.25">
      <c r="D106" s="50"/>
    </row>
    <row r="107" spans="4:4" x14ac:dyDescent="0.25">
      <c r="D107" s="50"/>
    </row>
    <row r="108" spans="4:4" x14ac:dyDescent="0.25">
      <c r="D108" s="50"/>
    </row>
    <row r="109" spans="4:4" x14ac:dyDescent="0.25">
      <c r="D109" s="50"/>
    </row>
    <row r="110" spans="4:4" x14ac:dyDescent="0.25">
      <c r="D110" s="50"/>
    </row>
    <row r="111" spans="4:4" x14ac:dyDescent="0.25">
      <c r="D111" s="50"/>
    </row>
    <row r="112" spans="4:4" x14ac:dyDescent="0.25">
      <c r="D112" s="50"/>
    </row>
    <row r="113" spans="4:4" x14ac:dyDescent="0.25">
      <c r="D113" s="50"/>
    </row>
    <row r="114" spans="4:4" x14ac:dyDescent="0.25">
      <c r="D114" s="50"/>
    </row>
    <row r="115" spans="4:4" x14ac:dyDescent="0.25">
      <c r="D115" s="50"/>
    </row>
    <row r="116" spans="4:4" x14ac:dyDescent="0.25">
      <c r="D116" s="50"/>
    </row>
    <row r="117" spans="4:4" x14ac:dyDescent="0.25">
      <c r="D117" s="50"/>
    </row>
    <row r="118" spans="4:4" x14ac:dyDescent="0.25">
      <c r="D118" s="50"/>
    </row>
    <row r="119" spans="4:4" x14ac:dyDescent="0.25">
      <c r="D119" s="50"/>
    </row>
    <row r="120" spans="4:4" x14ac:dyDescent="0.25">
      <c r="D120" s="50"/>
    </row>
    <row r="121" spans="4:4" x14ac:dyDescent="0.25">
      <c r="D121" s="50"/>
    </row>
    <row r="122" spans="4:4" x14ac:dyDescent="0.25">
      <c r="D122" s="50"/>
    </row>
    <row r="123" spans="4:4" x14ac:dyDescent="0.25">
      <c r="D123" s="50"/>
    </row>
    <row r="124" spans="4:4" x14ac:dyDescent="0.25">
      <c r="D124" s="50"/>
    </row>
    <row r="125" spans="4:4" x14ac:dyDescent="0.25">
      <c r="D125" s="50"/>
    </row>
    <row r="126" spans="4:4" x14ac:dyDescent="0.25">
      <c r="D126" s="50"/>
    </row>
    <row r="127" spans="4:4" x14ac:dyDescent="0.25">
      <c r="D127" s="50"/>
    </row>
    <row r="128" spans="4:4" x14ac:dyDescent="0.25">
      <c r="D128" s="50"/>
    </row>
    <row r="129" spans="4:4" x14ac:dyDescent="0.25">
      <c r="D129" s="50"/>
    </row>
    <row r="130" spans="4:4" x14ac:dyDescent="0.25">
      <c r="D130" s="50"/>
    </row>
    <row r="131" spans="4:4" x14ac:dyDescent="0.25">
      <c r="D131" s="50"/>
    </row>
    <row r="132" spans="4:4" x14ac:dyDescent="0.25">
      <c r="D132" s="50"/>
    </row>
    <row r="133" spans="4:4" x14ac:dyDescent="0.25">
      <c r="D133" s="50"/>
    </row>
    <row r="134" spans="4:4" x14ac:dyDescent="0.25">
      <c r="D134" s="50"/>
    </row>
    <row r="135" spans="4:4" x14ac:dyDescent="0.25">
      <c r="D135" s="50"/>
    </row>
    <row r="136" spans="4:4" x14ac:dyDescent="0.25">
      <c r="D136" s="50"/>
    </row>
    <row r="137" spans="4:4" x14ac:dyDescent="0.25">
      <c r="D137" s="50"/>
    </row>
    <row r="138" spans="4:4" x14ac:dyDescent="0.25">
      <c r="D138" s="50"/>
    </row>
    <row r="139" spans="4:4" x14ac:dyDescent="0.25">
      <c r="D139" s="50"/>
    </row>
    <row r="140" spans="4:4" x14ac:dyDescent="0.25">
      <c r="D140" s="50"/>
    </row>
    <row r="141" spans="4:4" x14ac:dyDescent="0.25">
      <c r="D141" s="50"/>
    </row>
    <row r="142" spans="4:4" x14ac:dyDescent="0.25">
      <c r="D142" s="50"/>
    </row>
    <row r="143" spans="4:4" x14ac:dyDescent="0.25">
      <c r="D143" s="50"/>
    </row>
    <row r="144" spans="4:4" x14ac:dyDescent="0.25">
      <c r="D144" s="50"/>
    </row>
    <row r="145" spans="4:4" x14ac:dyDescent="0.25">
      <c r="D145" s="50"/>
    </row>
    <row r="146" spans="4:4" x14ac:dyDescent="0.25">
      <c r="D146" s="50"/>
    </row>
    <row r="147" spans="4:4" x14ac:dyDescent="0.25">
      <c r="D147" s="50"/>
    </row>
    <row r="148" spans="4:4" x14ac:dyDescent="0.25">
      <c r="D148" s="50"/>
    </row>
    <row r="149" spans="4:4" x14ac:dyDescent="0.25">
      <c r="D149" s="50"/>
    </row>
    <row r="150" spans="4:4" x14ac:dyDescent="0.25">
      <c r="D150" s="50"/>
    </row>
    <row r="151" spans="4:4" x14ac:dyDescent="0.25">
      <c r="D151" s="50"/>
    </row>
    <row r="152" spans="4:4" x14ac:dyDescent="0.25">
      <c r="D152" s="50"/>
    </row>
    <row r="153" spans="4:4" x14ac:dyDescent="0.25">
      <c r="D153" s="50"/>
    </row>
    <row r="154" spans="4:4" x14ac:dyDescent="0.25">
      <c r="D154" s="50"/>
    </row>
    <row r="155" spans="4:4" x14ac:dyDescent="0.25">
      <c r="D155" s="50"/>
    </row>
    <row r="156" spans="4:4" x14ac:dyDescent="0.25">
      <c r="D156" s="50"/>
    </row>
    <row r="157" spans="4:4" x14ac:dyDescent="0.25">
      <c r="D157" s="50"/>
    </row>
    <row r="158" spans="4:4" x14ac:dyDescent="0.25">
      <c r="D158" s="50"/>
    </row>
    <row r="159" spans="4:4" x14ac:dyDescent="0.25">
      <c r="D159" s="50"/>
    </row>
    <row r="160" spans="4:4" x14ac:dyDescent="0.25">
      <c r="D160" s="50"/>
    </row>
    <row r="161" spans="4:4" x14ac:dyDescent="0.25">
      <c r="D161" s="50"/>
    </row>
    <row r="162" spans="4:4" x14ac:dyDescent="0.25">
      <c r="D162" s="50"/>
    </row>
    <row r="163" spans="4:4" x14ac:dyDescent="0.25">
      <c r="D163" s="50"/>
    </row>
    <row r="164" spans="4:4" x14ac:dyDescent="0.25">
      <c r="D164" s="50"/>
    </row>
    <row r="165" spans="4:4" x14ac:dyDescent="0.25">
      <c r="D165" s="50"/>
    </row>
    <row r="166" spans="4:4" x14ac:dyDescent="0.25">
      <c r="D166" s="50"/>
    </row>
    <row r="167" spans="4:4" x14ac:dyDescent="0.25">
      <c r="D167" s="50"/>
    </row>
    <row r="168" spans="4:4" x14ac:dyDescent="0.25">
      <c r="D168" s="50"/>
    </row>
    <row r="169" spans="4:4" x14ac:dyDescent="0.25">
      <c r="D169" s="50"/>
    </row>
    <row r="170" spans="4:4" x14ac:dyDescent="0.25">
      <c r="D170" s="50"/>
    </row>
    <row r="171" spans="4:4" x14ac:dyDescent="0.25">
      <c r="D171" s="50"/>
    </row>
    <row r="172" spans="4:4" x14ac:dyDescent="0.25">
      <c r="D172" s="50"/>
    </row>
    <row r="173" spans="4:4" x14ac:dyDescent="0.25">
      <c r="D173" s="50"/>
    </row>
    <row r="174" spans="4:4" x14ac:dyDescent="0.25">
      <c r="D174" s="50"/>
    </row>
    <row r="175" spans="4:4" x14ac:dyDescent="0.25">
      <c r="D175" s="50"/>
    </row>
    <row r="176" spans="4:4" x14ac:dyDescent="0.25">
      <c r="D176" s="50"/>
    </row>
    <row r="177" spans="4:4" x14ac:dyDescent="0.25">
      <c r="D177" s="50"/>
    </row>
    <row r="178" spans="4:4" x14ac:dyDescent="0.25">
      <c r="D178" s="50"/>
    </row>
    <row r="179" spans="4:4" x14ac:dyDescent="0.25">
      <c r="D179" s="50"/>
    </row>
    <row r="180" spans="4:4" x14ac:dyDescent="0.25">
      <c r="D180" s="50"/>
    </row>
    <row r="181" spans="4:4" x14ac:dyDescent="0.25">
      <c r="D181" s="50"/>
    </row>
    <row r="182" spans="4:4" x14ac:dyDescent="0.25">
      <c r="D182" s="50"/>
    </row>
    <row r="183" spans="4:4" x14ac:dyDescent="0.25">
      <c r="D183" s="50"/>
    </row>
    <row r="184" spans="4:4" x14ac:dyDescent="0.25">
      <c r="D184" s="50"/>
    </row>
    <row r="185" spans="4:4" x14ac:dyDescent="0.25">
      <c r="D185" s="50"/>
    </row>
    <row r="186" spans="4:4" x14ac:dyDescent="0.25">
      <c r="D186" s="50"/>
    </row>
    <row r="187" spans="4:4" x14ac:dyDescent="0.25">
      <c r="D187" s="50"/>
    </row>
    <row r="188" spans="4:4" x14ac:dyDescent="0.25">
      <c r="D188" s="50"/>
    </row>
    <row r="189" spans="4:4" x14ac:dyDescent="0.25">
      <c r="D189" s="50"/>
    </row>
    <row r="190" spans="4:4" x14ac:dyDescent="0.25">
      <c r="D190" s="50"/>
    </row>
    <row r="191" spans="4:4" x14ac:dyDescent="0.25">
      <c r="D191" s="50"/>
    </row>
    <row r="192" spans="4:4" x14ac:dyDescent="0.25">
      <c r="D192" s="50"/>
    </row>
    <row r="193" spans="4:4" x14ac:dyDescent="0.25">
      <c r="D193" s="50"/>
    </row>
    <row r="194" spans="4:4" x14ac:dyDescent="0.25">
      <c r="D194" s="50"/>
    </row>
    <row r="195" spans="4:4" x14ac:dyDescent="0.25">
      <c r="D195" s="50"/>
    </row>
    <row r="196" spans="4:4" x14ac:dyDescent="0.25">
      <c r="D196" s="50"/>
    </row>
    <row r="197" spans="4:4" x14ac:dyDescent="0.25">
      <c r="D197" s="50"/>
    </row>
    <row r="198" spans="4:4" x14ac:dyDescent="0.25">
      <c r="D198" s="50"/>
    </row>
    <row r="199" spans="4:4" x14ac:dyDescent="0.25">
      <c r="D199" s="50"/>
    </row>
    <row r="200" spans="4:4" x14ac:dyDescent="0.25">
      <c r="D200" s="50"/>
    </row>
    <row r="201" spans="4:4" x14ac:dyDescent="0.25">
      <c r="D201" s="50"/>
    </row>
    <row r="202" spans="4:4" x14ac:dyDescent="0.25">
      <c r="D202" s="50"/>
    </row>
    <row r="203" spans="4:4" x14ac:dyDescent="0.25">
      <c r="D203" s="50"/>
    </row>
    <row r="204" spans="4:4" x14ac:dyDescent="0.25">
      <c r="D204" s="50"/>
    </row>
    <row r="205" spans="4:4" x14ac:dyDescent="0.25">
      <c r="D205" s="50"/>
    </row>
    <row r="206" spans="4:4" x14ac:dyDescent="0.25">
      <c r="D206" s="50"/>
    </row>
    <row r="207" spans="4:4" x14ac:dyDescent="0.25">
      <c r="D207" s="50"/>
    </row>
    <row r="208" spans="4:4" x14ac:dyDescent="0.25">
      <c r="D208" s="50"/>
    </row>
    <row r="209" spans="4:4" x14ac:dyDescent="0.25">
      <c r="D209" s="50"/>
    </row>
    <row r="210" spans="4:4" x14ac:dyDescent="0.25">
      <c r="D210" s="50"/>
    </row>
    <row r="211" spans="4:4" x14ac:dyDescent="0.25">
      <c r="D211" s="50"/>
    </row>
    <row r="212" spans="4:4" x14ac:dyDescent="0.25">
      <c r="D212" s="50"/>
    </row>
    <row r="213" spans="4:4" x14ac:dyDescent="0.25">
      <c r="D213" s="50"/>
    </row>
    <row r="214" spans="4:4" x14ac:dyDescent="0.25">
      <c r="D214" s="50"/>
    </row>
    <row r="215" spans="4:4" x14ac:dyDescent="0.25">
      <c r="D215" s="50"/>
    </row>
    <row r="216" spans="4:4" x14ac:dyDescent="0.25">
      <c r="D216" s="50"/>
    </row>
    <row r="217" spans="4:4" x14ac:dyDescent="0.25">
      <c r="D217" s="50"/>
    </row>
    <row r="218" spans="4:4" x14ac:dyDescent="0.25">
      <c r="D218" s="50"/>
    </row>
    <row r="219" spans="4:4" x14ac:dyDescent="0.25">
      <c r="D219" s="50"/>
    </row>
    <row r="220" spans="4:4" x14ac:dyDescent="0.25">
      <c r="D220" s="50"/>
    </row>
    <row r="221" spans="4:4" x14ac:dyDescent="0.25">
      <c r="D221" s="50"/>
    </row>
    <row r="222" spans="4:4" x14ac:dyDescent="0.25">
      <c r="D222" s="50"/>
    </row>
    <row r="223" spans="4:4" x14ac:dyDescent="0.25">
      <c r="D223" s="50"/>
    </row>
    <row r="224" spans="4:4" x14ac:dyDescent="0.25">
      <c r="D224" s="50"/>
    </row>
    <row r="225" spans="4:4" x14ac:dyDescent="0.25">
      <c r="D225" s="50"/>
    </row>
    <row r="226" spans="4:4" x14ac:dyDescent="0.25">
      <c r="D226" s="50"/>
    </row>
    <row r="227" spans="4:4" x14ac:dyDescent="0.25">
      <c r="D227" s="50"/>
    </row>
    <row r="228" spans="4:4" x14ac:dyDescent="0.25">
      <c r="D228" s="50"/>
    </row>
    <row r="229" spans="4:4" x14ac:dyDescent="0.25">
      <c r="D229" s="50"/>
    </row>
    <row r="230" spans="4:4" x14ac:dyDescent="0.25">
      <c r="D230" s="50"/>
    </row>
    <row r="231" spans="4:4" x14ac:dyDescent="0.25">
      <c r="D231" s="50"/>
    </row>
    <row r="232" spans="4:4" x14ac:dyDescent="0.25">
      <c r="D232" s="50"/>
    </row>
    <row r="233" spans="4:4" x14ac:dyDescent="0.25">
      <c r="D233" s="50"/>
    </row>
    <row r="234" spans="4:4" x14ac:dyDescent="0.25">
      <c r="D234" s="50"/>
    </row>
    <row r="235" spans="4:4" x14ac:dyDescent="0.25">
      <c r="D235" s="50"/>
    </row>
    <row r="236" spans="4:4" x14ac:dyDescent="0.25">
      <c r="D236" s="50"/>
    </row>
    <row r="237" spans="4:4" x14ac:dyDescent="0.25">
      <c r="D237" s="50"/>
    </row>
    <row r="238" spans="4:4" x14ac:dyDescent="0.25">
      <c r="D238" s="50"/>
    </row>
    <row r="239" spans="4:4" x14ac:dyDescent="0.25">
      <c r="D239" s="50"/>
    </row>
    <row r="240" spans="4:4" x14ac:dyDescent="0.25">
      <c r="D240" s="50"/>
    </row>
    <row r="241" spans="4:4" x14ac:dyDescent="0.25">
      <c r="D241" s="50"/>
    </row>
    <row r="242" spans="4:4" x14ac:dyDescent="0.25">
      <c r="D242" s="50"/>
    </row>
    <row r="243" spans="4:4" x14ac:dyDescent="0.25">
      <c r="D243" s="50"/>
    </row>
    <row r="244" spans="4:4" x14ac:dyDescent="0.25">
      <c r="D244" s="50"/>
    </row>
    <row r="245" spans="4:4" x14ac:dyDescent="0.25">
      <c r="D245" s="50"/>
    </row>
    <row r="246" spans="4:4" x14ac:dyDescent="0.25">
      <c r="D246" s="50"/>
    </row>
    <row r="247" spans="4:4" x14ac:dyDescent="0.25">
      <c r="D247" s="50"/>
    </row>
    <row r="248" spans="4:4" x14ac:dyDescent="0.25">
      <c r="D248" s="50"/>
    </row>
    <row r="249" spans="4:4" x14ac:dyDescent="0.25">
      <c r="D249" s="50"/>
    </row>
    <row r="250" spans="4:4" x14ac:dyDescent="0.25">
      <c r="D250" s="50"/>
    </row>
    <row r="251" spans="4:4" x14ac:dyDescent="0.25">
      <c r="D251" s="50"/>
    </row>
    <row r="252" spans="4:4" x14ac:dyDescent="0.25">
      <c r="D252" s="50"/>
    </row>
    <row r="253" spans="4:4" x14ac:dyDescent="0.25">
      <c r="D253" s="50"/>
    </row>
    <row r="254" spans="4:4" x14ac:dyDescent="0.25">
      <c r="D254" s="50"/>
    </row>
    <row r="255" spans="4:4" x14ac:dyDescent="0.25">
      <c r="D255" s="50"/>
    </row>
    <row r="256" spans="4:4" x14ac:dyDescent="0.25">
      <c r="D256" s="50"/>
    </row>
    <row r="257" spans="4:4" x14ac:dyDescent="0.25">
      <c r="D257" s="50"/>
    </row>
    <row r="258" spans="4:4" x14ac:dyDescent="0.25">
      <c r="D258" s="50"/>
    </row>
    <row r="259" spans="4:4" x14ac:dyDescent="0.25">
      <c r="D259" s="50"/>
    </row>
    <row r="260" spans="4:4" x14ac:dyDescent="0.25">
      <c r="D260" s="50"/>
    </row>
    <row r="261" spans="4:4" x14ac:dyDescent="0.25">
      <c r="D261" s="50"/>
    </row>
    <row r="262" spans="4:4" x14ac:dyDescent="0.25">
      <c r="D262" s="50"/>
    </row>
    <row r="263" spans="4:4" x14ac:dyDescent="0.25">
      <c r="D263" s="50"/>
    </row>
    <row r="264" spans="4:4" x14ac:dyDescent="0.25">
      <c r="D264" s="50"/>
    </row>
    <row r="265" spans="4:4" x14ac:dyDescent="0.25">
      <c r="D265" s="50"/>
    </row>
    <row r="266" spans="4:4" x14ac:dyDescent="0.25">
      <c r="D266" s="50"/>
    </row>
    <row r="267" spans="4:4" x14ac:dyDescent="0.25">
      <c r="D267" s="50"/>
    </row>
    <row r="268" spans="4:4" x14ac:dyDescent="0.25">
      <c r="D268" s="50"/>
    </row>
    <row r="269" spans="4:4" x14ac:dyDescent="0.25">
      <c r="D269" s="50"/>
    </row>
    <row r="270" spans="4:4" x14ac:dyDescent="0.25">
      <c r="D270" s="50"/>
    </row>
    <row r="271" spans="4:4" x14ac:dyDescent="0.25">
      <c r="D271" s="50"/>
    </row>
    <row r="272" spans="4:4" x14ac:dyDescent="0.25">
      <c r="D272" s="50"/>
    </row>
    <row r="273" spans="4:4" x14ac:dyDescent="0.25">
      <c r="D273" s="50"/>
    </row>
    <row r="274" spans="4:4" x14ac:dyDescent="0.25">
      <c r="D274" s="50"/>
    </row>
    <row r="275" spans="4:4" x14ac:dyDescent="0.25">
      <c r="D275" s="50"/>
    </row>
    <row r="276" spans="4:4" x14ac:dyDescent="0.25">
      <c r="D276" s="50"/>
    </row>
    <row r="277" spans="4:4" x14ac:dyDescent="0.25">
      <c r="D277" s="50"/>
    </row>
    <row r="278" spans="4:4" x14ac:dyDescent="0.25">
      <c r="D278" s="50"/>
    </row>
    <row r="279" spans="4:4" x14ac:dyDescent="0.25">
      <c r="D279" s="50"/>
    </row>
    <row r="280" spans="4:4" x14ac:dyDescent="0.25">
      <c r="D280" s="50"/>
    </row>
    <row r="281" spans="4:4" x14ac:dyDescent="0.25">
      <c r="D281" s="50"/>
    </row>
    <row r="282" spans="4:4" x14ac:dyDescent="0.25">
      <c r="D282" s="50"/>
    </row>
    <row r="283" spans="4:4" x14ac:dyDescent="0.25">
      <c r="D283" s="50"/>
    </row>
    <row r="284" spans="4:4" x14ac:dyDescent="0.25">
      <c r="D284" s="50"/>
    </row>
    <row r="285" spans="4:4" x14ac:dyDescent="0.25">
      <c r="D285" s="50"/>
    </row>
    <row r="286" spans="4:4" x14ac:dyDescent="0.25">
      <c r="D286" s="50"/>
    </row>
    <row r="287" spans="4:4" x14ac:dyDescent="0.25">
      <c r="D287" s="50"/>
    </row>
    <row r="288" spans="4:4" x14ac:dyDescent="0.25">
      <c r="D288" s="50"/>
    </row>
    <row r="289" spans="4:4" x14ac:dyDescent="0.25">
      <c r="D289" s="50"/>
    </row>
    <row r="290" spans="4:4" x14ac:dyDescent="0.25">
      <c r="D290" s="50"/>
    </row>
    <row r="291" spans="4:4" x14ac:dyDescent="0.25">
      <c r="D291" s="50"/>
    </row>
    <row r="292" spans="4:4" x14ac:dyDescent="0.25">
      <c r="D292" s="50"/>
    </row>
    <row r="293" spans="4:4" x14ac:dyDescent="0.25">
      <c r="D293" s="50"/>
    </row>
    <row r="294" spans="4:4" x14ac:dyDescent="0.25">
      <c r="D294" s="50"/>
    </row>
    <row r="295" spans="4:4" x14ac:dyDescent="0.25">
      <c r="D295" s="50"/>
    </row>
    <row r="296" spans="4:4" x14ac:dyDescent="0.25">
      <c r="D296" s="50"/>
    </row>
    <row r="297" spans="4:4" x14ac:dyDescent="0.25">
      <c r="D297" s="50"/>
    </row>
    <row r="298" spans="4:4" x14ac:dyDescent="0.25">
      <c r="D298" s="50"/>
    </row>
    <row r="299" spans="4:4" x14ac:dyDescent="0.25">
      <c r="D299" s="50"/>
    </row>
    <row r="300" spans="4:4" x14ac:dyDescent="0.25">
      <c r="D300" s="50"/>
    </row>
    <row r="301" spans="4:4" x14ac:dyDescent="0.25">
      <c r="D301" s="50"/>
    </row>
    <row r="302" spans="4:4" x14ac:dyDescent="0.25">
      <c r="D302" s="50"/>
    </row>
    <row r="303" spans="4:4" x14ac:dyDescent="0.25">
      <c r="D303" s="50"/>
    </row>
    <row r="304" spans="4:4" x14ac:dyDescent="0.25">
      <c r="D304" s="50"/>
    </row>
    <row r="305" spans="4:4" x14ac:dyDescent="0.25">
      <c r="D305" s="50"/>
    </row>
    <row r="306" spans="4:4" x14ac:dyDescent="0.25">
      <c r="D306" s="50"/>
    </row>
    <row r="307" spans="4:4" x14ac:dyDescent="0.25">
      <c r="D307" s="50"/>
    </row>
    <row r="308" spans="4:4" x14ac:dyDescent="0.25">
      <c r="D308" s="50"/>
    </row>
    <row r="309" spans="4:4" x14ac:dyDescent="0.25">
      <c r="D309" s="50"/>
    </row>
    <row r="310" spans="4:4" x14ac:dyDescent="0.25">
      <c r="D310" s="50"/>
    </row>
    <row r="311" spans="4:4" x14ac:dyDescent="0.25">
      <c r="D311" s="50"/>
    </row>
    <row r="312" spans="4:4" x14ac:dyDescent="0.25">
      <c r="D312" s="50"/>
    </row>
    <row r="313" spans="4:4" x14ac:dyDescent="0.25">
      <c r="D313" s="50"/>
    </row>
    <row r="314" spans="4:4" x14ac:dyDescent="0.25">
      <c r="D314" s="50"/>
    </row>
    <row r="315" spans="4:4" x14ac:dyDescent="0.25">
      <c r="D315" s="50"/>
    </row>
    <row r="316" spans="4:4" x14ac:dyDescent="0.25">
      <c r="D316" s="50"/>
    </row>
    <row r="317" spans="4:4" x14ac:dyDescent="0.25">
      <c r="D317" s="50"/>
    </row>
    <row r="318" spans="4:4" x14ac:dyDescent="0.25">
      <c r="D318" s="50"/>
    </row>
    <row r="319" spans="4:4" x14ac:dyDescent="0.25">
      <c r="D319" s="50"/>
    </row>
    <row r="320" spans="4:4" x14ac:dyDescent="0.25">
      <c r="D320" s="50"/>
    </row>
    <row r="321" spans="4:4" x14ac:dyDescent="0.25">
      <c r="D321" s="50"/>
    </row>
    <row r="322" spans="4:4" x14ac:dyDescent="0.25">
      <c r="D322" s="50"/>
    </row>
    <row r="323" spans="4:4" x14ac:dyDescent="0.25">
      <c r="D323" s="50"/>
    </row>
    <row r="324" spans="4:4" x14ac:dyDescent="0.25">
      <c r="D324" s="50"/>
    </row>
    <row r="325" spans="4:4" x14ac:dyDescent="0.25">
      <c r="D325" s="50"/>
    </row>
    <row r="326" spans="4:4" x14ac:dyDescent="0.25">
      <c r="D326" s="50"/>
    </row>
    <row r="327" spans="4:4" x14ac:dyDescent="0.25">
      <c r="D327" s="50"/>
    </row>
    <row r="328" spans="4:4" x14ac:dyDescent="0.25">
      <c r="D328" s="50"/>
    </row>
    <row r="329" spans="4:4" x14ac:dyDescent="0.25">
      <c r="D329" s="50"/>
    </row>
    <row r="330" spans="4:4" x14ac:dyDescent="0.25">
      <c r="D330" s="50"/>
    </row>
    <row r="331" spans="4:4" x14ac:dyDescent="0.25">
      <c r="D331" s="50"/>
    </row>
    <row r="332" spans="4:4" x14ac:dyDescent="0.25">
      <c r="D332" s="50"/>
    </row>
    <row r="333" spans="4:4" x14ac:dyDescent="0.25">
      <c r="D333" s="50"/>
    </row>
    <row r="334" spans="4:4" x14ac:dyDescent="0.25">
      <c r="D334" s="50"/>
    </row>
    <row r="335" spans="4:4" x14ac:dyDescent="0.25">
      <c r="D335" s="50"/>
    </row>
    <row r="336" spans="4:4" x14ac:dyDescent="0.25">
      <c r="D336" s="50"/>
    </row>
    <row r="337" spans="4:4" x14ac:dyDescent="0.25">
      <c r="D337" s="50"/>
    </row>
    <row r="338" spans="4:4" x14ac:dyDescent="0.25">
      <c r="D338" s="50"/>
    </row>
    <row r="339" spans="4:4" x14ac:dyDescent="0.25">
      <c r="D339" s="50"/>
    </row>
    <row r="340" spans="4:4" x14ac:dyDescent="0.25">
      <c r="D340" s="50"/>
    </row>
    <row r="341" spans="4:4" x14ac:dyDescent="0.25">
      <c r="D341" s="50"/>
    </row>
    <row r="342" spans="4:4" x14ac:dyDescent="0.25">
      <c r="D342" s="50"/>
    </row>
    <row r="343" spans="4:4" x14ac:dyDescent="0.25">
      <c r="D343" s="50"/>
    </row>
    <row r="344" spans="4:4" x14ac:dyDescent="0.25">
      <c r="D344" s="50"/>
    </row>
    <row r="345" spans="4:4" x14ac:dyDescent="0.25">
      <c r="D345" s="50"/>
    </row>
    <row r="346" spans="4:4" x14ac:dyDescent="0.25">
      <c r="D346" s="50"/>
    </row>
    <row r="347" spans="4:4" x14ac:dyDescent="0.25">
      <c r="D347" s="50"/>
    </row>
    <row r="348" spans="4:4" x14ac:dyDescent="0.25">
      <c r="D348" s="50"/>
    </row>
    <row r="349" spans="4:4" x14ac:dyDescent="0.25">
      <c r="D349" s="50"/>
    </row>
    <row r="350" spans="4:4" x14ac:dyDescent="0.25">
      <c r="D350" s="50"/>
    </row>
    <row r="351" spans="4:4" x14ac:dyDescent="0.25">
      <c r="D351" s="50"/>
    </row>
    <row r="352" spans="4:4" x14ac:dyDescent="0.25">
      <c r="D352" s="50"/>
    </row>
    <row r="353" spans="4:4" x14ac:dyDescent="0.25">
      <c r="D353" s="50"/>
    </row>
    <row r="354" spans="4:4" x14ac:dyDescent="0.25">
      <c r="D354" s="50"/>
    </row>
    <row r="355" spans="4:4" x14ac:dyDescent="0.25">
      <c r="D355" s="50"/>
    </row>
    <row r="356" spans="4:4" x14ac:dyDescent="0.25">
      <c r="D356" s="50"/>
    </row>
    <row r="357" spans="4:4" x14ac:dyDescent="0.25">
      <c r="D357" s="50"/>
    </row>
    <row r="358" spans="4:4" x14ac:dyDescent="0.25">
      <c r="D358" s="50"/>
    </row>
    <row r="359" spans="4:4" x14ac:dyDescent="0.25">
      <c r="D359" s="50"/>
    </row>
    <row r="360" spans="4:4" x14ac:dyDescent="0.25">
      <c r="D360" s="50"/>
    </row>
    <row r="361" spans="4:4" x14ac:dyDescent="0.25">
      <c r="D361" s="50"/>
    </row>
    <row r="362" spans="4:4" x14ac:dyDescent="0.25">
      <c r="D362" s="50"/>
    </row>
    <row r="363" spans="4:4" x14ac:dyDescent="0.25">
      <c r="D363" s="50"/>
    </row>
    <row r="364" spans="4:4" x14ac:dyDescent="0.25">
      <c r="D364" s="50"/>
    </row>
    <row r="365" spans="4:4" x14ac:dyDescent="0.25">
      <c r="D365" s="50"/>
    </row>
    <row r="366" spans="4:4" x14ac:dyDescent="0.25">
      <c r="D366" s="50"/>
    </row>
    <row r="367" spans="4:4" x14ac:dyDescent="0.25">
      <c r="D367" s="50"/>
    </row>
    <row r="368" spans="4:4" x14ac:dyDescent="0.25">
      <c r="D368" s="50"/>
    </row>
    <row r="369" spans="4:4" x14ac:dyDescent="0.25">
      <c r="D369" s="50"/>
    </row>
    <row r="370" spans="4:4" x14ac:dyDescent="0.25">
      <c r="D370" s="50"/>
    </row>
    <row r="371" spans="4:4" x14ac:dyDescent="0.25">
      <c r="D371" s="50"/>
    </row>
    <row r="372" spans="4:4" x14ac:dyDescent="0.25">
      <c r="D372" s="50"/>
    </row>
    <row r="373" spans="4:4" x14ac:dyDescent="0.25">
      <c r="D373" s="50"/>
    </row>
    <row r="374" spans="4:4" x14ac:dyDescent="0.25">
      <c r="D374" s="50"/>
    </row>
    <row r="375" spans="4:4" x14ac:dyDescent="0.25">
      <c r="D375" s="50"/>
    </row>
    <row r="376" spans="4:4" x14ac:dyDescent="0.25">
      <c r="D376" s="50"/>
    </row>
    <row r="377" spans="4:4" x14ac:dyDescent="0.25">
      <c r="D377" s="50"/>
    </row>
    <row r="378" spans="4:4" x14ac:dyDescent="0.25">
      <c r="D378" s="50"/>
    </row>
    <row r="379" spans="4:4" x14ac:dyDescent="0.25">
      <c r="D379" s="50"/>
    </row>
    <row r="380" spans="4:4" x14ac:dyDescent="0.25">
      <c r="D380" s="50"/>
    </row>
    <row r="381" spans="4:4" x14ac:dyDescent="0.25">
      <c r="D381" s="50"/>
    </row>
    <row r="382" spans="4:4" x14ac:dyDescent="0.25">
      <c r="D382" s="50"/>
    </row>
    <row r="383" spans="4:4" x14ac:dyDescent="0.25">
      <c r="D383" s="50"/>
    </row>
    <row r="384" spans="4:4" x14ac:dyDescent="0.25">
      <c r="D384" s="50"/>
    </row>
    <row r="385" spans="4:4" x14ac:dyDescent="0.25">
      <c r="D385" s="50"/>
    </row>
    <row r="386" spans="4:4" x14ac:dyDescent="0.25">
      <c r="D386" s="50"/>
    </row>
    <row r="387" spans="4:4" x14ac:dyDescent="0.25">
      <c r="D387" s="50"/>
    </row>
    <row r="388" spans="4:4" x14ac:dyDescent="0.25">
      <c r="D388" s="50"/>
    </row>
    <row r="389" spans="4:4" x14ac:dyDescent="0.25">
      <c r="D389" s="50"/>
    </row>
    <row r="390" spans="4:4" x14ac:dyDescent="0.25">
      <c r="D390" s="50"/>
    </row>
    <row r="391" spans="4:4" x14ac:dyDescent="0.25">
      <c r="D391" s="50"/>
    </row>
    <row r="392" spans="4:4" x14ac:dyDescent="0.25">
      <c r="D392" s="50"/>
    </row>
    <row r="393" spans="4:4" x14ac:dyDescent="0.25">
      <c r="D393" s="50"/>
    </row>
    <row r="394" spans="4:4" x14ac:dyDescent="0.25">
      <c r="D394" s="50"/>
    </row>
    <row r="395" spans="4:4" x14ac:dyDescent="0.25">
      <c r="D395" s="50"/>
    </row>
    <row r="396" spans="4:4" x14ac:dyDescent="0.25">
      <c r="D396" s="50"/>
    </row>
    <row r="397" spans="4:4" x14ac:dyDescent="0.25">
      <c r="D397" s="50"/>
    </row>
    <row r="398" spans="4:4" x14ac:dyDescent="0.25">
      <c r="D398" s="50"/>
    </row>
    <row r="399" spans="4:4" x14ac:dyDescent="0.25">
      <c r="D399" s="50"/>
    </row>
    <row r="400" spans="4:4" x14ac:dyDescent="0.25">
      <c r="D400" s="50"/>
    </row>
    <row r="401" spans="4:4" x14ac:dyDescent="0.25">
      <c r="D401" s="50"/>
    </row>
    <row r="402" spans="4:4" x14ac:dyDescent="0.25">
      <c r="D402" s="50"/>
    </row>
    <row r="403" spans="4:4" x14ac:dyDescent="0.25">
      <c r="D403" s="50"/>
    </row>
    <row r="404" spans="4:4" x14ac:dyDescent="0.25">
      <c r="D404" s="50"/>
    </row>
    <row r="405" spans="4:4" x14ac:dyDescent="0.25">
      <c r="D405" s="50"/>
    </row>
    <row r="406" spans="4:4" x14ac:dyDescent="0.25">
      <c r="D406" s="50"/>
    </row>
    <row r="407" spans="4:4" x14ac:dyDescent="0.25">
      <c r="D407" s="50"/>
    </row>
    <row r="408" spans="4:4" x14ac:dyDescent="0.25">
      <c r="D408" s="50"/>
    </row>
    <row r="409" spans="4:4" x14ac:dyDescent="0.25">
      <c r="D409" s="50"/>
    </row>
    <row r="410" spans="4:4" x14ac:dyDescent="0.25">
      <c r="D410" s="50"/>
    </row>
    <row r="411" spans="4:4" x14ac:dyDescent="0.25">
      <c r="D411" s="50"/>
    </row>
    <row r="412" spans="4:4" x14ac:dyDescent="0.25">
      <c r="D412" s="50"/>
    </row>
    <row r="413" spans="4:4" x14ac:dyDescent="0.25">
      <c r="D413" s="50"/>
    </row>
    <row r="414" spans="4:4" x14ac:dyDescent="0.25">
      <c r="D414" s="50"/>
    </row>
    <row r="415" spans="4:4" x14ac:dyDescent="0.25">
      <c r="D415" s="50"/>
    </row>
    <row r="416" spans="4:4" x14ac:dyDescent="0.25">
      <c r="D416" s="50"/>
    </row>
    <row r="417" spans="4:4" x14ac:dyDescent="0.25">
      <c r="D417" s="50"/>
    </row>
    <row r="418" spans="4:4" x14ac:dyDescent="0.25">
      <c r="D418" s="50"/>
    </row>
    <row r="419" spans="4:4" x14ac:dyDescent="0.25">
      <c r="D419" s="50"/>
    </row>
    <row r="420" spans="4:4" x14ac:dyDescent="0.25">
      <c r="D420" s="50"/>
    </row>
    <row r="421" spans="4:4" x14ac:dyDescent="0.25">
      <c r="D421" s="50"/>
    </row>
    <row r="422" spans="4:4" x14ac:dyDescent="0.25">
      <c r="D422" s="50"/>
    </row>
    <row r="423" spans="4:4" x14ac:dyDescent="0.25">
      <c r="D423" s="50"/>
    </row>
    <row r="424" spans="4:4" x14ac:dyDescent="0.25">
      <c r="D424" s="50"/>
    </row>
    <row r="425" spans="4:4" x14ac:dyDescent="0.25">
      <c r="D425" s="50"/>
    </row>
    <row r="426" spans="4:4" x14ac:dyDescent="0.25">
      <c r="D426" s="50"/>
    </row>
    <row r="427" spans="4:4" x14ac:dyDescent="0.25">
      <c r="D427" s="50"/>
    </row>
    <row r="428" spans="4:4" x14ac:dyDescent="0.25">
      <c r="D428" s="50"/>
    </row>
    <row r="429" spans="4:4" x14ac:dyDescent="0.25">
      <c r="D429" s="50"/>
    </row>
    <row r="430" spans="4:4" x14ac:dyDescent="0.25">
      <c r="D430" s="50"/>
    </row>
    <row r="431" spans="4:4" x14ac:dyDescent="0.25">
      <c r="D431" s="50"/>
    </row>
    <row r="432" spans="4:4" x14ac:dyDescent="0.25">
      <c r="D432" s="50"/>
    </row>
    <row r="433" spans="4:4" x14ac:dyDescent="0.25">
      <c r="D433" s="50"/>
    </row>
    <row r="434" spans="4:4" x14ac:dyDescent="0.25">
      <c r="D434" s="50"/>
    </row>
    <row r="435" spans="4:4" x14ac:dyDescent="0.25">
      <c r="D435" s="50"/>
    </row>
    <row r="436" spans="4:4" x14ac:dyDescent="0.25">
      <c r="D436" s="50"/>
    </row>
    <row r="437" spans="4:4" x14ac:dyDescent="0.25">
      <c r="D437" s="50"/>
    </row>
    <row r="438" spans="4:4" x14ac:dyDescent="0.25">
      <c r="D438" s="50"/>
    </row>
    <row r="439" spans="4:4" x14ac:dyDescent="0.25">
      <c r="D439" s="50"/>
    </row>
    <row r="440" spans="4:4" x14ac:dyDescent="0.25">
      <c r="D440" s="50"/>
    </row>
    <row r="441" spans="4:4" x14ac:dyDescent="0.25">
      <c r="D441" s="50"/>
    </row>
    <row r="442" spans="4:4" x14ac:dyDescent="0.25">
      <c r="D442" s="50"/>
    </row>
    <row r="443" spans="4:4" x14ac:dyDescent="0.25">
      <c r="D443" s="50"/>
    </row>
    <row r="444" spans="4:4" x14ac:dyDescent="0.25">
      <c r="D444" s="50"/>
    </row>
    <row r="445" spans="4:4" x14ac:dyDescent="0.25">
      <c r="D445" s="50"/>
    </row>
    <row r="446" spans="4:4" x14ac:dyDescent="0.25">
      <c r="D446" s="50"/>
    </row>
    <row r="447" spans="4:4" x14ac:dyDescent="0.25">
      <c r="D447" s="50"/>
    </row>
    <row r="448" spans="4:4" x14ac:dyDescent="0.25">
      <c r="D448" s="50"/>
    </row>
    <row r="449" spans="4:4" x14ac:dyDescent="0.25">
      <c r="D449" s="50"/>
    </row>
    <row r="450" spans="4:4" x14ac:dyDescent="0.25">
      <c r="D450" s="50"/>
    </row>
    <row r="451" spans="4:4" x14ac:dyDescent="0.25">
      <c r="D451" s="50"/>
    </row>
    <row r="452" spans="4:4" x14ac:dyDescent="0.25">
      <c r="D452" s="50"/>
    </row>
    <row r="453" spans="4:4" x14ac:dyDescent="0.25">
      <c r="D453" s="50"/>
    </row>
    <row r="454" spans="4:4" x14ac:dyDescent="0.25">
      <c r="D454" s="50"/>
    </row>
    <row r="455" spans="4:4" x14ac:dyDescent="0.25">
      <c r="D455" s="50"/>
    </row>
    <row r="456" spans="4:4" x14ac:dyDescent="0.25">
      <c r="D456" s="50"/>
    </row>
    <row r="457" spans="4:4" x14ac:dyDescent="0.25">
      <c r="D457" s="50"/>
    </row>
    <row r="458" spans="4:4" x14ac:dyDescent="0.25">
      <c r="D458" s="50"/>
    </row>
    <row r="459" spans="4:4" x14ac:dyDescent="0.25">
      <c r="D459" s="50"/>
    </row>
  </sheetData>
  <mergeCells count="3">
    <mergeCell ref="A8:B36"/>
    <mergeCell ref="J9:K9"/>
    <mergeCell ref="M9:N9"/>
  </mergeCells>
  <phoneticPr fontId="0" type="noConversion"/>
  <pageMargins left="0.75" right="0.75" top="1" bottom="1" header="0.5" footer="0.5"/>
  <pageSetup paperSize="9" scale="77" orientation="landscape" r:id="rId1"/>
  <headerFooter alignWithMargins="0">
    <oddFooter>&amp;L&amp;F&amp;C&amp;P&amp;R&amp;T  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52" r:id="rId4" name="adaytum_page_1_drop_1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5" name="adaytum_page_1_drop_2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3</xdr:col>
                    <xdr:colOff>883920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6" name="adaytum_page_2_drop_1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40</xdr:row>
                    <xdr:rowOff>0</xdr:rowOff>
                  </from>
                  <to>
                    <xdr:col>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AY112"/>
  <sheetViews>
    <sheetView view="pageBreakPreview" zoomScale="60" zoomScaleNormal="100" workbookViewId="0">
      <selection activeCell="I37" sqref="I37"/>
    </sheetView>
  </sheetViews>
  <sheetFormatPr defaultRowHeight="13.2" x14ac:dyDescent="0.25"/>
  <cols>
    <col min="3" max="3" width="22.6640625" bestFit="1" customWidth="1"/>
    <col min="4" max="4" width="12.6640625" bestFit="1" customWidth="1"/>
    <col min="5" max="5" width="13.33203125" bestFit="1" customWidth="1"/>
    <col min="6" max="6" width="12.6640625" bestFit="1" customWidth="1"/>
    <col min="7" max="7" width="12.33203125" bestFit="1" customWidth="1"/>
    <col min="8" max="8" width="12.5546875" bestFit="1" customWidth="1"/>
    <col min="9" max="9" width="13" bestFit="1" customWidth="1"/>
    <col min="10" max="10" width="12.109375" bestFit="1" customWidth="1"/>
    <col min="11" max="11" width="12.6640625" bestFit="1" customWidth="1"/>
    <col min="12" max="12" width="13" bestFit="1" customWidth="1"/>
    <col min="13" max="13" width="12.5546875" bestFit="1" customWidth="1"/>
    <col min="14" max="14" width="12.6640625" bestFit="1" customWidth="1"/>
    <col min="15" max="15" width="12.33203125" bestFit="1" customWidth="1"/>
    <col min="16" max="16" width="14.109375" bestFit="1" customWidth="1"/>
    <col min="17" max="17" width="12.109375" bestFit="1" customWidth="1"/>
  </cols>
  <sheetData>
    <row r="7" spans="1:51" x14ac:dyDescent="0.25">
      <c r="C7" s="1" t="s">
        <v>0</v>
      </c>
    </row>
    <row r="8" spans="1:51" ht="12.75" customHeight="1" x14ac:dyDescent="0.25">
      <c r="C8" s="7" t="s">
        <v>21</v>
      </c>
      <c r="D8" s="7" t="s">
        <v>57</v>
      </c>
      <c r="E8" s="4" t="s">
        <v>1</v>
      </c>
    </row>
    <row r="9" spans="1:51" ht="15.75" customHeigh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51" s="46" customFormat="1" ht="12" customHeight="1" x14ac:dyDescent="0.3">
      <c r="A10" s="15"/>
      <c r="B10" s="15"/>
      <c r="C10" s="15"/>
      <c r="D10" s="104" t="s">
        <v>18</v>
      </c>
      <c r="E10" s="104" t="s">
        <v>19</v>
      </c>
      <c r="F10" s="104" t="s">
        <v>20</v>
      </c>
      <c r="G10" s="104" t="s">
        <v>24</v>
      </c>
      <c r="H10" s="104" t="s">
        <v>25</v>
      </c>
      <c r="I10" s="104" t="s">
        <v>26</v>
      </c>
      <c r="J10" s="104" t="s">
        <v>27</v>
      </c>
      <c r="K10" s="104" t="s">
        <v>28</v>
      </c>
      <c r="L10" s="104" t="s">
        <v>29</v>
      </c>
      <c r="M10" s="104" t="s">
        <v>30</v>
      </c>
      <c r="N10" s="104" t="s">
        <v>31</v>
      </c>
      <c r="O10" s="104" t="s">
        <v>32</v>
      </c>
      <c r="P10" s="108" t="s">
        <v>33</v>
      </c>
      <c r="Q10" s="104" t="s">
        <v>34</v>
      </c>
    </row>
    <row r="11" spans="1:51" ht="12.75" customHeight="1" x14ac:dyDescent="0.25">
      <c r="A11" s="11"/>
      <c r="B11" s="11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51" ht="12.75" customHeight="1" x14ac:dyDescent="0.25">
      <c r="A12" s="28"/>
      <c r="B12" s="28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"/>
      <c r="Q12" s="3"/>
    </row>
    <row r="13" spans="1:51" x14ac:dyDescent="0.25">
      <c r="A13" s="262" t="s">
        <v>41</v>
      </c>
      <c r="B13" s="262"/>
      <c r="C13" s="2" t="s">
        <v>2</v>
      </c>
      <c r="D13" s="122">
        <v>228479.32</v>
      </c>
      <c r="E13" s="122">
        <v>235291.88</v>
      </c>
      <c r="F13" s="122">
        <v>411985.69</v>
      </c>
      <c r="G13" s="122">
        <v>321243.09999999998</v>
      </c>
      <c r="H13" s="122">
        <v>243981.65422885577</v>
      </c>
      <c r="I13" s="122">
        <v>249345.46019900503</v>
      </c>
      <c r="J13" s="122">
        <v>249345.46019900503</v>
      </c>
      <c r="K13" s="122">
        <v>254709.26616915429</v>
      </c>
      <c r="L13" s="122">
        <v>254709.26616915429</v>
      </c>
      <c r="M13" s="122">
        <v>260073.07213930355</v>
      </c>
      <c r="N13" s="122">
        <v>260073.07213930355</v>
      </c>
      <c r="O13" s="122">
        <v>260073.07213930355</v>
      </c>
      <c r="P13" s="122">
        <v>3229310.3133830847</v>
      </c>
      <c r="Q13" s="122">
        <v>0</v>
      </c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</row>
    <row r="14" spans="1:51" x14ac:dyDescent="0.25">
      <c r="A14" s="262"/>
      <c r="B14" s="262"/>
      <c r="C14" s="2" t="s">
        <v>3</v>
      </c>
      <c r="D14" s="122">
        <v>30350.29</v>
      </c>
      <c r="E14" s="122">
        <v>50494.68</v>
      </c>
      <c r="F14" s="122">
        <v>84046.23</v>
      </c>
      <c r="G14" s="122">
        <v>41050.410000000003</v>
      </c>
      <c r="H14" s="122">
        <v>49462.686567164179</v>
      </c>
      <c r="I14" s="122">
        <v>49462.686567164179</v>
      </c>
      <c r="J14" s="122">
        <v>49462.686567164179</v>
      </c>
      <c r="K14" s="122">
        <v>49462.686567164179</v>
      </c>
      <c r="L14" s="122">
        <v>49462.686567164179</v>
      </c>
      <c r="M14" s="122">
        <v>49462.686567164179</v>
      </c>
      <c r="N14" s="122">
        <v>49462.686567164179</v>
      </c>
      <c r="O14" s="122">
        <v>49462.686567164179</v>
      </c>
      <c r="P14" s="122">
        <v>601643.10253731348</v>
      </c>
      <c r="Q14" s="122">
        <v>0</v>
      </c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</row>
    <row r="15" spans="1:51" ht="12.75" customHeight="1" x14ac:dyDescent="0.25">
      <c r="A15" s="262"/>
      <c r="B15" s="262"/>
      <c r="C15" s="2" t="s">
        <v>4</v>
      </c>
      <c r="D15" s="122">
        <v>3102.83</v>
      </c>
      <c r="E15" s="122">
        <v>445.99</v>
      </c>
      <c r="F15" s="122">
        <v>1043.6500000000001</v>
      </c>
      <c r="G15" s="122">
        <v>5166.47</v>
      </c>
      <c r="H15" s="122">
        <v>6000</v>
      </c>
      <c r="I15" s="122">
        <v>6000</v>
      </c>
      <c r="J15" s="122">
        <v>6000</v>
      </c>
      <c r="K15" s="122">
        <v>6000</v>
      </c>
      <c r="L15" s="122">
        <v>6000</v>
      </c>
      <c r="M15" s="122">
        <v>6000</v>
      </c>
      <c r="N15" s="122">
        <v>6000</v>
      </c>
      <c r="O15" s="122">
        <v>6000</v>
      </c>
      <c r="P15" s="122">
        <v>57758.94</v>
      </c>
      <c r="Q15" s="122">
        <v>0</v>
      </c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</row>
    <row r="16" spans="1:51" x14ac:dyDescent="0.25">
      <c r="A16" s="262"/>
      <c r="B16" s="262"/>
      <c r="C16" s="2" t="s">
        <v>5</v>
      </c>
      <c r="D16" s="122">
        <v>2291.36</v>
      </c>
      <c r="E16" s="122">
        <v>19938.830000000002</v>
      </c>
      <c r="F16" s="122">
        <v>130263.72</v>
      </c>
      <c r="G16" s="122">
        <v>496.63</v>
      </c>
      <c r="H16" s="122">
        <v>746.26865671641804</v>
      </c>
      <c r="I16" s="122">
        <v>746.26865671641804</v>
      </c>
      <c r="J16" s="122">
        <v>746.26865671641804</v>
      </c>
      <c r="K16" s="122">
        <v>746.26865671641804</v>
      </c>
      <c r="L16" s="122">
        <v>746.26865671641804</v>
      </c>
      <c r="M16" s="122">
        <v>746.26865671641804</v>
      </c>
      <c r="N16" s="122">
        <v>746.26865671641804</v>
      </c>
      <c r="O16" s="122">
        <v>746.26865671641804</v>
      </c>
      <c r="P16" s="122">
        <v>158960.68925373134</v>
      </c>
      <c r="Q16" s="122">
        <v>0</v>
      </c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</row>
    <row r="17" spans="1:51" x14ac:dyDescent="0.25">
      <c r="A17" s="262"/>
      <c r="B17" s="262"/>
      <c r="C17" s="2" t="s">
        <v>6</v>
      </c>
      <c r="D17" s="122">
        <v>0</v>
      </c>
      <c r="E17" s="122">
        <v>0</v>
      </c>
      <c r="F17" s="122">
        <v>802.74</v>
      </c>
      <c r="G17" s="122">
        <v>0</v>
      </c>
      <c r="H17" s="122">
        <v>0</v>
      </c>
      <c r="I17" s="122">
        <v>0</v>
      </c>
      <c r="J17" s="122">
        <v>0</v>
      </c>
      <c r="K17" s="122">
        <v>0</v>
      </c>
      <c r="L17" s="122">
        <v>0</v>
      </c>
      <c r="M17" s="122">
        <v>0</v>
      </c>
      <c r="N17" s="122">
        <v>0</v>
      </c>
      <c r="O17" s="122">
        <v>0</v>
      </c>
      <c r="P17" s="122">
        <v>802.74</v>
      </c>
      <c r="Q17" s="122">
        <v>0</v>
      </c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</row>
    <row r="18" spans="1:51" x14ac:dyDescent="0.25">
      <c r="A18" s="262"/>
      <c r="B18" s="262"/>
      <c r="C18" s="2" t="s">
        <v>7</v>
      </c>
      <c r="D18" s="122">
        <v>2642.94</v>
      </c>
      <c r="E18" s="122">
        <v>2295.61</v>
      </c>
      <c r="F18" s="122">
        <v>0</v>
      </c>
      <c r="G18" s="122">
        <v>0</v>
      </c>
      <c r="H18" s="122">
        <v>0</v>
      </c>
      <c r="I18" s="122">
        <v>0</v>
      </c>
      <c r="J18" s="122">
        <v>0</v>
      </c>
      <c r="K18" s="122">
        <v>0</v>
      </c>
      <c r="L18" s="122">
        <v>0</v>
      </c>
      <c r="M18" s="122">
        <v>0</v>
      </c>
      <c r="N18" s="122">
        <v>0</v>
      </c>
      <c r="O18" s="122">
        <v>0</v>
      </c>
      <c r="P18" s="122">
        <v>4938.55</v>
      </c>
      <c r="Q18" s="122">
        <v>0</v>
      </c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</row>
    <row r="19" spans="1:51" x14ac:dyDescent="0.25">
      <c r="A19" s="262"/>
      <c r="B19" s="262"/>
      <c r="C19" s="2" t="s">
        <v>8</v>
      </c>
      <c r="D19" s="122">
        <v>16373.19</v>
      </c>
      <c r="E19" s="122">
        <v>20524.04</v>
      </c>
      <c r="F19" s="122">
        <v>3242.59</v>
      </c>
      <c r="G19" s="122">
        <v>10549.41</v>
      </c>
      <c r="H19" s="122">
        <v>1865.6716417910488</v>
      </c>
      <c r="I19" s="122">
        <v>1865.6716417910488</v>
      </c>
      <c r="J19" s="122">
        <v>1865.6716417910488</v>
      </c>
      <c r="K19" s="122">
        <v>1865.6716417910488</v>
      </c>
      <c r="L19" s="122">
        <v>1865.6716417910488</v>
      </c>
      <c r="M19" s="122">
        <v>1865.6716417910488</v>
      </c>
      <c r="N19" s="122">
        <v>1865.6716417910488</v>
      </c>
      <c r="O19" s="122">
        <v>1865.6716417910488</v>
      </c>
      <c r="P19" s="122">
        <v>65614.603134328383</v>
      </c>
      <c r="Q19" s="122">
        <v>0</v>
      </c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</row>
    <row r="20" spans="1:51" x14ac:dyDescent="0.25">
      <c r="A20" s="262"/>
      <c r="B20" s="262"/>
      <c r="C20" s="2" t="s">
        <v>9</v>
      </c>
      <c r="D20" s="122">
        <v>5624.29</v>
      </c>
      <c r="E20" s="122">
        <v>3532.56</v>
      </c>
      <c r="F20" s="122">
        <v>6002.01</v>
      </c>
      <c r="G20" s="122">
        <v>1003.5</v>
      </c>
      <c r="H20" s="122">
        <v>4000</v>
      </c>
      <c r="I20" s="122">
        <v>4000</v>
      </c>
      <c r="J20" s="122">
        <v>4000</v>
      </c>
      <c r="K20" s="122">
        <v>4000</v>
      </c>
      <c r="L20" s="122">
        <v>4000</v>
      </c>
      <c r="M20" s="122">
        <v>4000</v>
      </c>
      <c r="N20" s="122">
        <v>4000</v>
      </c>
      <c r="O20" s="122">
        <v>4000</v>
      </c>
      <c r="P20" s="122">
        <v>48162.36</v>
      </c>
      <c r="Q20" s="122">
        <v>0</v>
      </c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</row>
    <row r="21" spans="1:51" x14ac:dyDescent="0.25">
      <c r="A21" s="262"/>
      <c r="B21" s="262"/>
      <c r="C21" s="3" t="s">
        <v>10</v>
      </c>
      <c r="D21" s="122">
        <v>0</v>
      </c>
      <c r="E21" s="122">
        <v>0</v>
      </c>
      <c r="F21" s="122">
        <v>0</v>
      </c>
      <c r="G21" s="122">
        <v>0</v>
      </c>
      <c r="H21" s="122">
        <v>0</v>
      </c>
      <c r="I21" s="122">
        <v>0</v>
      </c>
      <c r="J21" s="122">
        <v>0</v>
      </c>
      <c r="K21" s="122">
        <v>0</v>
      </c>
      <c r="L21" s="122">
        <v>0</v>
      </c>
      <c r="M21" s="122">
        <v>0</v>
      </c>
      <c r="N21" s="122">
        <v>0</v>
      </c>
      <c r="O21" s="122">
        <v>0</v>
      </c>
      <c r="P21" s="122">
        <v>0</v>
      </c>
      <c r="Q21" s="122">
        <v>0</v>
      </c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</row>
    <row r="22" spans="1:51" x14ac:dyDescent="0.25">
      <c r="A22" s="262"/>
      <c r="B22" s="262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</row>
    <row r="23" spans="1:51" s="17" customFormat="1" x14ac:dyDescent="0.25">
      <c r="A23" s="262"/>
      <c r="B23" s="262"/>
      <c r="C23" s="20" t="s">
        <v>11</v>
      </c>
      <c r="D23" s="123">
        <v>288864.21999999997</v>
      </c>
      <c r="E23" s="123">
        <v>332523.59000000003</v>
      </c>
      <c r="F23" s="123">
        <v>637386.63</v>
      </c>
      <c r="G23" s="123">
        <v>379509.52</v>
      </c>
      <c r="H23" s="123">
        <v>306056.2810945274</v>
      </c>
      <c r="I23" s="123">
        <v>311420.08706467669</v>
      </c>
      <c r="J23" s="123">
        <v>311420.08706467669</v>
      </c>
      <c r="K23" s="123">
        <v>316783.89303482592</v>
      </c>
      <c r="L23" s="123">
        <v>316783.89303482592</v>
      </c>
      <c r="M23" s="123">
        <v>322147.69900497521</v>
      </c>
      <c r="N23" s="123">
        <v>322147.69900497521</v>
      </c>
      <c r="O23" s="123">
        <v>322147.69900497521</v>
      </c>
      <c r="P23" s="123">
        <v>4167191.2983084582</v>
      </c>
      <c r="Q23" s="123">
        <v>0</v>
      </c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</row>
    <row r="24" spans="1:51" x14ac:dyDescent="0.25">
      <c r="A24" s="262"/>
      <c r="B24" s="262"/>
      <c r="C24" s="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</row>
    <row r="25" spans="1:51" x14ac:dyDescent="0.25">
      <c r="A25" s="262"/>
      <c r="B25" s="262"/>
      <c r="C25" s="3" t="s">
        <v>13</v>
      </c>
      <c r="D25" s="122">
        <v>0</v>
      </c>
      <c r="E25" s="122">
        <v>0</v>
      </c>
      <c r="F25" s="122">
        <v>0</v>
      </c>
      <c r="G25" s="122">
        <v>0</v>
      </c>
      <c r="H25" s="122">
        <v>0</v>
      </c>
      <c r="I25" s="122">
        <v>0</v>
      </c>
      <c r="J25" s="122">
        <v>0</v>
      </c>
      <c r="K25" s="122">
        <v>0</v>
      </c>
      <c r="L25" s="122">
        <v>0</v>
      </c>
      <c r="M25" s="122">
        <v>0</v>
      </c>
      <c r="N25" s="122">
        <v>0</v>
      </c>
      <c r="O25" s="122">
        <v>0</v>
      </c>
      <c r="P25" s="122">
        <v>0</v>
      </c>
      <c r="Q25" s="122">
        <v>0</v>
      </c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</row>
    <row r="26" spans="1:51" x14ac:dyDescent="0.25">
      <c r="A26" s="262"/>
      <c r="B26" s="262"/>
      <c r="C26" s="3" t="s">
        <v>14</v>
      </c>
      <c r="D26" s="122">
        <v>0</v>
      </c>
      <c r="E26" s="122">
        <v>0</v>
      </c>
      <c r="F26" s="122">
        <v>0</v>
      </c>
      <c r="G26" s="122">
        <v>0</v>
      </c>
      <c r="H26" s="122">
        <v>0</v>
      </c>
      <c r="I26" s="122">
        <v>0</v>
      </c>
      <c r="J26" s="122">
        <v>0</v>
      </c>
      <c r="K26" s="122">
        <v>0</v>
      </c>
      <c r="L26" s="122">
        <v>0</v>
      </c>
      <c r="M26" s="122">
        <v>0</v>
      </c>
      <c r="N26" s="122">
        <v>0</v>
      </c>
      <c r="O26" s="122">
        <v>0</v>
      </c>
      <c r="P26" s="122">
        <v>0</v>
      </c>
      <c r="Q26" s="122">
        <v>0</v>
      </c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</row>
    <row r="27" spans="1:51" ht="13.8" thickBot="1" x14ac:dyDescent="0.3">
      <c r="A27" s="262"/>
      <c r="B27" s="262"/>
      <c r="C27" s="39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</row>
    <row r="28" spans="1:51" s="17" customFormat="1" x14ac:dyDescent="0.25">
      <c r="A28" s="262"/>
      <c r="B28" s="262"/>
      <c r="C28" s="95" t="s">
        <v>35</v>
      </c>
      <c r="D28" s="18">
        <f t="shared" ref="D28:Q28" si="0">D26+D25+D23</f>
        <v>288864.21999999997</v>
      </c>
      <c r="E28" s="18">
        <f t="shared" si="0"/>
        <v>332523.59000000003</v>
      </c>
      <c r="F28" s="18">
        <f t="shared" si="0"/>
        <v>637386.63</v>
      </c>
      <c r="G28" s="18">
        <f t="shared" si="0"/>
        <v>379509.52</v>
      </c>
      <c r="H28" s="18">
        <f t="shared" si="0"/>
        <v>306056.2810945274</v>
      </c>
      <c r="I28" s="18">
        <f t="shared" si="0"/>
        <v>311420.08706467669</v>
      </c>
      <c r="J28" s="18">
        <f t="shared" si="0"/>
        <v>311420.08706467669</v>
      </c>
      <c r="K28" s="18">
        <f t="shared" si="0"/>
        <v>316783.89303482592</v>
      </c>
      <c r="L28" s="18">
        <f t="shared" si="0"/>
        <v>316783.89303482592</v>
      </c>
      <c r="M28" s="18">
        <f t="shared" si="0"/>
        <v>322147.69900497521</v>
      </c>
      <c r="N28" s="18">
        <f t="shared" si="0"/>
        <v>322147.69900497521</v>
      </c>
      <c r="O28" s="18">
        <f t="shared" si="0"/>
        <v>322147.69900497521</v>
      </c>
      <c r="P28" s="18">
        <f t="shared" si="0"/>
        <v>4167191.2983084582</v>
      </c>
      <c r="Q28" s="18">
        <f t="shared" si="0"/>
        <v>0</v>
      </c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</row>
    <row r="29" spans="1:51" x14ac:dyDescent="0.25">
      <c r="A29" s="262"/>
      <c r="B29" s="262"/>
      <c r="C29" s="5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</row>
    <row r="30" spans="1:51" x14ac:dyDescent="0.25">
      <c r="A30" s="262"/>
      <c r="B30" s="262"/>
      <c r="C30" s="3" t="s">
        <v>12</v>
      </c>
      <c r="D30" s="122">
        <v>216460.06640000001</v>
      </c>
      <c r="E30" s="122">
        <v>213464.00900000002</v>
      </c>
      <c r="F30" s="122">
        <v>149442.7205</v>
      </c>
      <c r="G30" s="122">
        <v>0</v>
      </c>
      <c r="H30" s="122">
        <v>0</v>
      </c>
      <c r="I30" s="122">
        <v>0</v>
      </c>
      <c r="J30" s="122">
        <v>0</v>
      </c>
      <c r="K30" s="122">
        <v>0</v>
      </c>
      <c r="L30" s="122">
        <v>0</v>
      </c>
      <c r="M30" s="122">
        <v>0</v>
      </c>
      <c r="N30" s="122">
        <v>0</v>
      </c>
      <c r="O30" s="122">
        <v>0</v>
      </c>
      <c r="P30" s="122">
        <v>579366.79590000003</v>
      </c>
      <c r="Q30" s="122">
        <v>0</v>
      </c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</row>
    <row r="31" spans="1:51" x14ac:dyDescent="0.25">
      <c r="A31" s="262"/>
      <c r="B31" s="262"/>
      <c r="C31" s="3" t="s">
        <v>15</v>
      </c>
      <c r="D31" s="122">
        <v>0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</row>
    <row r="32" spans="1:51" x14ac:dyDescent="0.25">
      <c r="A32" s="262"/>
      <c r="B32" s="262"/>
      <c r="C32" s="3" t="s">
        <v>16</v>
      </c>
      <c r="D32" s="122">
        <v>0</v>
      </c>
      <c r="E32" s="122">
        <v>0</v>
      </c>
      <c r="F32" s="122">
        <v>0</v>
      </c>
      <c r="G32" s="122">
        <v>0</v>
      </c>
      <c r="H32" s="122">
        <v>0</v>
      </c>
      <c r="I32" s="122">
        <v>0</v>
      </c>
      <c r="J32" s="122">
        <v>0</v>
      </c>
      <c r="K32" s="122">
        <v>0</v>
      </c>
      <c r="L32" s="122">
        <v>0</v>
      </c>
      <c r="M32" s="122">
        <v>0</v>
      </c>
      <c r="N32" s="122">
        <v>0</v>
      </c>
      <c r="O32" s="122">
        <v>0</v>
      </c>
      <c r="P32" s="122">
        <v>0</v>
      </c>
      <c r="Q32" s="122">
        <v>0</v>
      </c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</row>
    <row r="33" spans="1:51" x14ac:dyDescent="0.25">
      <c r="A33" s="262"/>
      <c r="B33" s="262"/>
      <c r="C33" s="3" t="s">
        <v>17</v>
      </c>
      <c r="D33" s="122">
        <v>0</v>
      </c>
      <c r="E33" s="122">
        <v>0</v>
      </c>
      <c r="F33" s="122">
        <v>0</v>
      </c>
      <c r="G33" s="122">
        <v>0</v>
      </c>
      <c r="H33" s="122">
        <v>0</v>
      </c>
      <c r="I33" s="122">
        <v>0</v>
      </c>
      <c r="J33" s="122">
        <v>0</v>
      </c>
      <c r="K33" s="122">
        <v>0</v>
      </c>
      <c r="L33" s="122">
        <v>0</v>
      </c>
      <c r="M33" s="122">
        <v>0</v>
      </c>
      <c r="N33" s="122">
        <v>0</v>
      </c>
      <c r="O33" s="122">
        <v>0</v>
      </c>
      <c r="P33" s="122">
        <v>0</v>
      </c>
      <c r="Q33" s="122">
        <v>0</v>
      </c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</row>
    <row r="34" spans="1:51" ht="13.8" thickBot="1" x14ac:dyDescent="0.3">
      <c r="A34" s="262"/>
      <c r="B34" s="262"/>
      <c r="C34" s="26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</row>
    <row r="35" spans="1:51" s="17" customFormat="1" x14ac:dyDescent="0.25">
      <c r="A35" s="262"/>
      <c r="B35" s="262"/>
      <c r="C35" s="17" t="s">
        <v>36</v>
      </c>
      <c r="D35" s="18">
        <f>SUM(D30:D33)</f>
        <v>216460.06640000001</v>
      </c>
      <c r="E35" s="18">
        <f t="shared" ref="E35:Q35" si="1">SUM(E30:E33)</f>
        <v>213464.00900000002</v>
      </c>
      <c r="F35" s="18">
        <f t="shared" si="1"/>
        <v>149442.7205</v>
      </c>
      <c r="G35" s="18">
        <f t="shared" si="1"/>
        <v>0</v>
      </c>
      <c r="H35" s="18">
        <f t="shared" si="1"/>
        <v>0</v>
      </c>
      <c r="I35" s="18">
        <f t="shared" si="1"/>
        <v>0</v>
      </c>
      <c r="J35" s="18">
        <f t="shared" si="1"/>
        <v>0</v>
      </c>
      <c r="K35" s="18">
        <f t="shared" si="1"/>
        <v>0</v>
      </c>
      <c r="L35" s="18">
        <f t="shared" si="1"/>
        <v>0</v>
      </c>
      <c r="M35" s="18">
        <f t="shared" si="1"/>
        <v>0</v>
      </c>
      <c r="N35" s="18">
        <f t="shared" si="1"/>
        <v>0</v>
      </c>
      <c r="O35" s="18">
        <f t="shared" si="1"/>
        <v>0</v>
      </c>
      <c r="P35" s="18">
        <f t="shared" si="1"/>
        <v>579366.79590000003</v>
      </c>
      <c r="Q35" s="18">
        <f t="shared" si="1"/>
        <v>0</v>
      </c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</row>
    <row r="36" spans="1:51" s="17" customFormat="1" x14ac:dyDescent="0.25">
      <c r="A36" s="262"/>
      <c r="B36" s="262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</row>
    <row r="37" spans="1:51" s="17" customFormat="1" ht="13.8" thickBot="1" x14ac:dyDescent="0.3">
      <c r="A37" s="262"/>
      <c r="B37" s="262"/>
      <c r="C37" s="37" t="s">
        <v>37</v>
      </c>
      <c r="D37" s="52">
        <f>D35+D28</f>
        <v>505324.28639999998</v>
      </c>
      <c r="E37" s="52">
        <f t="shared" ref="E37:Q37" si="2">E35+E28</f>
        <v>545987.59900000005</v>
      </c>
      <c r="F37" s="52">
        <f t="shared" si="2"/>
        <v>786829.35049999994</v>
      </c>
      <c r="G37" s="52">
        <f t="shared" si="2"/>
        <v>379509.52</v>
      </c>
      <c r="H37" s="52">
        <f t="shared" si="2"/>
        <v>306056.2810945274</v>
      </c>
      <c r="I37" s="52">
        <f t="shared" si="2"/>
        <v>311420.08706467669</v>
      </c>
      <c r="J37" s="52">
        <f t="shared" si="2"/>
        <v>311420.08706467669</v>
      </c>
      <c r="K37" s="52">
        <f t="shared" si="2"/>
        <v>316783.89303482592</v>
      </c>
      <c r="L37" s="52">
        <f t="shared" si="2"/>
        <v>316783.89303482592</v>
      </c>
      <c r="M37" s="52">
        <f t="shared" si="2"/>
        <v>322147.69900497521</v>
      </c>
      <c r="N37" s="52">
        <f t="shared" si="2"/>
        <v>322147.69900497521</v>
      </c>
      <c r="O37" s="52">
        <f t="shared" si="2"/>
        <v>322147.69900497521</v>
      </c>
      <c r="P37" s="52">
        <f t="shared" si="2"/>
        <v>4746558.0942084584</v>
      </c>
      <c r="Q37" s="52">
        <f t="shared" si="2"/>
        <v>0</v>
      </c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</row>
    <row r="38" spans="1:51" ht="13.8" thickTop="1" x14ac:dyDescent="0.25"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</row>
    <row r="39" spans="1:51" x14ac:dyDescent="0.25">
      <c r="C39" t="s">
        <v>40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</row>
    <row r="40" spans="1:51" x14ac:dyDescent="0.25"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</row>
    <row r="41" spans="1:51" x14ac:dyDescent="0.25"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</row>
    <row r="42" spans="1:51" x14ac:dyDescent="0.25"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</row>
    <row r="43" spans="1:51" x14ac:dyDescent="0.25"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</row>
    <row r="44" spans="1:51" x14ac:dyDescent="0.25"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</row>
    <row r="45" spans="1:51" x14ac:dyDescent="0.25"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</row>
    <row r="46" spans="1:51" x14ac:dyDescent="0.25"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</row>
    <row r="47" spans="1:51" x14ac:dyDescent="0.25"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</row>
    <row r="48" spans="1:51" x14ac:dyDescent="0.25"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</row>
    <row r="49" spans="4:29" x14ac:dyDescent="0.25"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</row>
    <row r="50" spans="4:29" x14ac:dyDescent="0.25"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</row>
    <row r="51" spans="4:29" x14ac:dyDescent="0.25"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</row>
    <row r="52" spans="4:29" x14ac:dyDescent="0.25"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</row>
    <row r="53" spans="4:29" x14ac:dyDescent="0.25"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</row>
    <row r="54" spans="4:29" x14ac:dyDescent="0.25"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</row>
    <row r="55" spans="4:29" x14ac:dyDescent="0.25"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</row>
    <row r="56" spans="4:29" x14ac:dyDescent="0.25"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</row>
    <row r="57" spans="4:29" x14ac:dyDescent="0.25"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</row>
    <row r="58" spans="4:29" x14ac:dyDescent="0.25"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</row>
    <row r="59" spans="4:29" x14ac:dyDescent="0.25"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</row>
    <row r="60" spans="4:29" x14ac:dyDescent="0.25"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</row>
    <row r="61" spans="4:29" x14ac:dyDescent="0.25"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</row>
    <row r="62" spans="4:29" x14ac:dyDescent="0.25"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</row>
    <row r="63" spans="4:29" x14ac:dyDescent="0.25"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</row>
    <row r="64" spans="4:29" x14ac:dyDescent="0.25"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</row>
    <row r="65" spans="4:29" x14ac:dyDescent="0.25"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</row>
    <row r="66" spans="4:29" x14ac:dyDescent="0.25"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</row>
    <row r="67" spans="4:29" x14ac:dyDescent="0.25"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</row>
    <row r="68" spans="4:29" x14ac:dyDescent="0.25"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</row>
    <row r="69" spans="4:29" x14ac:dyDescent="0.25"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</row>
    <row r="70" spans="4:29" x14ac:dyDescent="0.25"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</row>
    <row r="71" spans="4:29" x14ac:dyDescent="0.25"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</row>
    <row r="72" spans="4:29" x14ac:dyDescent="0.25"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</row>
    <row r="73" spans="4:29" x14ac:dyDescent="0.25"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</row>
    <row r="74" spans="4:29" x14ac:dyDescent="0.25"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</row>
    <row r="75" spans="4:29" x14ac:dyDescent="0.25"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</row>
    <row r="76" spans="4:29" x14ac:dyDescent="0.25"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</row>
    <row r="77" spans="4:29" x14ac:dyDescent="0.25"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</row>
    <row r="78" spans="4:29" x14ac:dyDescent="0.25"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</row>
    <row r="79" spans="4:29" x14ac:dyDescent="0.25"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</row>
    <row r="80" spans="4:29" x14ac:dyDescent="0.25"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</row>
    <row r="81" spans="4:29" x14ac:dyDescent="0.25"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</row>
    <row r="82" spans="4:29" x14ac:dyDescent="0.25"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</row>
    <row r="83" spans="4:29" x14ac:dyDescent="0.25"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</row>
    <row r="84" spans="4:29" x14ac:dyDescent="0.25"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</row>
    <row r="85" spans="4:29" x14ac:dyDescent="0.25"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</row>
    <row r="86" spans="4:29" x14ac:dyDescent="0.25"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</row>
    <row r="87" spans="4:29" x14ac:dyDescent="0.25"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</row>
    <row r="88" spans="4:29" x14ac:dyDescent="0.25"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</row>
    <row r="89" spans="4:29" x14ac:dyDescent="0.25"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</row>
    <row r="90" spans="4:29" x14ac:dyDescent="0.25"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</row>
    <row r="91" spans="4:29" x14ac:dyDescent="0.25"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</row>
    <row r="92" spans="4:29" x14ac:dyDescent="0.25"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</row>
    <row r="93" spans="4:29" x14ac:dyDescent="0.25"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</row>
    <row r="94" spans="4:29" x14ac:dyDescent="0.25"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</row>
    <row r="95" spans="4:29" x14ac:dyDescent="0.25"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</row>
    <row r="96" spans="4:29" x14ac:dyDescent="0.25"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</row>
    <row r="97" spans="4:29" x14ac:dyDescent="0.25"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</row>
    <row r="98" spans="4:29" x14ac:dyDescent="0.25"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</row>
    <row r="99" spans="4:29" x14ac:dyDescent="0.25"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</row>
    <row r="100" spans="4:29" x14ac:dyDescent="0.25"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</row>
    <row r="101" spans="4:29" x14ac:dyDescent="0.25"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</row>
    <row r="102" spans="4:29" x14ac:dyDescent="0.25"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</row>
    <row r="103" spans="4:29" x14ac:dyDescent="0.25"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</row>
    <row r="104" spans="4:29" x14ac:dyDescent="0.25"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</row>
    <row r="105" spans="4:29" x14ac:dyDescent="0.25"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</row>
    <row r="106" spans="4:29" x14ac:dyDescent="0.25"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</row>
    <row r="107" spans="4:29" x14ac:dyDescent="0.25"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</row>
    <row r="108" spans="4:29" x14ac:dyDescent="0.25"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</row>
    <row r="109" spans="4:29" x14ac:dyDescent="0.25"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</row>
    <row r="110" spans="4:29" x14ac:dyDescent="0.25"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</row>
    <row r="111" spans="4:29" x14ac:dyDescent="0.25"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</row>
    <row r="112" spans="4:29" x14ac:dyDescent="0.25"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</row>
  </sheetData>
  <mergeCells count="1">
    <mergeCell ref="A13:B37"/>
  </mergeCells>
  <phoneticPr fontId="0" type="noConversion"/>
  <pageMargins left="0.75" right="0.75" top="1" bottom="1" header="0.5" footer="0.5"/>
  <pageSetup paperSize="9" scale="5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adaytum_page_1_drop_1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5" name="adaytum_page_1_drop_2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3</xdr:col>
                    <xdr:colOff>685800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6" name="adaytum_page_1_drop_3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7</xdr:row>
                    <xdr:rowOff>0</xdr:rowOff>
                  </from>
                  <to>
                    <xdr:col>4</xdr:col>
                    <xdr:colOff>685800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view="pageBreakPreview" zoomScale="60" zoomScaleNormal="100" workbookViewId="0">
      <selection activeCell="D17" sqref="D17"/>
    </sheetView>
  </sheetViews>
  <sheetFormatPr defaultRowHeight="13.2" x14ac:dyDescent="0.25"/>
  <cols>
    <col min="1" max="1" width="7.33203125" customWidth="1"/>
    <col min="2" max="2" width="22.6640625" bestFit="1" customWidth="1"/>
    <col min="3" max="3" width="12.109375" customWidth="1"/>
    <col min="4" max="4" width="5.6640625" customWidth="1"/>
    <col min="5" max="5" width="13.33203125" bestFit="1" customWidth="1"/>
    <col min="6" max="6" width="7.33203125" customWidth="1"/>
    <col min="7" max="7" width="15.109375" bestFit="1" customWidth="1"/>
    <col min="8" max="8" width="10.88671875" bestFit="1" customWidth="1"/>
    <col min="9" max="9" width="14.109375" customWidth="1"/>
    <col min="10" max="10" width="14" bestFit="1" customWidth="1"/>
    <col min="12" max="12" width="19" customWidth="1"/>
    <col min="13" max="13" width="15.109375" bestFit="1" customWidth="1"/>
  </cols>
  <sheetData>
    <row r="1" spans="1:14" ht="12" customHeight="1" x14ac:dyDescent="0.25"/>
    <row r="6" spans="1:14" x14ac:dyDescent="0.25">
      <c r="B6" s="1" t="s">
        <v>0</v>
      </c>
    </row>
    <row r="7" spans="1:14" ht="12.75" customHeight="1" x14ac:dyDescent="0.25">
      <c r="B7" s="4" t="s">
        <v>105</v>
      </c>
      <c r="C7" s="4" t="s">
        <v>24</v>
      </c>
      <c r="D7" s="4" t="s">
        <v>1</v>
      </c>
      <c r="E7" s="4" t="s">
        <v>1</v>
      </c>
      <c r="F7" s="4"/>
    </row>
    <row r="8" spans="1:14" s="10" customFormat="1" ht="15.6" x14ac:dyDescent="0.3">
      <c r="A8" s="15"/>
      <c r="B8" s="15"/>
      <c r="C8" s="263" t="s">
        <v>44</v>
      </c>
      <c r="D8" s="264"/>
      <c r="E8" s="264"/>
      <c r="F8" s="264"/>
      <c r="G8" s="264"/>
      <c r="H8" s="264"/>
      <c r="I8" s="263" t="s">
        <v>22</v>
      </c>
      <c r="J8" s="265"/>
      <c r="K8" s="11"/>
      <c r="L8" s="263" t="s">
        <v>49</v>
      </c>
      <c r="M8" s="263"/>
      <c r="N8" s="11"/>
    </row>
    <row r="9" spans="1:14" s="10" customFormat="1" ht="15.6" x14ac:dyDescent="0.3">
      <c r="A9" s="15"/>
      <c r="B9" s="15"/>
      <c r="C9" s="104" t="s">
        <v>45</v>
      </c>
      <c r="D9" s="105"/>
      <c r="E9" s="104" t="s">
        <v>22</v>
      </c>
      <c r="F9" s="105"/>
      <c r="G9" s="104" t="s">
        <v>46</v>
      </c>
      <c r="H9" s="15"/>
      <c r="I9" s="15" t="s">
        <v>23</v>
      </c>
      <c r="J9" s="15" t="s">
        <v>38</v>
      </c>
      <c r="K9" s="11"/>
      <c r="L9" s="13" t="s">
        <v>23</v>
      </c>
      <c r="M9" s="13" t="s">
        <v>38</v>
      </c>
      <c r="N9" s="11"/>
    </row>
    <row r="10" spans="1:14" s="10" customFormat="1" ht="15.6" x14ac:dyDescent="0.3">
      <c r="A10" s="15"/>
      <c r="B10" s="15"/>
      <c r="C10" s="15"/>
      <c r="D10" s="15"/>
      <c r="E10" s="14"/>
      <c r="F10" s="14"/>
      <c r="G10" s="14"/>
      <c r="H10" s="15"/>
      <c r="I10" s="15"/>
      <c r="J10" s="15"/>
      <c r="K10" s="11"/>
      <c r="L10" s="11"/>
      <c r="M10" s="11"/>
      <c r="N10" s="11"/>
    </row>
    <row r="11" spans="1:14" s="10" customFormat="1" ht="15.6" x14ac:dyDescent="0.3">
      <c r="A11" s="15"/>
      <c r="B11" s="33"/>
      <c r="C11" s="33"/>
      <c r="D11" s="33"/>
      <c r="E11" s="34"/>
      <c r="F11" s="34"/>
      <c r="G11" s="34"/>
      <c r="H11" s="33"/>
      <c r="I11" s="33"/>
      <c r="J11" s="33"/>
    </row>
    <row r="12" spans="1:14" x14ac:dyDescent="0.25">
      <c r="A12" s="262" t="s">
        <v>48</v>
      </c>
      <c r="B12" s="2" t="s">
        <v>2</v>
      </c>
      <c r="C12" s="122">
        <v>393754.8</v>
      </c>
      <c r="D12" s="90"/>
      <c r="E12" s="8">
        <v>435790.76492537308</v>
      </c>
      <c r="F12" s="8"/>
      <c r="G12" s="250">
        <v>286582.25</v>
      </c>
      <c r="I12" s="6">
        <f t="shared" ref="I12:I20" si="0">C12-E12</f>
        <v>-42035.964925373089</v>
      </c>
      <c r="J12" s="6">
        <v>54.221100936321776</v>
      </c>
      <c r="L12" s="6">
        <f>G12-C12</f>
        <v>-107172.54999999999</v>
      </c>
      <c r="M12" s="6">
        <f>L12/G12*100</f>
        <v>-37.396785739521547</v>
      </c>
    </row>
    <row r="13" spans="1:14" x14ac:dyDescent="0.25">
      <c r="A13" s="262"/>
      <c r="B13" s="2" t="s">
        <v>3</v>
      </c>
      <c r="C13" s="122">
        <v>43687.839999999997</v>
      </c>
      <c r="D13" s="90"/>
      <c r="E13" s="8">
        <v>166170.14925373084</v>
      </c>
      <c r="F13" s="8"/>
      <c r="G13" s="250">
        <v>212370</v>
      </c>
      <c r="I13" s="6">
        <f t="shared" si="0"/>
        <v>-122482.30925373084</v>
      </c>
      <c r="J13" s="6">
        <v>-93.967629230769234</v>
      </c>
      <c r="L13" s="6">
        <f t="shared" ref="L13:L36" si="1">G13-C13</f>
        <v>168682.16</v>
      </c>
      <c r="M13" s="6">
        <f t="shared" ref="M13:M27" si="2">L13/G13*100</f>
        <v>79.428431511042049</v>
      </c>
    </row>
    <row r="14" spans="1:14" x14ac:dyDescent="0.25">
      <c r="A14" s="262"/>
      <c r="B14" s="2" t="s">
        <v>4</v>
      </c>
      <c r="C14" s="122">
        <v>1301.98</v>
      </c>
      <c r="D14" s="90"/>
      <c r="E14" s="8">
        <v>3731.34328358209</v>
      </c>
      <c r="F14" s="8"/>
      <c r="G14" s="250">
        <v>4014</v>
      </c>
      <c r="I14" s="6">
        <f t="shared" si="0"/>
        <v>-2429.3632835820899</v>
      </c>
      <c r="J14" s="6">
        <v>-6.8195266666666683</v>
      </c>
      <c r="L14" s="6">
        <f t="shared" si="1"/>
        <v>2712.02</v>
      </c>
      <c r="M14" s="6">
        <f t="shared" si="2"/>
        <v>67.564025909317394</v>
      </c>
    </row>
    <row r="15" spans="1:14" x14ac:dyDescent="0.25">
      <c r="A15" s="262"/>
      <c r="B15" s="2" t="s">
        <v>5</v>
      </c>
      <c r="C15" s="122">
        <v>152519.09</v>
      </c>
      <c r="D15" s="90"/>
      <c r="E15" s="8">
        <v>106326.8656716418</v>
      </c>
      <c r="F15" s="8"/>
      <c r="G15" s="250">
        <v>117508.00020000001</v>
      </c>
      <c r="I15" s="6">
        <f t="shared" si="0"/>
        <v>46192.224328358192</v>
      </c>
      <c r="J15" s="6">
        <v>-93.373236425123409</v>
      </c>
      <c r="L15" s="6">
        <f t="shared" si="1"/>
        <v>-35011.089799999987</v>
      </c>
      <c r="M15" s="6">
        <f t="shared" si="2"/>
        <v>-29.794643548022854</v>
      </c>
    </row>
    <row r="16" spans="1:14" x14ac:dyDescent="0.25">
      <c r="A16" s="262"/>
      <c r="B16" s="2" t="s">
        <v>6</v>
      </c>
      <c r="C16" s="122">
        <v>7912.5</v>
      </c>
      <c r="D16" s="90"/>
      <c r="E16" s="8">
        <v>371277.611940298</v>
      </c>
      <c r="F16" s="8"/>
      <c r="G16" s="250">
        <v>463139</v>
      </c>
      <c r="I16" s="6">
        <f t="shared" si="0"/>
        <v>-363365.111940298</v>
      </c>
      <c r="J16" s="6">
        <v>0</v>
      </c>
      <c r="L16" s="6">
        <f t="shared" si="1"/>
        <v>455226.5</v>
      </c>
      <c r="M16" s="6">
        <v>0</v>
      </c>
    </row>
    <row r="17" spans="1:13" x14ac:dyDescent="0.25">
      <c r="A17" s="262"/>
      <c r="B17" s="2" t="s">
        <v>7</v>
      </c>
      <c r="C17" s="122">
        <v>23128.98</v>
      </c>
      <c r="D17" s="90"/>
      <c r="E17" s="8">
        <v>0</v>
      </c>
      <c r="F17" s="8"/>
      <c r="G17" s="250">
        <v>5000</v>
      </c>
      <c r="I17" s="6">
        <f t="shared" si="0"/>
        <v>23128.98</v>
      </c>
      <c r="J17" s="6">
        <v>0</v>
      </c>
      <c r="L17" s="6">
        <f t="shared" si="1"/>
        <v>-18128.98</v>
      </c>
      <c r="M17" s="6">
        <v>0</v>
      </c>
    </row>
    <row r="18" spans="1:13" x14ac:dyDescent="0.25">
      <c r="A18" s="262"/>
      <c r="B18" s="2" t="s">
        <v>8</v>
      </c>
      <c r="C18" s="122">
        <v>84356.66</v>
      </c>
      <c r="D18" s="90"/>
      <c r="E18" s="8">
        <v>25498.507462686641</v>
      </c>
      <c r="F18" s="8"/>
      <c r="G18" s="250">
        <v>23476</v>
      </c>
      <c r="I18" s="6">
        <f t="shared" si="0"/>
        <v>58858.152537313363</v>
      </c>
      <c r="J18" s="6">
        <v>-100.09189578947371</v>
      </c>
      <c r="L18" s="6">
        <f t="shared" si="1"/>
        <v>-60880.66</v>
      </c>
      <c r="M18" s="6">
        <f t="shared" si="2"/>
        <v>-259.33148747657185</v>
      </c>
    </row>
    <row r="19" spans="1:13" x14ac:dyDescent="0.25">
      <c r="A19" s="262"/>
      <c r="B19" s="2" t="s">
        <v>9</v>
      </c>
      <c r="C19" s="122">
        <v>281.10000000000002</v>
      </c>
      <c r="D19" s="90"/>
      <c r="E19" s="8">
        <v>11194.029850746299</v>
      </c>
      <c r="F19" s="8"/>
      <c r="G19" s="250">
        <v>11194</v>
      </c>
      <c r="I19" s="6">
        <f t="shared" si="0"/>
        <v>-10912.929850746299</v>
      </c>
      <c r="J19" s="6">
        <v>-54.6859857142857</v>
      </c>
      <c r="L19" s="6">
        <f t="shared" si="1"/>
        <v>10912.9</v>
      </c>
      <c r="M19" s="6">
        <f t="shared" si="2"/>
        <v>97.488833303555481</v>
      </c>
    </row>
    <row r="20" spans="1:13" x14ac:dyDescent="0.25">
      <c r="A20" s="262"/>
      <c r="B20" s="3" t="s">
        <v>10</v>
      </c>
      <c r="C20" s="249">
        <v>0</v>
      </c>
      <c r="D20" s="90"/>
      <c r="E20" s="251">
        <v>0</v>
      </c>
      <c r="F20" s="8"/>
      <c r="G20" s="252">
        <v>0</v>
      </c>
      <c r="I20" s="6">
        <f t="shared" si="0"/>
        <v>0</v>
      </c>
      <c r="J20" s="6">
        <v>0</v>
      </c>
      <c r="L20" s="6">
        <f t="shared" si="1"/>
        <v>0</v>
      </c>
      <c r="M20" s="6">
        <v>0</v>
      </c>
    </row>
    <row r="21" spans="1:13" x14ac:dyDescent="0.25">
      <c r="A21" s="262"/>
      <c r="B21" s="22"/>
      <c r="C21" s="29"/>
      <c r="D21" s="87"/>
      <c r="E21" s="29"/>
      <c r="F21" s="29"/>
      <c r="G21" s="29"/>
      <c r="H21" s="30"/>
      <c r="I21" s="24"/>
      <c r="J21" s="24"/>
      <c r="K21" s="30"/>
      <c r="L21" s="30"/>
      <c r="M21" s="24"/>
    </row>
    <row r="22" spans="1:13" s="17" customFormat="1" x14ac:dyDescent="0.25">
      <c r="A22" s="262"/>
      <c r="B22" s="20" t="s">
        <v>11</v>
      </c>
      <c r="C22" s="123">
        <v>706942.95</v>
      </c>
      <c r="D22" s="91"/>
      <c r="E22" s="21">
        <v>1119989.2723880587</v>
      </c>
      <c r="F22" s="21"/>
      <c r="G22" s="254">
        <v>1123283.2502000001</v>
      </c>
      <c r="I22" s="19">
        <f>C22-E22</f>
        <v>-413046.32238805876</v>
      </c>
      <c r="J22" s="19">
        <v>-5.112749973960633</v>
      </c>
      <c r="L22" s="19">
        <f t="shared" si="1"/>
        <v>416340.30020000017</v>
      </c>
      <c r="M22" s="19">
        <f t="shared" si="2"/>
        <v>37.064587237980348</v>
      </c>
    </row>
    <row r="23" spans="1:13" x14ac:dyDescent="0.25">
      <c r="A23" s="262"/>
      <c r="B23" s="5"/>
      <c r="C23" s="8"/>
      <c r="D23" s="88"/>
      <c r="E23" s="8"/>
      <c r="F23" s="8"/>
      <c r="G23" s="8"/>
      <c r="I23" s="6"/>
      <c r="J23" s="6"/>
      <c r="M23" s="6"/>
    </row>
    <row r="24" spans="1:13" x14ac:dyDescent="0.25">
      <c r="A24" s="262"/>
      <c r="B24" s="3" t="s">
        <v>13</v>
      </c>
      <c r="C24" s="249">
        <v>0</v>
      </c>
      <c r="D24" s="90"/>
      <c r="E24" s="251">
        <v>0</v>
      </c>
      <c r="F24" s="8"/>
      <c r="G24" s="252">
        <v>0</v>
      </c>
      <c r="I24" s="6">
        <f>C24-E24</f>
        <v>0</v>
      </c>
      <c r="J24" s="6">
        <v>0</v>
      </c>
      <c r="L24" s="6">
        <f t="shared" si="1"/>
        <v>0</v>
      </c>
      <c r="M24" s="6">
        <v>0</v>
      </c>
    </row>
    <row r="25" spans="1:13" x14ac:dyDescent="0.25">
      <c r="A25" s="262"/>
      <c r="B25" s="3" t="s">
        <v>14</v>
      </c>
      <c r="C25" s="249">
        <v>0</v>
      </c>
      <c r="D25" s="90"/>
      <c r="E25" s="251">
        <v>0</v>
      </c>
      <c r="F25" s="8"/>
      <c r="G25" s="252">
        <v>0</v>
      </c>
      <c r="I25" s="6">
        <f>C25-E25</f>
        <v>0</v>
      </c>
      <c r="J25" s="6">
        <v>0</v>
      </c>
      <c r="L25" s="6">
        <f t="shared" si="1"/>
        <v>0</v>
      </c>
      <c r="M25" s="6">
        <v>0</v>
      </c>
    </row>
    <row r="26" spans="1:13" ht="13.8" thickBot="1" x14ac:dyDescent="0.3">
      <c r="A26" s="262"/>
      <c r="B26" s="39"/>
      <c r="C26" s="25"/>
      <c r="D26" s="89"/>
      <c r="E26" s="25"/>
      <c r="F26" s="25"/>
      <c r="G26" s="25"/>
      <c r="H26" s="26"/>
      <c r="I26" s="31"/>
      <c r="J26" s="31"/>
      <c r="K26" s="26"/>
      <c r="L26" s="26"/>
      <c r="M26" s="31"/>
    </row>
    <row r="27" spans="1:13" s="17" customFormat="1" x14ac:dyDescent="0.25">
      <c r="A27" s="262"/>
      <c r="B27" s="95" t="s">
        <v>35</v>
      </c>
      <c r="C27" s="21">
        <f>C25+C24+C22</f>
        <v>706942.95</v>
      </c>
      <c r="D27" s="18"/>
      <c r="E27" s="18">
        <f>E25+E24+E22</f>
        <v>1119989.2723880587</v>
      </c>
      <c r="F27" s="18"/>
      <c r="G27" s="18">
        <f>G25+G24+G22</f>
        <v>1123283.2502000001</v>
      </c>
      <c r="I27" s="19">
        <f>C27-E27</f>
        <v>-413046.32238805876</v>
      </c>
      <c r="J27" s="19">
        <v>-5.112749973960633</v>
      </c>
      <c r="L27" s="19">
        <f t="shared" si="1"/>
        <v>416340.30020000017</v>
      </c>
      <c r="M27" s="19">
        <f t="shared" si="2"/>
        <v>37.064587237980348</v>
      </c>
    </row>
    <row r="28" spans="1:13" x14ac:dyDescent="0.25">
      <c r="A28" s="262"/>
      <c r="B28" s="5"/>
      <c r="C28" s="8"/>
      <c r="D28" s="88"/>
      <c r="E28" s="8"/>
      <c r="F28" s="8"/>
      <c r="G28" s="8"/>
      <c r="I28" s="6"/>
      <c r="J28" s="6"/>
      <c r="M28" s="6"/>
    </row>
    <row r="29" spans="1:13" x14ac:dyDescent="0.25">
      <c r="A29" s="262"/>
      <c r="B29" s="3" t="s">
        <v>12</v>
      </c>
      <c r="C29" s="249">
        <v>0</v>
      </c>
      <c r="D29" s="90"/>
      <c r="E29" s="251">
        <v>0</v>
      </c>
      <c r="F29" s="8"/>
      <c r="G29" s="252">
        <v>0</v>
      </c>
      <c r="I29" s="6">
        <f>C29-E29</f>
        <v>0</v>
      </c>
      <c r="J29" s="6">
        <v>0</v>
      </c>
      <c r="L29" s="6">
        <f t="shared" si="1"/>
        <v>0</v>
      </c>
      <c r="M29" s="6">
        <v>0</v>
      </c>
    </row>
    <row r="30" spans="1:13" x14ac:dyDescent="0.25">
      <c r="A30" s="262"/>
      <c r="B30" s="3" t="s">
        <v>15</v>
      </c>
      <c r="C30" s="249">
        <v>0</v>
      </c>
      <c r="D30" s="90"/>
      <c r="E30" s="251">
        <v>0</v>
      </c>
      <c r="F30" s="8"/>
      <c r="G30" s="252">
        <v>0</v>
      </c>
      <c r="I30" s="6">
        <f>C30-E30</f>
        <v>0</v>
      </c>
      <c r="J30" s="6">
        <v>0</v>
      </c>
      <c r="L30" s="6">
        <f t="shared" si="1"/>
        <v>0</v>
      </c>
      <c r="M30" s="6">
        <v>0</v>
      </c>
    </row>
    <row r="31" spans="1:13" x14ac:dyDescent="0.25">
      <c r="A31" s="262"/>
      <c r="B31" s="3" t="s">
        <v>16</v>
      </c>
      <c r="C31" s="249">
        <v>0</v>
      </c>
      <c r="D31" s="90"/>
      <c r="E31" s="251">
        <v>0</v>
      </c>
      <c r="F31" s="8"/>
      <c r="G31" s="252">
        <v>0</v>
      </c>
      <c r="I31" s="6">
        <f>C31-E31</f>
        <v>0</v>
      </c>
      <c r="J31" s="6">
        <v>0</v>
      </c>
      <c r="L31" s="6">
        <f t="shared" si="1"/>
        <v>0</v>
      </c>
      <c r="M31" s="6">
        <v>0</v>
      </c>
    </row>
    <row r="32" spans="1:13" x14ac:dyDescent="0.25">
      <c r="A32" s="262"/>
      <c r="B32" s="3" t="s">
        <v>17</v>
      </c>
      <c r="C32" s="249">
        <v>0</v>
      </c>
      <c r="D32" s="90"/>
      <c r="E32" s="251">
        <v>0</v>
      </c>
      <c r="F32" s="8"/>
      <c r="G32" s="252">
        <v>0</v>
      </c>
      <c r="I32" s="6">
        <f>C32-E32</f>
        <v>0</v>
      </c>
      <c r="J32" s="6">
        <v>0</v>
      </c>
      <c r="L32" s="6">
        <f t="shared" si="1"/>
        <v>0</v>
      </c>
      <c r="M32" s="6">
        <v>0</v>
      </c>
    </row>
    <row r="33" spans="1:13" ht="13.8" thickBot="1" x14ac:dyDescent="0.3">
      <c r="A33" s="262"/>
      <c r="B33" s="32"/>
      <c r="C33" s="25"/>
      <c r="D33" s="32"/>
      <c r="E33" s="32"/>
      <c r="F33" s="32"/>
      <c r="G33" s="32"/>
      <c r="H33" s="32"/>
      <c r="I33" s="32"/>
      <c r="J33" s="26"/>
      <c r="K33" s="26"/>
      <c r="L33" s="26"/>
      <c r="M33" s="31"/>
    </row>
    <row r="34" spans="1:13" s="17" customFormat="1" x14ac:dyDescent="0.25">
      <c r="A34" s="262"/>
      <c r="B34" s="17" t="s">
        <v>36</v>
      </c>
      <c r="C34" s="21">
        <f>SUM(C29:C32)</f>
        <v>0</v>
      </c>
      <c r="D34" s="18"/>
      <c r="E34" s="21">
        <f>SUM(E29:E32)</f>
        <v>0</v>
      </c>
      <c r="F34" s="19"/>
      <c r="G34" s="21">
        <f>SUM(G29:G32)</f>
        <v>0</v>
      </c>
      <c r="H34" s="19"/>
      <c r="I34" s="21">
        <f>SUM(I29:I32)</f>
        <v>0</v>
      </c>
      <c r="J34" s="21">
        <f>SUM(J29:J32)</f>
        <v>0</v>
      </c>
      <c r="L34" s="19">
        <f t="shared" si="1"/>
        <v>0</v>
      </c>
      <c r="M34" s="6">
        <v>0</v>
      </c>
    </row>
    <row r="35" spans="1:13" x14ac:dyDescent="0.25">
      <c r="A35" s="262"/>
      <c r="C35" s="8"/>
      <c r="M35" s="6"/>
    </row>
    <row r="36" spans="1:13" s="17" customFormat="1" ht="13.8" thickBot="1" x14ac:dyDescent="0.3">
      <c r="A36" s="262"/>
      <c r="B36" s="37" t="s">
        <v>37</v>
      </c>
      <c r="C36" s="92">
        <f>C27+C34</f>
        <v>706942.95</v>
      </c>
      <c r="D36" s="38"/>
      <c r="E36" s="38">
        <f>E27+E34</f>
        <v>1119989.2723880587</v>
      </c>
      <c r="F36" s="38"/>
      <c r="G36" s="38">
        <f>G27+G34</f>
        <v>1123283.2502000001</v>
      </c>
      <c r="H36" s="38"/>
      <c r="I36" s="38">
        <f>I27+I34</f>
        <v>-413046.32238805876</v>
      </c>
      <c r="J36" s="38">
        <f>J27+J34</f>
        <v>-5.112749973960633</v>
      </c>
      <c r="K36" s="37"/>
      <c r="L36" s="38">
        <f t="shared" si="1"/>
        <v>416340.30020000017</v>
      </c>
      <c r="M36" s="38">
        <f>L36/G36*100</f>
        <v>37.064587237980348</v>
      </c>
    </row>
    <row r="37" spans="1:13" ht="13.8" thickTop="1" x14ac:dyDescent="0.25">
      <c r="A37" s="17"/>
      <c r="C37" s="8"/>
    </row>
    <row r="38" spans="1:13" s="16" customFormat="1" x14ac:dyDescent="0.25">
      <c r="C38" s="8"/>
    </row>
    <row r="39" spans="1:13" hidden="1" x14ac:dyDescent="0.25">
      <c r="B39" s="1" t="s">
        <v>0</v>
      </c>
    </row>
    <row r="40" spans="1:13" ht="12.75" hidden="1" customHeight="1" x14ac:dyDescent="0.25">
      <c r="B40" s="4" t="s">
        <v>105</v>
      </c>
    </row>
    <row r="41" spans="1:13" x14ac:dyDescent="0.25">
      <c r="B41" s="17" t="s">
        <v>40</v>
      </c>
    </row>
    <row r="42" spans="1:13" s="68" customFormat="1" ht="26.4" x14ac:dyDescent="0.25">
      <c r="A42" s="66"/>
      <c r="B42" s="66"/>
      <c r="C42" s="111" t="s">
        <v>39</v>
      </c>
      <c r="D42" s="144"/>
      <c r="E42" s="111" t="s">
        <v>51</v>
      </c>
      <c r="F42" s="106"/>
      <c r="G42" s="247" t="s">
        <v>58</v>
      </c>
      <c r="H42" s="106"/>
      <c r="I42" s="112" t="s">
        <v>52</v>
      </c>
      <c r="J42" s="107" t="s">
        <v>38</v>
      </c>
      <c r="L42" s="112" t="s">
        <v>52</v>
      </c>
      <c r="M42" s="107" t="s">
        <v>38</v>
      </c>
    </row>
    <row r="43" spans="1:13" x14ac:dyDescent="0.25">
      <c r="A43" s="66"/>
      <c r="B43" s="93" t="s">
        <v>24</v>
      </c>
      <c r="C43" s="255">
        <v>18</v>
      </c>
      <c r="D43" s="96"/>
      <c r="E43" s="255">
        <v>31</v>
      </c>
      <c r="F43" s="96"/>
      <c r="G43" s="96">
        <v>24</v>
      </c>
      <c r="H43" s="96"/>
      <c r="I43" s="8">
        <v>-13</v>
      </c>
      <c r="J43" s="8">
        <v>-41.935483870967744</v>
      </c>
      <c r="L43" s="17">
        <f>G43-C43</f>
        <v>6</v>
      </c>
      <c r="M43" s="143">
        <f>L43/C43*100</f>
        <v>33.333333333333329</v>
      </c>
    </row>
  </sheetData>
  <mergeCells count="4">
    <mergeCell ref="L8:M8"/>
    <mergeCell ref="A12:A36"/>
    <mergeCell ref="C8:H8"/>
    <mergeCell ref="I8:J8"/>
  </mergeCells>
  <phoneticPr fontId="0" type="noConversion"/>
  <pageMargins left="0.75" right="0.75" top="1" bottom="1" header="0.5" footer="0.5"/>
  <pageSetup paperSize="9" scale="7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7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2</xdr:col>
                    <xdr:colOff>685800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6" name="adaytum_page_1_drop_3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6</xdr:row>
                    <xdr:rowOff>0</xdr:rowOff>
                  </from>
                  <to>
                    <xdr:col>4</xdr:col>
                    <xdr:colOff>822960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7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39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N103"/>
  <sheetViews>
    <sheetView view="pageBreakPreview" zoomScale="60" zoomScaleNormal="100" workbookViewId="0">
      <selection activeCell="D17" sqref="D17"/>
    </sheetView>
  </sheetViews>
  <sheetFormatPr defaultRowHeight="13.2" x14ac:dyDescent="0.25"/>
  <cols>
    <col min="3" max="3" width="22.6640625" bestFit="1" customWidth="1"/>
    <col min="4" max="4" width="16.6640625" customWidth="1"/>
    <col min="5" max="5" width="5" customWidth="1"/>
    <col min="6" max="6" width="14.44140625" bestFit="1" customWidth="1"/>
    <col min="7" max="7" width="6" customWidth="1"/>
    <col min="8" max="8" width="14.44140625" bestFit="1" customWidth="1"/>
    <col min="9" max="9" width="10.88671875" bestFit="1" customWidth="1"/>
    <col min="10" max="10" width="14" style="6" bestFit="1" customWidth="1"/>
    <col min="11" max="11" width="14" bestFit="1" customWidth="1"/>
    <col min="12" max="12" width="3.5546875" customWidth="1"/>
    <col min="13" max="13" width="17.33203125" customWidth="1"/>
    <col min="14" max="14" width="15.109375" bestFit="1" customWidth="1"/>
  </cols>
  <sheetData>
    <row r="6" spans="1:14" x14ac:dyDescent="0.25">
      <c r="C6" s="1" t="s">
        <v>0</v>
      </c>
    </row>
    <row r="7" spans="1:14" ht="12.75" customHeight="1" x14ac:dyDescent="0.25">
      <c r="C7" s="4" t="s">
        <v>105</v>
      </c>
      <c r="D7" s="7" t="s">
        <v>33</v>
      </c>
      <c r="E7" s="4" t="s">
        <v>1</v>
      </c>
      <c r="F7" s="4" t="s">
        <v>1</v>
      </c>
      <c r="G7" s="4"/>
    </row>
    <row r="8" spans="1:14" ht="12.75" customHeight="1" x14ac:dyDescent="0.25">
      <c r="C8" s="7"/>
      <c r="D8" s="7"/>
      <c r="E8" s="7"/>
      <c r="F8" s="4"/>
      <c r="G8" s="4"/>
    </row>
    <row r="9" spans="1:14" ht="12.75" customHeight="1" x14ac:dyDescent="0.25">
      <c r="A9" s="28"/>
      <c r="B9" s="28"/>
      <c r="C9" s="54"/>
      <c r="D9" s="54"/>
      <c r="E9" s="54"/>
      <c r="F9" s="54"/>
      <c r="G9" s="54"/>
      <c r="H9" s="11"/>
      <c r="I9" s="11"/>
      <c r="J9" s="55"/>
      <c r="K9" s="28"/>
      <c r="L9" s="28"/>
      <c r="M9" s="28"/>
      <c r="N9" s="28"/>
    </row>
    <row r="10" spans="1:14" s="45" customFormat="1" ht="15.6" x14ac:dyDescent="0.3">
      <c r="A10" s="13"/>
      <c r="B10" s="13"/>
      <c r="C10" s="13"/>
      <c r="D10" s="13"/>
      <c r="E10" s="13"/>
      <c r="F10" s="13"/>
      <c r="G10" s="13"/>
      <c r="H10" s="13" t="s">
        <v>42</v>
      </c>
      <c r="I10" s="13"/>
      <c r="J10" s="266" t="s">
        <v>22</v>
      </c>
      <c r="K10" s="266"/>
      <c r="L10" s="13"/>
      <c r="M10" s="263" t="s">
        <v>50</v>
      </c>
      <c r="N10" s="263"/>
    </row>
    <row r="11" spans="1:14" s="45" customFormat="1" ht="15.6" x14ac:dyDescent="0.3">
      <c r="A11" s="262" t="s">
        <v>43</v>
      </c>
      <c r="B11" s="262"/>
      <c r="C11" s="13"/>
      <c r="D11" s="124" t="s">
        <v>45</v>
      </c>
      <c r="E11" s="125"/>
      <c r="F11" s="124" t="s">
        <v>22</v>
      </c>
      <c r="G11" s="125"/>
      <c r="H11" s="124" t="s">
        <v>46</v>
      </c>
      <c r="I11" s="13"/>
      <c r="J11" s="13" t="s">
        <v>23</v>
      </c>
      <c r="K11" s="56" t="s">
        <v>38</v>
      </c>
      <c r="L11" s="13"/>
      <c r="M11" s="13" t="s">
        <v>23</v>
      </c>
      <c r="N11" s="13" t="s">
        <v>38</v>
      </c>
    </row>
    <row r="12" spans="1:14" x14ac:dyDescent="0.25">
      <c r="A12" s="262"/>
      <c r="B12" s="262"/>
      <c r="C12" s="11"/>
      <c r="D12" s="12"/>
      <c r="E12" s="12"/>
      <c r="F12" s="12"/>
      <c r="G12" s="12"/>
      <c r="H12" s="12"/>
      <c r="I12" s="11"/>
      <c r="J12" s="11"/>
      <c r="K12" s="55"/>
      <c r="L12" s="28"/>
      <c r="M12" s="28"/>
      <c r="N12" s="28"/>
    </row>
    <row r="13" spans="1:14" x14ac:dyDescent="0.25">
      <c r="A13" s="262"/>
      <c r="B13" s="262"/>
      <c r="D13" s="2"/>
      <c r="E13" s="2"/>
      <c r="F13" s="3"/>
      <c r="G13" s="3"/>
      <c r="H13" s="3"/>
      <c r="J13"/>
      <c r="K13" s="6"/>
    </row>
    <row r="14" spans="1:14" x14ac:dyDescent="0.25">
      <c r="A14" s="262"/>
      <c r="B14" s="262"/>
      <c r="C14" s="2" t="s">
        <v>2</v>
      </c>
      <c r="D14" s="122">
        <v>1106047.68</v>
      </c>
      <c r="E14" s="8"/>
      <c r="F14" s="8">
        <v>5290890.5783582088</v>
      </c>
      <c r="G14" s="8"/>
      <c r="H14" s="8">
        <v>3420831.13</v>
      </c>
      <c r="J14" s="6">
        <f>F14-D14</f>
        <v>4184842.8983582091</v>
      </c>
      <c r="K14" s="6">
        <f>J14/F14*100</f>
        <v>79.095245618494488</v>
      </c>
      <c r="M14" s="6">
        <f>H14-D14</f>
        <v>2314783.4500000002</v>
      </c>
      <c r="N14" s="6">
        <f>M14/H14*100</f>
        <v>67.667282073640393</v>
      </c>
    </row>
    <row r="15" spans="1:14" x14ac:dyDescent="0.25">
      <c r="A15" s="262"/>
      <c r="B15" s="262"/>
      <c r="C15" s="2" t="s">
        <v>3</v>
      </c>
      <c r="D15" s="122">
        <v>126390.37</v>
      </c>
      <c r="E15" s="8"/>
      <c r="F15" s="8">
        <v>1994029.8507462661</v>
      </c>
      <c r="G15" s="8"/>
      <c r="H15" s="8">
        <v>1994032.53</v>
      </c>
      <c r="J15" s="6">
        <f t="shared" ref="J15:J34" si="0">F15-D15</f>
        <v>1867639.480746266</v>
      </c>
      <c r="K15" s="6">
        <f>J15/F15*100</f>
        <v>93.661560785928131</v>
      </c>
      <c r="M15" s="6">
        <f t="shared" ref="M15:M38" si="1">H15-D15</f>
        <v>1867642.1600000001</v>
      </c>
      <c r="N15" s="6">
        <f>M15/H15*100</f>
        <v>93.661569302482746</v>
      </c>
    </row>
    <row r="16" spans="1:14" x14ac:dyDescent="0.25">
      <c r="A16" s="262"/>
      <c r="B16" s="262"/>
      <c r="C16" s="2" t="s">
        <v>4</v>
      </c>
      <c r="D16" s="122">
        <v>18953.310000000001</v>
      </c>
      <c r="E16" s="8"/>
      <c r="F16" s="8">
        <v>44776.119402985081</v>
      </c>
      <c r="G16" s="8"/>
      <c r="H16" s="8">
        <v>53777.33</v>
      </c>
      <c r="J16" s="6">
        <f t="shared" si="0"/>
        <v>25822.80940298508</v>
      </c>
      <c r="K16" s="6">
        <v>100</v>
      </c>
      <c r="M16" s="6">
        <f t="shared" si="1"/>
        <v>34824.020000000004</v>
      </c>
      <c r="N16" s="6">
        <f>M16/H16*100</f>
        <v>64.755948277833809</v>
      </c>
    </row>
    <row r="17" spans="1:14" x14ac:dyDescent="0.25">
      <c r="A17" s="262"/>
      <c r="B17" s="262"/>
      <c r="C17" s="2" t="s">
        <v>5</v>
      </c>
      <c r="D17" s="122">
        <v>442865.97</v>
      </c>
      <c r="E17" s="8"/>
      <c r="F17" s="8">
        <v>1275922.3880597018</v>
      </c>
      <c r="G17" s="8"/>
      <c r="H17" s="8">
        <v>1347918.8802</v>
      </c>
      <c r="J17" s="6">
        <f t="shared" si="0"/>
        <v>833056.4180597018</v>
      </c>
      <c r="K17" s="6">
        <f>J17/F17*100</f>
        <v>65.290524396748978</v>
      </c>
      <c r="M17" s="6">
        <f t="shared" si="1"/>
        <v>905052.91020000004</v>
      </c>
      <c r="N17" s="6">
        <f>M17/H17*100</f>
        <v>67.144464217736243</v>
      </c>
    </row>
    <row r="18" spans="1:14" x14ac:dyDescent="0.25">
      <c r="A18" s="262"/>
      <c r="B18" s="262"/>
      <c r="C18" s="2" t="s">
        <v>6</v>
      </c>
      <c r="D18" s="122">
        <v>222991.83</v>
      </c>
      <c r="E18" s="8"/>
      <c r="F18" s="8">
        <v>4455331.343283576</v>
      </c>
      <c r="G18" s="8"/>
      <c r="H18" s="8">
        <v>4383330.33</v>
      </c>
      <c r="J18" s="6">
        <f t="shared" si="0"/>
        <v>4232339.5132835759</v>
      </c>
      <c r="K18" s="6">
        <v>0</v>
      </c>
      <c r="M18" s="6">
        <f t="shared" si="1"/>
        <v>4160338.5</v>
      </c>
      <c r="N18" s="6">
        <f>M18/H18*100</f>
        <v>94.91273043069971</v>
      </c>
    </row>
    <row r="19" spans="1:14" x14ac:dyDescent="0.25">
      <c r="A19" s="262"/>
      <c r="B19" s="262"/>
      <c r="C19" s="2" t="s">
        <v>7</v>
      </c>
      <c r="D19" s="122">
        <v>47861.34</v>
      </c>
      <c r="E19" s="8"/>
      <c r="F19" s="8">
        <v>0</v>
      </c>
      <c r="G19" s="8"/>
      <c r="H19" s="8">
        <v>69732.36</v>
      </c>
      <c r="J19" s="6">
        <f t="shared" si="0"/>
        <v>-47861.34</v>
      </c>
      <c r="K19" s="6">
        <v>0</v>
      </c>
      <c r="M19" s="6">
        <f t="shared" si="1"/>
        <v>21871.020000000004</v>
      </c>
      <c r="N19" s="6">
        <v>0</v>
      </c>
    </row>
    <row r="20" spans="1:14" x14ac:dyDescent="0.25">
      <c r="A20" s="262"/>
      <c r="B20" s="262"/>
      <c r="C20" s="2" t="s">
        <v>8</v>
      </c>
      <c r="D20" s="122">
        <v>109330.48</v>
      </c>
      <c r="E20" s="8"/>
      <c r="F20" s="8">
        <v>305970.14925373165</v>
      </c>
      <c r="G20" s="8"/>
      <c r="H20" s="8">
        <v>236257.82</v>
      </c>
      <c r="J20" s="6">
        <f t="shared" si="0"/>
        <v>196639.66925373167</v>
      </c>
      <c r="K20" s="6">
        <f>J20/F20*100</f>
        <v>64.267599219512235</v>
      </c>
      <c r="M20" s="6">
        <f t="shared" si="1"/>
        <v>126927.34000000001</v>
      </c>
      <c r="N20" s="6">
        <f>M20/H20*100</f>
        <v>53.724079905587885</v>
      </c>
    </row>
    <row r="21" spans="1:14" x14ac:dyDescent="0.25">
      <c r="A21" s="262"/>
      <c r="B21" s="262"/>
      <c r="C21" s="2" t="s">
        <v>9</v>
      </c>
      <c r="D21" s="122">
        <v>7867.38</v>
      </c>
      <c r="E21" s="8"/>
      <c r="F21" s="8">
        <v>134328.35820895559</v>
      </c>
      <c r="G21" s="8"/>
      <c r="H21" s="8">
        <v>108332.28</v>
      </c>
      <c r="J21" s="6">
        <f t="shared" si="0"/>
        <v>126460.97820895558</v>
      </c>
      <c r="K21" s="6">
        <f>J21/F21*100</f>
        <v>94.143172666666672</v>
      </c>
      <c r="M21" s="6">
        <f t="shared" si="1"/>
        <v>100464.9</v>
      </c>
      <c r="N21" s="6">
        <f>M21/H21*100</f>
        <v>92.737732465337203</v>
      </c>
    </row>
    <row r="22" spans="1:14" x14ac:dyDescent="0.25">
      <c r="A22" s="262"/>
      <c r="B22" s="262"/>
      <c r="C22" s="3" t="s">
        <v>10</v>
      </c>
      <c r="D22" s="122">
        <v>0</v>
      </c>
      <c r="E22" s="8"/>
      <c r="F22" s="8">
        <v>0</v>
      </c>
      <c r="G22" s="8"/>
      <c r="H22" s="8">
        <v>0</v>
      </c>
      <c r="J22" s="6">
        <f t="shared" si="0"/>
        <v>0</v>
      </c>
      <c r="K22" s="6">
        <v>0</v>
      </c>
      <c r="M22" s="6">
        <f t="shared" si="1"/>
        <v>0</v>
      </c>
      <c r="N22" s="6">
        <v>0</v>
      </c>
    </row>
    <row r="23" spans="1:14" x14ac:dyDescent="0.25">
      <c r="A23" s="262"/>
      <c r="B23" s="262"/>
      <c r="C23" s="22"/>
      <c r="D23" s="29"/>
      <c r="E23" s="29"/>
      <c r="F23" s="29"/>
      <c r="G23" s="29"/>
      <c r="H23" s="29"/>
      <c r="I23" s="30"/>
      <c r="J23" s="24"/>
      <c r="K23" s="24"/>
      <c r="L23" s="30"/>
      <c r="M23" s="30"/>
      <c r="N23" s="24"/>
    </row>
    <row r="24" spans="1:14" s="17" customFormat="1" x14ac:dyDescent="0.25">
      <c r="A24" s="262"/>
      <c r="B24" s="262"/>
      <c r="C24" s="20" t="s">
        <v>11</v>
      </c>
      <c r="D24" s="123">
        <v>2082308.36</v>
      </c>
      <c r="E24" s="21"/>
      <c r="F24" s="21">
        <v>13501248.787313424</v>
      </c>
      <c r="G24" s="21"/>
      <c r="H24" s="21">
        <v>11614212.6602</v>
      </c>
      <c r="J24" s="19">
        <f t="shared" si="0"/>
        <v>11418940.427313425</v>
      </c>
      <c r="K24" s="6">
        <f>J24/F24*100</f>
        <v>84.576920307129953</v>
      </c>
      <c r="M24" s="19">
        <f t="shared" si="1"/>
        <v>9531904.3002000004</v>
      </c>
      <c r="N24" s="19">
        <f>M24/H24*100</f>
        <v>82.071032958301785</v>
      </c>
    </row>
    <row r="25" spans="1:14" x14ac:dyDescent="0.25">
      <c r="A25" s="262"/>
      <c r="B25" s="262"/>
      <c r="C25" s="5"/>
      <c r="D25" s="8"/>
      <c r="E25" s="8"/>
      <c r="F25" s="8"/>
      <c r="G25" s="8"/>
      <c r="H25" s="8"/>
      <c r="K25" s="6"/>
      <c r="N25" s="6"/>
    </row>
    <row r="26" spans="1:14" x14ac:dyDescent="0.25">
      <c r="A26" s="262"/>
      <c r="B26" s="262"/>
      <c r="C26" s="3" t="s">
        <v>13</v>
      </c>
      <c r="D26" s="122">
        <v>0</v>
      </c>
      <c r="E26" s="8"/>
      <c r="F26" s="8">
        <v>0</v>
      </c>
      <c r="G26" s="8"/>
      <c r="H26" s="8">
        <v>0</v>
      </c>
      <c r="J26" s="6">
        <f t="shared" si="0"/>
        <v>0</v>
      </c>
      <c r="K26" s="6">
        <v>0</v>
      </c>
      <c r="M26" s="6">
        <f t="shared" si="1"/>
        <v>0</v>
      </c>
      <c r="N26" s="6">
        <v>0</v>
      </c>
    </row>
    <row r="27" spans="1:14" x14ac:dyDescent="0.25">
      <c r="A27" s="262"/>
      <c r="B27" s="262"/>
      <c r="C27" s="3" t="s">
        <v>14</v>
      </c>
      <c r="D27" s="122">
        <v>0</v>
      </c>
      <c r="E27" s="8"/>
      <c r="F27" s="8">
        <v>0</v>
      </c>
      <c r="G27" s="8"/>
      <c r="H27" s="8">
        <v>0</v>
      </c>
      <c r="J27" s="6">
        <f t="shared" si="0"/>
        <v>0</v>
      </c>
      <c r="K27" s="6">
        <v>0</v>
      </c>
      <c r="M27" s="6">
        <f t="shared" si="1"/>
        <v>0</v>
      </c>
      <c r="N27" s="6">
        <v>0</v>
      </c>
    </row>
    <row r="28" spans="1:14" ht="13.8" thickBot="1" x14ac:dyDescent="0.3">
      <c r="A28" s="262"/>
      <c r="B28" s="262"/>
      <c r="C28" s="39"/>
      <c r="D28" s="25"/>
      <c r="E28" s="25"/>
      <c r="F28" s="25"/>
      <c r="G28" s="25"/>
      <c r="H28" s="25"/>
      <c r="I28" s="26"/>
      <c r="J28" s="31"/>
      <c r="K28" s="31"/>
      <c r="L28" s="26"/>
      <c r="M28" s="26"/>
      <c r="N28" s="31"/>
    </row>
    <row r="29" spans="1:14" s="17" customFormat="1" x14ac:dyDescent="0.25">
      <c r="A29" s="262"/>
      <c r="B29" s="262"/>
      <c r="C29" s="95" t="s">
        <v>35</v>
      </c>
      <c r="D29" s="18">
        <f>D24+D26+D27</f>
        <v>2082308.36</v>
      </c>
      <c r="E29" s="18"/>
      <c r="F29" s="18">
        <f>F24+F26+F27</f>
        <v>13501248.787313424</v>
      </c>
      <c r="G29" s="18"/>
      <c r="H29" s="18">
        <f>H24+H26+H27</f>
        <v>11614212.6602</v>
      </c>
      <c r="J29" s="18">
        <f>J24+J26+J27</f>
        <v>11418940.427313425</v>
      </c>
      <c r="K29" s="19">
        <f>J29/F29*100</f>
        <v>84.576920307129953</v>
      </c>
      <c r="M29" s="19">
        <f t="shared" si="1"/>
        <v>9531904.3002000004</v>
      </c>
      <c r="N29" s="19">
        <f>M29/H29*100</f>
        <v>82.071032958301785</v>
      </c>
    </row>
    <row r="30" spans="1:14" x14ac:dyDescent="0.25">
      <c r="A30" s="262"/>
      <c r="B30" s="262"/>
      <c r="C30" s="5"/>
      <c r="D30" s="8"/>
      <c r="E30" s="8"/>
      <c r="F30" s="8"/>
      <c r="G30" s="8"/>
      <c r="H30" s="8"/>
      <c r="K30" s="6"/>
      <c r="N30" s="6"/>
    </row>
    <row r="31" spans="1:14" x14ac:dyDescent="0.25">
      <c r="A31" s="262"/>
      <c r="B31" s="262"/>
      <c r="C31" s="3" t="s">
        <v>12</v>
      </c>
      <c r="D31" s="8">
        <v>-1262739.3799999999</v>
      </c>
      <c r="E31" s="8"/>
      <c r="F31" s="8">
        <v>0</v>
      </c>
      <c r="G31" s="8"/>
      <c r="H31" s="8">
        <v>-725345.12</v>
      </c>
      <c r="J31" s="6">
        <f t="shared" si="0"/>
        <v>1262739.3799999999</v>
      </c>
      <c r="K31" s="6">
        <v>0</v>
      </c>
      <c r="M31" s="6">
        <f t="shared" si="1"/>
        <v>537394.25999999989</v>
      </c>
      <c r="N31" s="6">
        <v>0</v>
      </c>
    </row>
    <row r="32" spans="1:14" x14ac:dyDescent="0.25">
      <c r="A32" s="262"/>
      <c r="B32" s="262"/>
      <c r="C32" s="3" t="s">
        <v>15</v>
      </c>
      <c r="D32" s="122">
        <v>0</v>
      </c>
      <c r="E32" s="8"/>
      <c r="F32" s="8">
        <v>0</v>
      </c>
      <c r="G32" s="8"/>
      <c r="H32" s="8">
        <v>0</v>
      </c>
      <c r="J32" s="6">
        <f t="shared" si="0"/>
        <v>0</v>
      </c>
      <c r="K32" s="6">
        <v>0</v>
      </c>
      <c r="M32" s="6">
        <f t="shared" si="1"/>
        <v>0</v>
      </c>
      <c r="N32" s="6">
        <v>0</v>
      </c>
    </row>
    <row r="33" spans="1:14" x14ac:dyDescent="0.25">
      <c r="A33" s="262"/>
      <c r="B33" s="262"/>
      <c r="C33" s="3" t="s">
        <v>16</v>
      </c>
      <c r="D33" s="122">
        <v>0</v>
      </c>
      <c r="E33" s="8"/>
      <c r="F33" s="8">
        <v>0</v>
      </c>
      <c r="G33" s="8"/>
      <c r="H33" s="8">
        <v>0</v>
      </c>
      <c r="J33" s="6">
        <f t="shared" si="0"/>
        <v>0</v>
      </c>
      <c r="K33" s="6">
        <v>0</v>
      </c>
      <c r="M33" s="6">
        <f t="shared" si="1"/>
        <v>0</v>
      </c>
      <c r="N33" s="6">
        <v>0</v>
      </c>
    </row>
    <row r="34" spans="1:14" x14ac:dyDescent="0.25">
      <c r="A34" s="262"/>
      <c r="B34" s="262"/>
      <c r="C34" s="3" t="s">
        <v>17</v>
      </c>
      <c r="D34" s="8">
        <v>0</v>
      </c>
      <c r="E34" s="8"/>
      <c r="F34" s="8">
        <v>0</v>
      </c>
      <c r="G34" s="8"/>
      <c r="H34" s="8">
        <v>0</v>
      </c>
      <c r="J34" s="6">
        <f t="shared" si="0"/>
        <v>0</v>
      </c>
      <c r="K34" s="6">
        <v>0</v>
      </c>
      <c r="M34" s="6">
        <f t="shared" si="1"/>
        <v>0</v>
      </c>
      <c r="N34" s="6">
        <v>0</v>
      </c>
    </row>
    <row r="35" spans="1:14" x14ac:dyDescent="0.25">
      <c r="A35" s="262"/>
      <c r="B35" s="262"/>
      <c r="C35" s="30"/>
      <c r="D35" s="57"/>
      <c r="E35" s="57"/>
      <c r="F35" s="57"/>
      <c r="G35" s="57"/>
      <c r="H35" s="57"/>
      <c r="I35" s="24"/>
      <c r="J35" s="24"/>
      <c r="K35" s="30"/>
      <c r="L35" s="30"/>
      <c r="M35" s="30"/>
      <c r="N35" s="24"/>
    </row>
    <row r="36" spans="1:14" s="17" customFormat="1" x14ac:dyDescent="0.25">
      <c r="A36" s="262"/>
      <c r="B36" s="262"/>
      <c r="C36" s="17" t="s">
        <v>36</v>
      </c>
      <c r="D36" s="18">
        <f>SUM(D31:D34)</f>
        <v>-1262739.3799999999</v>
      </c>
      <c r="E36" s="18"/>
      <c r="F36" s="18">
        <f>SUM(F31:F34)</f>
        <v>0</v>
      </c>
      <c r="G36" s="18"/>
      <c r="H36" s="18">
        <f>SUM(H31:H34)</f>
        <v>-725345.12</v>
      </c>
      <c r="I36" s="19"/>
      <c r="J36" s="19">
        <f>SUM(K31:K34)</f>
        <v>0</v>
      </c>
      <c r="K36" s="17">
        <v>0</v>
      </c>
      <c r="M36" s="6">
        <f t="shared" si="1"/>
        <v>537394.25999999989</v>
      </c>
      <c r="N36" s="6">
        <v>0</v>
      </c>
    </row>
    <row r="37" spans="1:14" x14ac:dyDescent="0.25">
      <c r="A37" s="262"/>
      <c r="B37" s="262"/>
      <c r="D37" s="50"/>
      <c r="E37" s="50"/>
      <c r="I37" s="6"/>
      <c r="N37" s="6"/>
    </row>
    <row r="38" spans="1:14" s="17" customFormat="1" ht="13.8" thickBot="1" x14ac:dyDescent="0.3">
      <c r="A38" s="262"/>
      <c r="B38" s="262"/>
      <c r="C38" s="37" t="s">
        <v>37</v>
      </c>
      <c r="D38" s="52">
        <f>D36+D29</f>
        <v>819568.98000000021</v>
      </c>
      <c r="E38" s="52"/>
      <c r="F38" s="38">
        <f>F36+F29</f>
        <v>13501248.787313424</v>
      </c>
      <c r="G38" s="38"/>
      <c r="H38" s="38">
        <f>H36+H29</f>
        <v>10888867.540200001</v>
      </c>
      <c r="I38" s="38"/>
      <c r="J38" s="38">
        <f>J36+J29</f>
        <v>11418940.427313425</v>
      </c>
      <c r="K38" s="38">
        <f>J38/F38*100</f>
        <v>84.576920307129953</v>
      </c>
      <c r="L38" s="37"/>
      <c r="M38" s="38">
        <f t="shared" si="1"/>
        <v>10069298.5602</v>
      </c>
      <c r="N38" s="38">
        <f>M38/H38*100</f>
        <v>92.473331345300323</v>
      </c>
    </row>
    <row r="39" spans="1:14" ht="13.8" thickTop="1" x14ac:dyDescent="0.25">
      <c r="D39" s="50"/>
      <c r="E39" s="50"/>
      <c r="I39" s="6"/>
      <c r="N39" s="6"/>
    </row>
    <row r="40" spans="1:14" x14ac:dyDescent="0.25">
      <c r="D40" s="50"/>
      <c r="E40" s="50"/>
      <c r="I40" s="6"/>
      <c r="N40" s="6"/>
    </row>
    <row r="41" spans="1:14" x14ac:dyDescent="0.25">
      <c r="D41" s="50"/>
      <c r="E41" s="50"/>
      <c r="I41" s="6"/>
    </row>
    <row r="42" spans="1:14" x14ac:dyDescent="0.25">
      <c r="D42" s="50"/>
      <c r="E42" s="50"/>
      <c r="I42" s="6"/>
    </row>
    <row r="43" spans="1:14" x14ac:dyDescent="0.25">
      <c r="D43" s="50"/>
      <c r="E43" s="50"/>
      <c r="I43" s="6"/>
    </row>
    <row r="44" spans="1:14" x14ac:dyDescent="0.25">
      <c r="D44" s="50"/>
      <c r="E44" s="50"/>
      <c r="I44" s="6"/>
    </row>
    <row r="45" spans="1:14" x14ac:dyDescent="0.25">
      <c r="D45" s="50"/>
      <c r="E45" s="50"/>
      <c r="I45" s="6"/>
    </row>
    <row r="46" spans="1:14" x14ac:dyDescent="0.25">
      <c r="D46" s="50"/>
      <c r="E46" s="50"/>
      <c r="I46" s="6"/>
    </row>
    <row r="47" spans="1:14" x14ac:dyDescent="0.25">
      <c r="D47" s="50"/>
      <c r="E47" s="50"/>
      <c r="I47" s="6"/>
    </row>
    <row r="48" spans="1:14" x14ac:dyDescent="0.25">
      <c r="D48" s="50"/>
      <c r="E48" s="50"/>
      <c r="I48" s="6"/>
    </row>
    <row r="49" spans="4:9" x14ac:dyDescent="0.25">
      <c r="D49" s="50"/>
      <c r="E49" s="50"/>
      <c r="I49" s="6"/>
    </row>
    <row r="50" spans="4:9" x14ac:dyDescent="0.25">
      <c r="D50" s="50"/>
      <c r="E50" s="50"/>
      <c r="I50" s="6"/>
    </row>
    <row r="51" spans="4:9" x14ac:dyDescent="0.25">
      <c r="D51" s="50"/>
      <c r="E51" s="50"/>
      <c r="I51" s="6"/>
    </row>
    <row r="52" spans="4:9" x14ac:dyDescent="0.25">
      <c r="D52" s="50"/>
      <c r="E52" s="50"/>
      <c r="I52" s="6"/>
    </row>
    <row r="53" spans="4:9" x14ac:dyDescent="0.25">
      <c r="D53" s="50"/>
      <c r="E53" s="50"/>
      <c r="I53" s="6"/>
    </row>
    <row r="54" spans="4:9" x14ac:dyDescent="0.25">
      <c r="D54" s="50"/>
      <c r="E54" s="50"/>
      <c r="I54" s="6"/>
    </row>
    <row r="55" spans="4:9" x14ac:dyDescent="0.25">
      <c r="D55" s="50"/>
      <c r="E55" s="50"/>
      <c r="I55" s="6"/>
    </row>
    <row r="56" spans="4:9" x14ac:dyDescent="0.25">
      <c r="D56" s="50"/>
      <c r="E56" s="50"/>
      <c r="I56" s="6"/>
    </row>
    <row r="57" spans="4:9" x14ac:dyDescent="0.25">
      <c r="I57" s="6"/>
    </row>
    <row r="58" spans="4:9" x14ac:dyDescent="0.25">
      <c r="I58" s="6"/>
    </row>
    <row r="59" spans="4:9" x14ac:dyDescent="0.25">
      <c r="I59" s="6"/>
    </row>
    <row r="60" spans="4:9" x14ac:dyDescent="0.25">
      <c r="I60" s="6"/>
    </row>
    <row r="61" spans="4:9" x14ac:dyDescent="0.25">
      <c r="I61" s="6"/>
    </row>
    <row r="62" spans="4:9" x14ac:dyDescent="0.25">
      <c r="I62" s="6"/>
    </row>
    <row r="63" spans="4:9" x14ac:dyDescent="0.25">
      <c r="I63" s="6"/>
    </row>
    <row r="64" spans="4:9" x14ac:dyDescent="0.25">
      <c r="I64" s="6"/>
    </row>
    <row r="65" spans="9:9" x14ac:dyDescent="0.25">
      <c r="I65" s="6"/>
    </row>
    <row r="66" spans="9:9" x14ac:dyDescent="0.25">
      <c r="I66" s="6"/>
    </row>
    <row r="67" spans="9:9" x14ac:dyDescent="0.25">
      <c r="I67" s="6"/>
    </row>
    <row r="68" spans="9:9" x14ac:dyDescent="0.25">
      <c r="I68" s="6"/>
    </row>
    <row r="69" spans="9:9" x14ac:dyDescent="0.25">
      <c r="I69" s="6"/>
    </row>
    <row r="70" spans="9:9" x14ac:dyDescent="0.25">
      <c r="I70" s="6"/>
    </row>
    <row r="71" spans="9:9" x14ac:dyDescent="0.25">
      <c r="I71" s="6"/>
    </row>
    <row r="72" spans="9:9" x14ac:dyDescent="0.25">
      <c r="I72" s="6"/>
    </row>
    <row r="73" spans="9:9" x14ac:dyDescent="0.25">
      <c r="I73" s="6"/>
    </row>
    <row r="74" spans="9:9" x14ac:dyDescent="0.25">
      <c r="I74" s="6"/>
    </row>
    <row r="75" spans="9:9" x14ac:dyDescent="0.25">
      <c r="I75" s="6"/>
    </row>
    <row r="76" spans="9:9" x14ac:dyDescent="0.25">
      <c r="I76" s="6"/>
    </row>
    <row r="77" spans="9:9" x14ac:dyDescent="0.25">
      <c r="I77" s="6"/>
    </row>
    <row r="78" spans="9:9" x14ac:dyDescent="0.25">
      <c r="I78" s="6"/>
    </row>
    <row r="79" spans="9:9" x14ac:dyDescent="0.25">
      <c r="I79" s="6"/>
    </row>
    <row r="80" spans="9:9" x14ac:dyDescent="0.25">
      <c r="I80" s="6"/>
    </row>
    <row r="81" spans="9:9" x14ac:dyDescent="0.25">
      <c r="I81" s="6"/>
    </row>
    <row r="82" spans="9:9" x14ac:dyDescent="0.25">
      <c r="I82" s="6"/>
    </row>
    <row r="83" spans="9:9" x14ac:dyDescent="0.25">
      <c r="I83" s="6"/>
    </row>
    <row r="84" spans="9:9" x14ac:dyDescent="0.25">
      <c r="I84" s="6"/>
    </row>
    <row r="85" spans="9:9" x14ac:dyDescent="0.25">
      <c r="I85" s="6"/>
    </row>
    <row r="86" spans="9:9" x14ac:dyDescent="0.25">
      <c r="I86" s="6"/>
    </row>
    <row r="87" spans="9:9" x14ac:dyDescent="0.25">
      <c r="I87" s="6"/>
    </row>
    <row r="88" spans="9:9" x14ac:dyDescent="0.25">
      <c r="I88" s="6"/>
    </row>
    <row r="89" spans="9:9" x14ac:dyDescent="0.25">
      <c r="I89" s="6"/>
    </row>
    <row r="90" spans="9:9" x14ac:dyDescent="0.25">
      <c r="I90" s="6"/>
    </row>
    <row r="91" spans="9:9" x14ac:dyDescent="0.25">
      <c r="I91" s="6"/>
    </row>
    <row r="92" spans="9:9" x14ac:dyDescent="0.25">
      <c r="I92" s="6"/>
    </row>
    <row r="93" spans="9:9" x14ac:dyDescent="0.25">
      <c r="I93" s="6"/>
    </row>
    <row r="94" spans="9:9" x14ac:dyDescent="0.25">
      <c r="I94" s="6"/>
    </row>
    <row r="95" spans="9:9" x14ac:dyDescent="0.25">
      <c r="I95" s="6"/>
    </row>
    <row r="96" spans="9:9" x14ac:dyDescent="0.25">
      <c r="I96" s="6"/>
    </row>
    <row r="97" spans="9:9" x14ac:dyDescent="0.25">
      <c r="I97" s="6"/>
    </row>
    <row r="98" spans="9:9" x14ac:dyDescent="0.25">
      <c r="I98" s="6"/>
    </row>
    <row r="99" spans="9:9" x14ac:dyDescent="0.25">
      <c r="I99" s="6"/>
    </row>
    <row r="100" spans="9:9" x14ac:dyDescent="0.25">
      <c r="I100" s="6"/>
    </row>
    <row r="101" spans="9:9" x14ac:dyDescent="0.25">
      <c r="I101" s="6"/>
    </row>
    <row r="102" spans="9:9" x14ac:dyDescent="0.25">
      <c r="I102" s="6"/>
    </row>
    <row r="103" spans="9:9" x14ac:dyDescent="0.25">
      <c r="I103" s="6"/>
    </row>
  </sheetData>
  <mergeCells count="3">
    <mergeCell ref="A11:B38"/>
    <mergeCell ref="J10:K10"/>
    <mergeCell ref="M10:N10"/>
  </mergeCells>
  <phoneticPr fontId="0" type="noConversion"/>
  <pageMargins left="0.75" right="0.75" top="1" bottom="1" header="0.5" footer="0.5"/>
  <pageSetup paperSize="9" scale="7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4" r:id="rId4" name="adaytum_page_1_drop_1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5" name="adaytum_page_1_drop_2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3</xdr:col>
                    <xdr:colOff>822960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6" name="adaytum_page_1_drop_3">
              <controlPr defaultSize="0" print="0" autoFill="0" autoPict="0" macro="[1]!AdaytumDropDown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5</xdr:col>
                    <xdr:colOff>822960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L45"/>
  <sheetViews>
    <sheetView view="pageBreakPreview" zoomScale="60" zoomScaleNormal="100" workbookViewId="0">
      <selection activeCell="F15" sqref="F15"/>
    </sheetView>
  </sheetViews>
  <sheetFormatPr defaultRowHeight="13.2" x14ac:dyDescent="0.25"/>
  <cols>
    <col min="2" max="2" width="22.6640625" bestFit="1" customWidth="1"/>
    <col min="3" max="12" width="25.44140625" customWidth="1"/>
  </cols>
  <sheetData>
    <row r="7" spans="1:12" x14ac:dyDescent="0.25">
      <c r="B7" s="1" t="s">
        <v>0</v>
      </c>
    </row>
    <row r="8" spans="1:12" ht="12.75" customHeight="1" x14ac:dyDescent="0.25">
      <c r="B8" s="7" t="s">
        <v>21</v>
      </c>
      <c r="C8" s="4" t="s">
        <v>24</v>
      </c>
      <c r="D8" s="4" t="s">
        <v>1</v>
      </c>
    </row>
    <row r="9" spans="1:12" ht="12.75" customHeight="1" x14ac:dyDescent="0.25">
      <c r="B9" s="7"/>
      <c r="C9" s="7"/>
      <c r="D9" s="4"/>
    </row>
    <row r="10" spans="1:12" ht="12.75" customHeight="1" x14ac:dyDescent="0.25">
      <c r="B10" s="7"/>
      <c r="C10" s="7"/>
      <c r="D10" s="4"/>
    </row>
    <row r="11" spans="1:12" s="35" customFormat="1" ht="12.75" customHeight="1" x14ac:dyDescent="0.25">
      <c r="A11" s="11"/>
      <c r="B11" s="11"/>
      <c r="C11" s="11"/>
      <c r="D11" s="76"/>
      <c r="E11" s="76"/>
      <c r="F11" s="76"/>
      <c r="G11" s="141"/>
      <c r="H11" s="76"/>
      <c r="I11" s="76"/>
      <c r="J11" s="76"/>
      <c r="K11" s="76"/>
      <c r="L11" s="76"/>
    </row>
    <row r="12" spans="1:12" s="33" customFormat="1" ht="27" x14ac:dyDescent="0.3">
      <c r="A12" s="262" t="s">
        <v>48</v>
      </c>
      <c r="B12" s="15"/>
      <c r="C12" s="126" t="s">
        <v>57</v>
      </c>
      <c r="D12" s="77"/>
      <c r="E12" s="77"/>
      <c r="F12" s="77"/>
      <c r="G12" s="77"/>
      <c r="H12" s="77"/>
      <c r="I12" s="77"/>
      <c r="J12" s="77"/>
      <c r="K12" s="77"/>
      <c r="L12" s="77"/>
    </row>
    <row r="13" spans="1:12" s="35" customFormat="1" ht="12.75" customHeight="1" x14ac:dyDescent="0.25">
      <c r="A13" s="262"/>
      <c r="B13" s="11"/>
      <c r="C13" s="11"/>
      <c r="D13" s="76"/>
      <c r="E13" s="76"/>
      <c r="F13" s="76"/>
      <c r="G13" s="76"/>
      <c r="H13" s="76"/>
      <c r="I13" s="76"/>
      <c r="J13" s="76"/>
      <c r="K13" s="76"/>
      <c r="L13" s="76"/>
    </row>
    <row r="14" spans="1:12" s="35" customFormat="1" x14ac:dyDescent="0.25">
      <c r="A14" s="262"/>
      <c r="D14" s="76"/>
      <c r="E14" s="76"/>
      <c r="F14" s="76"/>
      <c r="G14" s="76"/>
      <c r="H14" s="76"/>
      <c r="I14" s="76"/>
      <c r="J14" s="76"/>
      <c r="K14" s="76"/>
      <c r="L14" s="76"/>
    </row>
    <row r="15" spans="1:12" x14ac:dyDescent="0.25">
      <c r="A15" s="262"/>
      <c r="B15" s="2" t="s">
        <v>2</v>
      </c>
      <c r="C15" s="127">
        <v>321243.09999999998</v>
      </c>
      <c r="D15" s="138"/>
      <c r="E15" s="138"/>
      <c r="F15" s="138"/>
      <c r="G15" s="138"/>
      <c r="H15" s="138"/>
      <c r="I15" s="138"/>
      <c r="J15" s="58"/>
      <c r="K15" s="58"/>
      <c r="L15" s="58"/>
    </row>
    <row r="16" spans="1:12" x14ac:dyDescent="0.25">
      <c r="A16" s="262"/>
      <c r="B16" s="2" t="s">
        <v>3</v>
      </c>
      <c r="C16" s="127">
        <v>41050.410000000003</v>
      </c>
      <c r="D16" s="138"/>
      <c r="E16" s="138"/>
      <c r="F16" s="138"/>
      <c r="G16" s="138"/>
      <c r="H16" s="138"/>
      <c r="I16" s="138"/>
      <c r="J16" s="58"/>
      <c r="K16" s="58"/>
      <c r="L16" s="58"/>
    </row>
    <row r="17" spans="1:12" x14ac:dyDescent="0.25">
      <c r="A17" s="262"/>
      <c r="B17" s="2" t="s">
        <v>4</v>
      </c>
      <c r="C17" s="127">
        <v>5166.47</v>
      </c>
      <c r="D17" s="138"/>
      <c r="E17" s="138"/>
      <c r="F17" s="138"/>
      <c r="G17" s="138"/>
      <c r="H17" s="138"/>
      <c r="I17" s="138"/>
      <c r="J17" s="58"/>
      <c r="K17" s="58"/>
      <c r="L17" s="58"/>
    </row>
    <row r="18" spans="1:12" x14ac:dyDescent="0.25">
      <c r="A18" s="262"/>
      <c r="B18" s="2" t="s">
        <v>5</v>
      </c>
      <c r="C18" s="127">
        <v>496.63</v>
      </c>
      <c r="D18" s="138"/>
      <c r="E18" s="138"/>
      <c r="F18" s="138"/>
      <c r="G18" s="138"/>
      <c r="H18" s="138"/>
      <c r="I18" s="138"/>
      <c r="J18" s="58"/>
      <c r="K18" s="58"/>
      <c r="L18" s="58"/>
    </row>
    <row r="19" spans="1:12" x14ac:dyDescent="0.25">
      <c r="A19" s="262"/>
      <c r="B19" s="2" t="s">
        <v>6</v>
      </c>
      <c r="C19" s="127">
        <v>0</v>
      </c>
      <c r="D19" s="138"/>
      <c r="E19" s="138"/>
      <c r="F19" s="138"/>
      <c r="G19" s="138"/>
      <c r="H19" s="138"/>
      <c r="I19" s="138"/>
      <c r="J19" s="58"/>
      <c r="K19" s="58"/>
      <c r="L19" s="58"/>
    </row>
    <row r="20" spans="1:12" x14ac:dyDescent="0.25">
      <c r="A20" s="262"/>
      <c r="B20" s="2" t="s">
        <v>7</v>
      </c>
      <c r="C20" s="127">
        <v>0</v>
      </c>
      <c r="D20" s="138"/>
      <c r="E20" s="138"/>
      <c r="F20" s="138"/>
      <c r="G20" s="138"/>
      <c r="H20" s="138"/>
      <c r="I20" s="138"/>
      <c r="J20" s="58"/>
      <c r="K20" s="58"/>
      <c r="L20" s="58"/>
    </row>
    <row r="21" spans="1:12" x14ac:dyDescent="0.25">
      <c r="A21" s="262"/>
      <c r="B21" s="2" t="s">
        <v>8</v>
      </c>
      <c r="C21" s="127">
        <v>10549.41</v>
      </c>
      <c r="D21" s="138"/>
      <c r="E21" s="138"/>
      <c r="F21" s="138"/>
      <c r="G21" s="138"/>
      <c r="H21" s="138"/>
      <c r="I21" s="138"/>
      <c r="J21" s="58"/>
      <c r="K21" s="58"/>
      <c r="L21" s="58"/>
    </row>
    <row r="22" spans="1:12" x14ac:dyDescent="0.25">
      <c r="A22" s="262"/>
      <c r="B22" s="2" t="s">
        <v>9</v>
      </c>
      <c r="C22" s="127">
        <v>1003.5</v>
      </c>
      <c r="D22" s="138"/>
      <c r="E22" s="138"/>
      <c r="F22" s="138"/>
      <c r="G22" s="138"/>
      <c r="H22" s="138"/>
      <c r="I22" s="138"/>
      <c r="J22" s="58"/>
      <c r="K22" s="58"/>
      <c r="L22" s="58"/>
    </row>
    <row r="23" spans="1:12" x14ac:dyDescent="0.25">
      <c r="A23" s="262"/>
      <c r="B23" s="3" t="s">
        <v>10</v>
      </c>
      <c r="C23" s="127">
        <v>0</v>
      </c>
      <c r="D23" s="138"/>
      <c r="E23" s="138"/>
      <c r="F23" s="138"/>
      <c r="G23" s="138"/>
      <c r="H23" s="138"/>
      <c r="I23" s="138"/>
      <c r="J23" s="58"/>
      <c r="K23" s="58"/>
      <c r="L23" s="58"/>
    </row>
    <row r="24" spans="1:12" x14ac:dyDescent="0.25">
      <c r="A24" s="262"/>
      <c r="B24" s="22"/>
      <c r="C24" s="128"/>
      <c r="D24" s="138"/>
      <c r="E24" s="138"/>
      <c r="F24" s="138"/>
      <c r="G24" s="138"/>
      <c r="H24" s="138"/>
      <c r="I24" s="138"/>
      <c r="J24" s="58"/>
      <c r="K24" s="58"/>
      <c r="L24" s="58"/>
    </row>
    <row r="25" spans="1:12" s="17" customFormat="1" x14ac:dyDescent="0.25">
      <c r="A25" s="262"/>
      <c r="B25" s="20" t="s">
        <v>11</v>
      </c>
      <c r="C25" s="129">
        <v>379509.52</v>
      </c>
      <c r="D25" s="75"/>
      <c r="E25" s="75"/>
      <c r="F25" s="75"/>
      <c r="G25" s="75"/>
      <c r="H25" s="75"/>
      <c r="I25" s="75"/>
      <c r="J25" s="59"/>
      <c r="K25" s="59"/>
      <c r="L25" s="59"/>
    </row>
    <row r="26" spans="1:12" x14ac:dyDescent="0.25">
      <c r="A26" s="262"/>
      <c r="B26" s="5"/>
      <c r="C26" s="130"/>
      <c r="D26" s="138"/>
      <c r="E26" s="138"/>
      <c r="F26" s="138"/>
      <c r="G26" s="138"/>
      <c r="H26" s="138"/>
      <c r="I26" s="138"/>
      <c r="J26" s="58"/>
      <c r="K26" s="58"/>
      <c r="L26" s="58"/>
    </row>
    <row r="27" spans="1:12" x14ac:dyDescent="0.25">
      <c r="A27" s="262"/>
      <c r="B27" s="3" t="s">
        <v>13</v>
      </c>
      <c r="C27" s="127">
        <v>0</v>
      </c>
      <c r="D27" s="138"/>
      <c r="E27" s="138"/>
      <c r="F27" s="138"/>
      <c r="G27" s="138"/>
      <c r="H27" s="138"/>
      <c r="I27" s="138"/>
      <c r="J27" s="58"/>
      <c r="K27" s="58"/>
      <c r="L27" s="58"/>
    </row>
    <row r="28" spans="1:12" x14ac:dyDescent="0.25">
      <c r="A28" s="262"/>
      <c r="B28" s="3" t="s">
        <v>14</v>
      </c>
      <c r="C28" s="127">
        <v>0</v>
      </c>
      <c r="D28" s="138"/>
      <c r="E28" s="138"/>
      <c r="F28" s="138"/>
      <c r="G28" s="138"/>
      <c r="H28" s="138"/>
      <c r="I28" s="138"/>
      <c r="J28" s="58"/>
      <c r="K28" s="58"/>
      <c r="L28" s="58"/>
    </row>
    <row r="29" spans="1:12" ht="13.8" thickBot="1" x14ac:dyDescent="0.3">
      <c r="A29" s="262"/>
      <c r="B29" s="39"/>
      <c r="C29" s="131"/>
      <c r="D29" s="138"/>
      <c r="E29" s="138"/>
      <c r="F29" s="138"/>
      <c r="G29" s="138"/>
      <c r="H29" s="138"/>
      <c r="I29" s="138"/>
      <c r="J29" s="58"/>
      <c r="K29" s="58"/>
      <c r="L29" s="58"/>
    </row>
    <row r="30" spans="1:12" s="17" customFormat="1" x14ac:dyDescent="0.25">
      <c r="A30" s="262"/>
      <c r="B30" s="95" t="s">
        <v>35</v>
      </c>
      <c r="C30" s="18">
        <f>SUM(C25:C28)</f>
        <v>379509.52</v>
      </c>
      <c r="D30" s="75"/>
      <c r="E30" s="75"/>
      <c r="F30" s="75"/>
      <c r="G30" s="75"/>
      <c r="H30" s="75"/>
      <c r="I30" s="75"/>
      <c r="J30" s="59"/>
      <c r="K30" s="59"/>
      <c r="L30" s="59"/>
    </row>
    <row r="31" spans="1:12" x14ac:dyDescent="0.25">
      <c r="A31" s="262"/>
      <c r="B31" s="5"/>
      <c r="C31" s="130"/>
      <c r="D31" s="138"/>
      <c r="E31" s="138"/>
      <c r="F31" s="138"/>
      <c r="G31" s="138"/>
      <c r="H31" s="138"/>
      <c r="I31" s="138"/>
      <c r="J31" s="58"/>
      <c r="K31" s="58"/>
      <c r="L31" s="58"/>
    </row>
    <row r="32" spans="1:12" x14ac:dyDescent="0.25">
      <c r="A32" s="262"/>
      <c r="B32" s="3" t="s">
        <v>12</v>
      </c>
      <c r="C32" s="127">
        <v>0</v>
      </c>
      <c r="D32" s="138"/>
      <c r="E32" s="138"/>
      <c r="F32" s="138"/>
      <c r="G32" s="138"/>
      <c r="H32" s="138"/>
      <c r="I32" s="138"/>
      <c r="J32" s="58"/>
      <c r="K32" s="58"/>
      <c r="L32" s="58"/>
    </row>
    <row r="33" spans="1:12" x14ac:dyDescent="0.25">
      <c r="A33" s="262"/>
      <c r="B33" s="3" t="s">
        <v>15</v>
      </c>
      <c r="C33" s="127">
        <v>0</v>
      </c>
      <c r="D33" s="138"/>
      <c r="E33" s="138"/>
      <c r="F33" s="138"/>
      <c r="G33" s="138"/>
      <c r="H33" s="138"/>
      <c r="I33" s="138"/>
      <c r="J33" s="58"/>
      <c r="K33" s="58"/>
      <c r="L33" s="58"/>
    </row>
    <row r="34" spans="1:12" x14ac:dyDescent="0.25">
      <c r="A34" s="262"/>
      <c r="B34" s="3" t="s">
        <v>16</v>
      </c>
      <c r="C34" s="127">
        <v>0</v>
      </c>
      <c r="D34" s="138"/>
      <c r="E34" s="138"/>
      <c r="F34" s="138"/>
      <c r="G34" s="138"/>
      <c r="H34" s="138"/>
      <c r="I34" s="138"/>
      <c r="J34" s="58"/>
      <c r="K34" s="58"/>
      <c r="L34" s="58"/>
    </row>
    <row r="35" spans="1:12" x14ac:dyDescent="0.25">
      <c r="A35" s="262"/>
      <c r="B35" s="3" t="s">
        <v>17</v>
      </c>
      <c r="C35" s="127">
        <v>0</v>
      </c>
      <c r="D35" s="138"/>
      <c r="E35" s="138"/>
      <c r="F35" s="138"/>
      <c r="G35" s="138"/>
      <c r="H35" s="138"/>
      <c r="I35" s="138"/>
      <c r="J35" s="58"/>
      <c r="K35" s="58"/>
      <c r="L35" s="58"/>
    </row>
    <row r="36" spans="1:12" ht="13.8" thickBot="1" x14ac:dyDescent="0.3">
      <c r="A36" s="262"/>
      <c r="B36" s="26"/>
      <c r="C36" s="132"/>
      <c r="D36" s="139"/>
      <c r="E36" s="139"/>
      <c r="F36" s="139"/>
      <c r="G36" s="139"/>
      <c r="H36" s="139"/>
      <c r="I36" s="139"/>
      <c r="J36" s="139"/>
      <c r="K36" s="139"/>
      <c r="L36" s="139"/>
    </row>
    <row r="37" spans="1:12" s="17" customFormat="1" x14ac:dyDescent="0.25">
      <c r="A37" s="262"/>
      <c r="B37" s="17" t="s">
        <v>36</v>
      </c>
      <c r="C37" s="18">
        <f>SUM(C32:C36)</f>
        <v>0</v>
      </c>
      <c r="D37" s="74"/>
      <c r="E37" s="74"/>
      <c r="F37" s="74"/>
      <c r="G37" s="74"/>
      <c r="H37" s="74"/>
      <c r="I37" s="74"/>
      <c r="J37" s="74"/>
      <c r="K37" s="74"/>
      <c r="L37" s="74"/>
    </row>
    <row r="38" spans="1:12" x14ac:dyDescent="0.25">
      <c r="A38" s="262"/>
      <c r="C38" s="133"/>
      <c r="D38" s="139"/>
      <c r="E38" s="139"/>
      <c r="F38" s="139"/>
      <c r="G38" s="139"/>
      <c r="H38" s="139"/>
      <c r="I38" s="139"/>
      <c r="J38" s="139"/>
      <c r="K38" s="140"/>
      <c r="L38" s="140"/>
    </row>
    <row r="39" spans="1:12" s="17" customFormat="1" ht="13.8" thickBot="1" x14ac:dyDescent="0.3">
      <c r="A39" s="262"/>
      <c r="B39" s="37" t="s">
        <v>37</v>
      </c>
      <c r="C39" s="38">
        <f>+C37+C30</f>
        <v>379509.52</v>
      </c>
      <c r="D39" s="74"/>
      <c r="E39" s="74"/>
      <c r="F39" s="74"/>
      <c r="G39" s="74"/>
      <c r="H39" s="74"/>
      <c r="I39" s="74"/>
      <c r="J39" s="36"/>
      <c r="K39" s="36"/>
      <c r="L39" s="36"/>
    </row>
    <row r="40" spans="1:12" ht="13.8" thickTop="1" x14ac:dyDescent="0.25">
      <c r="D40" s="138"/>
      <c r="E40" s="138"/>
      <c r="F40" s="138"/>
      <c r="G40" s="138"/>
      <c r="H40" s="138"/>
      <c r="I40" s="138"/>
      <c r="J40" s="58"/>
      <c r="K40" s="58"/>
      <c r="L40" s="58"/>
    </row>
    <row r="41" spans="1:12" x14ac:dyDescent="0.25">
      <c r="B41" s="1" t="s">
        <v>0</v>
      </c>
      <c r="D41" s="138"/>
      <c r="E41" s="138"/>
      <c r="F41" s="138"/>
      <c r="G41" s="138"/>
      <c r="H41" s="138"/>
      <c r="I41" s="138"/>
      <c r="J41" s="58"/>
      <c r="K41" s="58"/>
      <c r="L41" s="58"/>
    </row>
    <row r="42" spans="1:12" ht="12.75" customHeight="1" x14ac:dyDescent="0.25">
      <c r="B42" s="4" t="s">
        <v>24</v>
      </c>
      <c r="D42" s="138"/>
      <c r="E42" s="138"/>
      <c r="F42" s="138"/>
      <c r="G42" s="138"/>
      <c r="H42" s="138"/>
      <c r="I42" s="138"/>
      <c r="J42" s="58"/>
      <c r="K42" s="58"/>
      <c r="L42" s="58"/>
    </row>
    <row r="43" spans="1:12" x14ac:dyDescent="0.25">
      <c r="A43" s="28"/>
      <c r="B43" s="97"/>
      <c r="C43" s="11"/>
      <c r="D43" s="76"/>
      <c r="E43" s="76"/>
      <c r="F43" s="76"/>
      <c r="G43" s="76"/>
      <c r="H43" s="76"/>
      <c r="I43" s="76"/>
      <c r="J43" s="58"/>
      <c r="K43" s="58"/>
      <c r="L43" s="58"/>
    </row>
    <row r="44" spans="1:12" s="17" customFormat="1" ht="26.4" x14ac:dyDescent="0.25">
      <c r="A44" s="97"/>
      <c r="B44" s="97"/>
      <c r="C44" s="112" t="s">
        <v>57</v>
      </c>
      <c r="D44" s="75"/>
      <c r="E44" s="75"/>
      <c r="F44" s="75"/>
      <c r="G44" s="75"/>
      <c r="H44" s="75"/>
      <c r="I44" s="75"/>
      <c r="J44" s="59"/>
      <c r="K44" s="59"/>
      <c r="L44" s="59"/>
    </row>
    <row r="45" spans="1:12" x14ac:dyDescent="0.25">
      <c r="A45" s="28"/>
      <c r="B45" s="93" t="s">
        <v>39</v>
      </c>
      <c r="C45" s="96">
        <v>34</v>
      </c>
    </row>
  </sheetData>
  <mergeCells count="1">
    <mergeCell ref="A12:A39"/>
  </mergeCells>
  <phoneticPr fontId="0" type="noConversion"/>
  <pageMargins left="0.75" right="0.75" top="1" bottom="1" header="0.5" footer="0.5"/>
  <pageSetup paperSize="9" scale="7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0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2</xdr:col>
                    <xdr:colOff>937260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6" name="adaytum_page_1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3</xdr:col>
                    <xdr:colOff>807720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7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4:M65"/>
  <sheetViews>
    <sheetView view="pageBreakPreview" zoomScale="60" zoomScaleNormal="100" workbookViewId="0">
      <selection activeCell="D17" sqref="D17"/>
    </sheetView>
  </sheetViews>
  <sheetFormatPr defaultRowHeight="13.2" x14ac:dyDescent="0.25"/>
  <cols>
    <col min="1" max="1" width="8.33203125" bestFit="1" customWidth="1"/>
    <col min="2" max="2" width="22.6640625" bestFit="1" customWidth="1"/>
    <col min="3" max="3" width="16.6640625" customWidth="1"/>
    <col min="4" max="4" width="17.109375" customWidth="1"/>
    <col min="5" max="12" width="15.109375" customWidth="1"/>
  </cols>
  <sheetData>
    <row r="4" spans="1:9" x14ac:dyDescent="0.25">
      <c r="A4" s="1" t="s">
        <v>0</v>
      </c>
    </row>
    <row r="5" spans="1:9" ht="12.75" customHeight="1" x14ac:dyDescent="0.25">
      <c r="A5" s="4" t="s">
        <v>24</v>
      </c>
      <c r="B5" s="4" t="s">
        <v>1</v>
      </c>
    </row>
    <row r="6" spans="1:9" ht="12.75" customHeight="1" x14ac:dyDescent="0.25">
      <c r="A6" s="4"/>
      <c r="B6" s="4"/>
    </row>
    <row r="7" spans="1:9" ht="12.75" customHeight="1" x14ac:dyDescent="0.25">
      <c r="A7" s="4"/>
      <c r="B7" s="4"/>
    </row>
    <row r="8" spans="1:9" ht="12.75" customHeight="1" x14ac:dyDescent="0.25">
      <c r="A8" s="4"/>
      <c r="B8" s="4"/>
    </row>
    <row r="9" spans="1:9" x14ac:dyDescent="0.25">
      <c r="A9" s="28"/>
      <c r="B9" s="28"/>
      <c r="C9" s="28"/>
      <c r="D9" s="28"/>
      <c r="E9" s="28"/>
      <c r="F9" s="28"/>
      <c r="G9" s="28"/>
      <c r="H9" s="28"/>
      <c r="I9" s="28"/>
    </row>
    <row r="10" spans="1:9" s="68" customFormat="1" ht="26.4" x14ac:dyDescent="0.25">
      <c r="A10" s="66"/>
      <c r="B10" s="66"/>
      <c r="C10" s="111" t="s">
        <v>105</v>
      </c>
    </row>
    <row r="11" spans="1:9" ht="12.75" customHeight="1" x14ac:dyDescent="0.25">
      <c r="A11" s="261" t="s">
        <v>45</v>
      </c>
      <c r="B11" s="2" t="s">
        <v>2</v>
      </c>
      <c r="C11" s="122">
        <v>393754.8</v>
      </c>
    </row>
    <row r="12" spans="1:9" ht="12.75" customHeight="1" x14ac:dyDescent="0.25">
      <c r="A12" s="261"/>
      <c r="B12" s="2" t="s">
        <v>3</v>
      </c>
      <c r="C12" s="122">
        <v>43687.839999999997</v>
      </c>
    </row>
    <row r="13" spans="1:9" ht="12.75" customHeight="1" x14ac:dyDescent="0.25">
      <c r="A13" s="261"/>
      <c r="B13" s="2" t="s">
        <v>4</v>
      </c>
      <c r="C13" s="122">
        <v>1301.98</v>
      </c>
    </row>
    <row r="14" spans="1:9" ht="12.75" customHeight="1" x14ac:dyDescent="0.25">
      <c r="A14" s="261"/>
      <c r="B14" s="2" t="s">
        <v>5</v>
      </c>
      <c r="C14" s="122">
        <v>152519.09</v>
      </c>
    </row>
    <row r="15" spans="1:9" s="53" customFormat="1" x14ac:dyDescent="0.25">
      <c r="A15" s="261"/>
      <c r="B15" s="2" t="s">
        <v>6</v>
      </c>
      <c r="C15" s="122">
        <v>7912.5</v>
      </c>
    </row>
    <row r="16" spans="1:9" s="27" customFormat="1" x14ac:dyDescent="0.25">
      <c r="A16" s="261"/>
      <c r="B16" s="2" t="s">
        <v>7</v>
      </c>
      <c r="C16" s="122">
        <v>23128.98</v>
      </c>
    </row>
    <row r="17" spans="1:6" x14ac:dyDescent="0.25">
      <c r="A17" s="261"/>
      <c r="B17" s="2" t="s">
        <v>8</v>
      </c>
      <c r="C17" s="122">
        <v>84356.66</v>
      </c>
    </row>
    <row r="18" spans="1:6" ht="12.75" customHeight="1" x14ac:dyDescent="0.25">
      <c r="A18" s="261"/>
      <c r="B18" s="2" t="s">
        <v>9</v>
      </c>
      <c r="C18" s="122">
        <v>281.10000000000002</v>
      </c>
    </row>
    <row r="19" spans="1:6" x14ac:dyDescent="0.25">
      <c r="A19" s="261"/>
      <c r="B19" s="3" t="s">
        <v>10</v>
      </c>
      <c r="C19" s="249">
        <v>0</v>
      </c>
    </row>
    <row r="20" spans="1:6" x14ac:dyDescent="0.25">
      <c r="A20" s="261"/>
      <c r="B20" s="5"/>
      <c r="C20" s="8"/>
    </row>
    <row r="21" spans="1:6" s="17" customFormat="1" x14ac:dyDescent="0.25">
      <c r="A21" s="261"/>
      <c r="B21" s="20" t="s">
        <v>11</v>
      </c>
      <c r="C21" s="123">
        <v>706942.95</v>
      </c>
    </row>
    <row r="22" spans="1:6" s="17" customFormat="1" x14ac:dyDescent="0.25">
      <c r="A22" s="261"/>
      <c r="B22" s="134"/>
      <c r="C22" s="21"/>
    </row>
    <row r="23" spans="1:6" ht="12.75" hidden="1" customHeight="1" x14ac:dyDescent="0.25">
      <c r="A23" s="261"/>
      <c r="B23" s="1" t="s">
        <v>0</v>
      </c>
      <c r="C23" s="8"/>
    </row>
    <row r="24" spans="1:6" ht="12.75" hidden="1" customHeight="1" x14ac:dyDescent="0.25">
      <c r="A24" s="261"/>
      <c r="B24" s="109" t="s">
        <v>24</v>
      </c>
      <c r="C24" s="8"/>
    </row>
    <row r="25" spans="1:6" ht="12.75" hidden="1" customHeight="1" x14ac:dyDescent="0.25">
      <c r="A25" s="261"/>
      <c r="B25" s="5"/>
      <c r="C25" s="8"/>
    </row>
    <row r="26" spans="1:6" ht="12.75" hidden="1" customHeight="1" x14ac:dyDescent="0.25">
      <c r="A26" s="261"/>
      <c r="B26" s="5"/>
      <c r="C26" s="8"/>
    </row>
    <row r="27" spans="1:6" ht="11.25" hidden="1" customHeight="1" x14ac:dyDescent="0.25">
      <c r="A27" s="261"/>
      <c r="B27" s="5"/>
      <c r="C27" s="8"/>
    </row>
    <row r="28" spans="1:6" ht="12.75" hidden="1" customHeight="1" x14ac:dyDescent="0.25">
      <c r="A28" s="261"/>
      <c r="B28" s="5"/>
      <c r="C28" s="8" t="s">
        <v>55</v>
      </c>
      <c r="D28" s="114"/>
      <c r="E28" s="114"/>
      <c r="F28" s="114"/>
    </row>
    <row r="29" spans="1:6" s="17" customFormat="1" x14ac:dyDescent="0.25">
      <c r="A29" s="261"/>
      <c r="B29" s="134" t="s">
        <v>39</v>
      </c>
      <c r="C29" s="21">
        <v>34</v>
      </c>
      <c r="D29" s="18"/>
      <c r="E29" s="18"/>
      <c r="F29" s="18"/>
    </row>
    <row r="30" spans="1:6" x14ac:dyDescent="0.25">
      <c r="A30" s="261"/>
      <c r="B30" s="113"/>
      <c r="C30" s="8"/>
    </row>
    <row r="31" spans="1:6" x14ac:dyDescent="0.25">
      <c r="A31" s="261"/>
      <c r="B31" s="5"/>
      <c r="C31" s="8"/>
    </row>
    <row r="32" spans="1:6" x14ac:dyDescent="0.25">
      <c r="A32" s="261"/>
      <c r="B32" s="5"/>
      <c r="C32" s="8"/>
    </row>
    <row r="33" spans="1:9" ht="12.75" customHeight="1" x14ac:dyDescent="0.25">
      <c r="A33" s="261" t="s">
        <v>22</v>
      </c>
      <c r="B33" s="2" t="s">
        <v>2</v>
      </c>
      <c r="C33" s="8">
        <v>435790.76492537308</v>
      </c>
    </row>
    <row r="34" spans="1:9" x14ac:dyDescent="0.25">
      <c r="A34" s="261"/>
      <c r="B34" s="2" t="s">
        <v>3</v>
      </c>
      <c r="C34" s="8">
        <v>166170.14925373084</v>
      </c>
    </row>
    <row r="35" spans="1:9" x14ac:dyDescent="0.25">
      <c r="A35" s="261"/>
      <c r="B35" s="2" t="s">
        <v>4</v>
      </c>
      <c r="C35" s="8">
        <v>3731.34328358209</v>
      </c>
    </row>
    <row r="36" spans="1:9" ht="13.5" customHeight="1" x14ac:dyDescent="0.25">
      <c r="A36" s="261"/>
      <c r="B36" s="2" t="s">
        <v>5</v>
      </c>
      <c r="C36" s="8">
        <v>106326.8656716418</v>
      </c>
    </row>
    <row r="37" spans="1:9" ht="23.25" customHeight="1" x14ac:dyDescent="0.25">
      <c r="A37" s="261"/>
      <c r="B37" s="2" t="s">
        <v>6</v>
      </c>
      <c r="C37" s="8">
        <v>371277.611940298</v>
      </c>
    </row>
    <row r="38" spans="1:9" x14ac:dyDescent="0.25">
      <c r="A38" s="261"/>
      <c r="B38" s="2" t="s">
        <v>7</v>
      </c>
      <c r="C38" s="8">
        <v>0</v>
      </c>
    </row>
    <row r="39" spans="1:9" x14ac:dyDescent="0.25">
      <c r="A39" s="261"/>
      <c r="B39" s="2" t="s">
        <v>8</v>
      </c>
      <c r="C39" s="8">
        <v>25498.507462686641</v>
      </c>
    </row>
    <row r="40" spans="1:9" x14ac:dyDescent="0.25">
      <c r="A40" s="261"/>
      <c r="B40" s="2" t="s">
        <v>9</v>
      </c>
      <c r="C40" s="8">
        <v>11194.029850746299</v>
      </c>
    </row>
    <row r="41" spans="1:9" x14ac:dyDescent="0.25">
      <c r="A41" s="261"/>
      <c r="B41" s="3" t="s">
        <v>10</v>
      </c>
      <c r="C41" s="251">
        <v>0</v>
      </c>
    </row>
    <row r="42" spans="1:9" x14ac:dyDescent="0.25">
      <c r="A42" s="261"/>
      <c r="B42" s="5"/>
      <c r="C42" s="8"/>
    </row>
    <row r="43" spans="1:9" s="17" customFormat="1" x14ac:dyDescent="0.25">
      <c r="A43" s="261"/>
      <c r="B43" s="20" t="s">
        <v>11</v>
      </c>
      <c r="C43" s="21">
        <v>1119989.2723880587</v>
      </c>
    </row>
    <row r="44" spans="1:9" s="17" customFormat="1" x14ac:dyDescent="0.25">
      <c r="A44" s="94"/>
      <c r="B44" s="20"/>
      <c r="C44" s="21"/>
      <c r="D44" s="21"/>
      <c r="E44" s="21"/>
      <c r="F44" s="21"/>
      <c r="G44" s="21"/>
      <c r="H44" s="21"/>
      <c r="I44" s="21"/>
    </row>
    <row r="45" spans="1:9" s="17" customFormat="1" hidden="1" x14ac:dyDescent="0.25">
      <c r="A45" s="94"/>
      <c r="B45" s="1" t="s">
        <v>0</v>
      </c>
      <c r="C45" s="21"/>
      <c r="D45" s="21"/>
      <c r="E45" s="21"/>
      <c r="F45" s="21"/>
      <c r="G45" s="21"/>
      <c r="H45" s="21"/>
      <c r="I45" s="21"/>
    </row>
    <row r="46" spans="1:9" s="17" customFormat="1" ht="12.75" hidden="1" customHeight="1" x14ac:dyDescent="0.25">
      <c r="A46" s="94"/>
      <c r="B46" s="136" t="s">
        <v>24</v>
      </c>
      <c r="C46" s="21"/>
      <c r="D46" s="21"/>
      <c r="E46" s="21"/>
      <c r="F46" s="21"/>
      <c r="G46" s="21"/>
      <c r="H46" s="21"/>
      <c r="I46" s="21"/>
    </row>
    <row r="47" spans="1:9" s="17" customFormat="1" hidden="1" x14ac:dyDescent="0.25">
      <c r="A47" s="94"/>
      <c r="B47" s="20"/>
      <c r="C47" s="21"/>
      <c r="D47" s="21"/>
      <c r="E47" s="21"/>
      <c r="F47" s="21"/>
      <c r="G47" s="21"/>
      <c r="H47" s="21"/>
      <c r="I47" s="21"/>
    </row>
    <row r="48" spans="1:9" s="17" customFormat="1" ht="12.75" hidden="1" customHeight="1" x14ac:dyDescent="0.25">
      <c r="A48" s="94"/>
      <c r="B48" s="20"/>
      <c r="C48" s="115" t="s">
        <v>57</v>
      </c>
    </row>
    <row r="49" spans="1:12" s="17" customFormat="1" x14ac:dyDescent="0.25">
      <c r="A49" s="116"/>
      <c r="B49" s="135" t="s">
        <v>51</v>
      </c>
      <c r="C49" s="21">
        <v>26</v>
      </c>
    </row>
    <row r="52" spans="1:12" x14ac:dyDescent="0.25">
      <c r="A52" s="267" t="s">
        <v>23</v>
      </c>
      <c r="B52" t="str">
        <f>B33</f>
        <v xml:space="preserve"> Salaries &amp; Wages</v>
      </c>
      <c r="C52" s="6">
        <f t="shared" ref="C52:C60" si="0">C33-C11</f>
        <v>42035.964925373089</v>
      </c>
      <c r="D52" s="6"/>
      <c r="E52" s="6"/>
      <c r="F52" s="6"/>
      <c r="G52" s="6"/>
      <c r="H52" s="6"/>
      <c r="I52" s="6"/>
      <c r="J52" s="6"/>
      <c r="K52" s="6"/>
      <c r="L52" s="6"/>
    </row>
    <row r="53" spans="1:12" ht="11.25" customHeight="1" x14ac:dyDescent="0.25">
      <c r="A53" s="267"/>
      <c r="B53" t="str">
        <f t="shared" ref="B53:B60" si="1">B34</f>
        <v xml:space="preserve"> Travel &amp; Entertainment</v>
      </c>
      <c r="C53" s="6">
        <f t="shared" si="0"/>
        <v>122482.30925373084</v>
      </c>
      <c r="D53" s="6"/>
      <c r="E53" s="6"/>
      <c r="F53" s="6"/>
      <c r="G53" s="6"/>
      <c r="H53" s="6"/>
      <c r="I53" s="6"/>
      <c r="J53" s="6"/>
      <c r="K53" s="6"/>
      <c r="L53" s="6"/>
    </row>
    <row r="54" spans="1:12" x14ac:dyDescent="0.25">
      <c r="A54" s="267"/>
      <c r="B54" t="str">
        <f t="shared" si="1"/>
        <v xml:space="preserve"> Office Expenses</v>
      </c>
      <c r="C54" s="6">
        <f t="shared" si="0"/>
        <v>2429.3632835820899</v>
      </c>
      <c r="D54" s="6"/>
      <c r="E54" s="6"/>
      <c r="F54" s="6"/>
      <c r="G54" s="6"/>
      <c r="H54" s="6"/>
      <c r="I54" s="6"/>
      <c r="J54" s="6"/>
      <c r="K54" s="6"/>
      <c r="L54" s="6"/>
    </row>
    <row r="55" spans="1:12" x14ac:dyDescent="0.25">
      <c r="A55" s="267"/>
      <c r="B55" t="str">
        <f t="shared" si="1"/>
        <v xml:space="preserve"> Consultancy</v>
      </c>
      <c r="C55" s="6">
        <f t="shared" si="0"/>
        <v>-46192.224328358192</v>
      </c>
      <c r="D55" s="6"/>
      <c r="E55" s="6"/>
      <c r="F55" s="6"/>
      <c r="G55" s="6"/>
      <c r="H55" s="6"/>
      <c r="I55" s="6"/>
      <c r="J55" s="6"/>
      <c r="K55" s="6"/>
      <c r="L55" s="6"/>
    </row>
    <row r="56" spans="1:12" x14ac:dyDescent="0.25">
      <c r="A56" s="267"/>
      <c r="B56" t="str">
        <f t="shared" si="1"/>
        <v xml:space="preserve"> Audit &amp; Legal</v>
      </c>
      <c r="C56" s="6">
        <f t="shared" si="0"/>
        <v>363365.111940298</v>
      </c>
      <c r="D56" s="6"/>
      <c r="E56" s="6"/>
      <c r="F56" s="6"/>
      <c r="G56" s="6"/>
      <c r="H56" s="6"/>
      <c r="I56" s="6"/>
      <c r="J56" s="6"/>
      <c r="K56" s="6"/>
      <c r="L56" s="6"/>
    </row>
    <row r="57" spans="1:12" x14ac:dyDescent="0.25">
      <c r="A57" s="267"/>
      <c r="B57" t="str">
        <f t="shared" si="1"/>
        <v xml:space="preserve"> Occupancy Costs</v>
      </c>
      <c r="C57" s="6">
        <f t="shared" si="0"/>
        <v>-23128.98</v>
      </c>
      <c r="D57" s="6"/>
      <c r="E57" s="6"/>
      <c r="F57" s="6"/>
      <c r="G57" s="6"/>
      <c r="H57" s="6"/>
      <c r="I57" s="6"/>
      <c r="J57" s="6"/>
      <c r="K57" s="6"/>
      <c r="L57" s="6"/>
    </row>
    <row r="58" spans="1:12" x14ac:dyDescent="0.25">
      <c r="A58" s="267"/>
      <c r="B58" t="str">
        <f t="shared" si="1"/>
        <v xml:space="preserve"> General &amp; Admin</v>
      </c>
      <c r="C58" s="6">
        <f t="shared" si="0"/>
        <v>-58858.152537313363</v>
      </c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25">
      <c r="A59" s="267"/>
      <c r="B59" t="str">
        <f t="shared" si="1"/>
        <v xml:space="preserve"> Communications</v>
      </c>
      <c r="C59" s="6">
        <f t="shared" si="0"/>
        <v>10912.929850746299</v>
      </c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25">
      <c r="A60" s="267"/>
      <c r="B60" t="str">
        <f t="shared" si="1"/>
        <v>Taxes Other Than Income</v>
      </c>
      <c r="C60" s="6">
        <f t="shared" si="0"/>
        <v>0</v>
      </c>
      <c r="D60" s="6"/>
      <c r="E60" s="6"/>
      <c r="F60" s="6"/>
      <c r="G60" s="6"/>
      <c r="H60" s="6"/>
      <c r="I60" s="6"/>
      <c r="J60" s="6"/>
      <c r="K60" s="6"/>
      <c r="L60" s="6"/>
    </row>
    <row r="61" spans="1:12" x14ac:dyDescent="0.25">
      <c r="A61" s="267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5">
      <c r="A62" s="267"/>
      <c r="B62" s="17" t="str">
        <f>B43</f>
        <v>TOTAL G&amp;A</v>
      </c>
      <c r="C62" s="19">
        <f>SUM(C52:C60)</f>
        <v>413046.32238805882</v>
      </c>
      <c r="D62" s="19"/>
      <c r="E62" s="19"/>
      <c r="F62" s="19"/>
      <c r="G62" s="19"/>
      <c r="H62" s="19"/>
      <c r="I62" s="19"/>
      <c r="J62" s="19"/>
      <c r="K62" s="19"/>
      <c r="L62" s="19"/>
    </row>
    <row r="63" spans="1:12" s="17" customFormat="1" x14ac:dyDescent="0.25">
      <c r="A63" s="267"/>
      <c r="B63"/>
      <c r="C63"/>
      <c r="D63"/>
      <c r="E63"/>
      <c r="F63"/>
      <c r="G63"/>
      <c r="H63"/>
      <c r="I63"/>
    </row>
    <row r="64" spans="1:12" x14ac:dyDescent="0.25">
      <c r="A64" s="267"/>
    </row>
    <row r="65" spans="1:13" s="17" customFormat="1" x14ac:dyDescent="0.25">
      <c r="A65" s="267"/>
      <c r="B65" s="17" t="s">
        <v>53</v>
      </c>
      <c r="C65" s="19">
        <f>C49-C29</f>
        <v>-8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mergeCells count="3">
    <mergeCell ref="A33:A43"/>
    <mergeCell ref="A52:A65"/>
    <mergeCell ref="A11:A32"/>
  </mergeCells>
  <phoneticPr fontId="0" type="noConversion"/>
  <pageMargins left="0.75" right="0.75" top="1" bottom="1" header="0.5" footer="0.5"/>
  <pageSetup paperSize="9" scale="6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97" r:id="rId4" name="adaytum_page_1_drop_1">
              <controlPr defaultSize="0" print="0" autoFill="0" autoPict="0" macro="[1]!AdaytumDropDown">
                <anchor moveWithCells="1">
                  <from>
                    <xdr:col>0</xdr:col>
                    <xdr:colOff>0</xdr:colOff>
                    <xdr:row>4</xdr:row>
                    <xdr:rowOff>0</xdr:rowOff>
                  </from>
                  <to>
                    <xdr:col>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9" r:id="rId5" name="adaytum_page_1_drop_2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5" r:id="rId6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23</xdr:row>
                    <xdr:rowOff>0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5" r:id="rId7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45</xdr:row>
                    <xdr:rowOff>0</xdr:rowOff>
                  </from>
                  <to>
                    <xdr:col>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108</vt:i4>
      </vt:variant>
    </vt:vector>
  </HeadingPairs>
  <TitlesOfParts>
    <vt:vector size="117" baseType="lpstr">
      <vt:lpstr>Summary</vt:lpstr>
      <vt:lpstr>Adaytum Summary</vt:lpstr>
      <vt:lpstr>CC Act v CE1 Month</vt:lpstr>
      <vt:lpstr>YTD CC P&amp;L Bud-Act</vt:lpstr>
      <vt:lpstr>Month budget</vt:lpstr>
      <vt:lpstr>Month P&amp;L CC</vt:lpstr>
      <vt:lpstr>FY Fore-Bud-Var</vt:lpstr>
      <vt:lpstr>P&amp;L by CC</vt:lpstr>
      <vt:lpstr>P&amp;L CC BUD_ACT_VAR Mon</vt:lpstr>
      <vt:lpstr>'Adaytum Summary'!adaytum_col_1</vt:lpstr>
      <vt:lpstr>'CC Act v CE1 Month'!adaytum_col_1</vt:lpstr>
      <vt:lpstr>'FY Fore-Bud-Var'!adaytum_col_1</vt:lpstr>
      <vt:lpstr>'Month budget'!adaytum_col_1</vt:lpstr>
      <vt:lpstr>'Month P&amp;L CC'!adaytum_col_1</vt:lpstr>
      <vt:lpstr>'P&amp;L by CC'!adaytum_col_1</vt:lpstr>
      <vt:lpstr>'P&amp;L CC BUD_ACT_VAR Mon'!adaytum_col_1</vt:lpstr>
      <vt:lpstr>'YTD CC P&amp;L Bud-Act'!adaytum_col_1</vt:lpstr>
      <vt:lpstr>'Adaytum Summary'!adaytum_col_2</vt:lpstr>
      <vt:lpstr>'CC Act v CE1 Month'!adaytum_col_2</vt:lpstr>
      <vt:lpstr>'Month P&amp;L CC'!adaytum_col_2</vt:lpstr>
      <vt:lpstr>'P&amp;L by CC'!adaytum_col_2</vt:lpstr>
      <vt:lpstr>'YTD CC P&amp;L Bud-Act'!adaytum_col_2</vt:lpstr>
      <vt:lpstr>'Adaytum Summary'!adaytum_col_3</vt:lpstr>
      <vt:lpstr>'CC Act v CE1 Month'!adaytum_col_3</vt:lpstr>
      <vt:lpstr>'P&amp;L CC BUD_ACT_VAR Mon'!adaytum_col_3</vt:lpstr>
      <vt:lpstr>'Adaytum Summary'!adaytum_col_4</vt:lpstr>
      <vt:lpstr>'Adaytum Summary'!adaytum_col_5</vt:lpstr>
      <vt:lpstr>'Adaytum Summary'!adaytum_col_6</vt:lpstr>
      <vt:lpstr>'Adaytum Summary'!adaytum_col_7</vt:lpstr>
      <vt:lpstr>'Adaytum Summary'!adaytum_col_8</vt:lpstr>
      <vt:lpstr>'Adaytum Summary'!adaytum_data_1</vt:lpstr>
      <vt:lpstr>'CC Act v CE1 Month'!adaytum_data_1</vt:lpstr>
      <vt:lpstr>'FY Fore-Bud-Var'!adaytum_data_1</vt:lpstr>
      <vt:lpstr>'Month budget'!adaytum_data_1</vt:lpstr>
      <vt:lpstr>'Month P&amp;L CC'!adaytum_data_1</vt:lpstr>
      <vt:lpstr>'P&amp;L by CC'!adaytum_data_1</vt:lpstr>
      <vt:lpstr>'P&amp;L CC BUD_ACT_VAR Mon'!adaytum_data_1</vt:lpstr>
      <vt:lpstr>'YTD CC P&amp;L Bud-Act'!adaytum_data_1</vt:lpstr>
      <vt:lpstr>'Adaytum Summary'!adaytum_data_2</vt:lpstr>
      <vt:lpstr>'CC Act v CE1 Month'!adaytum_data_2</vt:lpstr>
      <vt:lpstr>'Month P&amp;L CC'!adaytum_data_2</vt:lpstr>
      <vt:lpstr>'YTD CC P&amp;L Bud-Act'!adaytum_data_2</vt:lpstr>
      <vt:lpstr>'Adaytum Summary'!adaytum_data_3</vt:lpstr>
      <vt:lpstr>'Adaytum Summary'!adaytum_data_4</vt:lpstr>
      <vt:lpstr>'CC Act v CE1 Month'!adaytum_data_4</vt:lpstr>
      <vt:lpstr>'Adaytum Summary'!adaytum_data_5</vt:lpstr>
      <vt:lpstr>'Adaytum Summary'!adaytum_data_6</vt:lpstr>
      <vt:lpstr>'Adaytum Summary'!adaytum_data_7</vt:lpstr>
      <vt:lpstr>'Adaytum Summary'!adaytum_data_8</vt:lpstr>
      <vt:lpstr>'Adaytum Summary'!adaytum_page_1</vt:lpstr>
      <vt:lpstr>'CC Act v CE1 Month'!adaytum_page_1</vt:lpstr>
      <vt:lpstr>'FY Fore-Bud-Var'!adaytum_page_1</vt:lpstr>
      <vt:lpstr>'Month budget'!adaytum_page_1</vt:lpstr>
      <vt:lpstr>'Month P&amp;L CC'!adaytum_page_1</vt:lpstr>
      <vt:lpstr>'P&amp;L by CC'!adaytum_page_1</vt:lpstr>
      <vt:lpstr>'P&amp;L CC BUD_ACT_VAR Mon'!adaytum_page_1</vt:lpstr>
      <vt:lpstr>'YTD CC P&amp;L Bud-Act'!adaytum_page_1</vt:lpstr>
      <vt:lpstr>'Adaytum Summary'!adaytum_page_2</vt:lpstr>
      <vt:lpstr>'CC Act v CE1 Month'!adaytum_page_2</vt:lpstr>
      <vt:lpstr>'Month P&amp;L CC'!adaytum_page_2</vt:lpstr>
      <vt:lpstr>'P&amp;L by CC'!adaytum_page_2</vt:lpstr>
      <vt:lpstr>'YTD CC P&amp;L Bud-Act'!adaytum_page_2</vt:lpstr>
      <vt:lpstr>'Adaytum Summary'!adaytum_page_3</vt:lpstr>
      <vt:lpstr>'CC Act v CE1 Month'!adaytum_page_3</vt:lpstr>
      <vt:lpstr>'P&amp;L CC BUD_ACT_VAR Mon'!adaytum_page_3</vt:lpstr>
      <vt:lpstr>'Adaytum Summary'!adaytum_page_4</vt:lpstr>
      <vt:lpstr>'Adaytum Summary'!adaytum_page_5</vt:lpstr>
      <vt:lpstr>'Adaytum Summary'!adaytum_page_6</vt:lpstr>
      <vt:lpstr>'Adaytum Summary'!adaytum_page_7</vt:lpstr>
      <vt:lpstr>'Adaytum Summary'!adaytum_page_8</vt:lpstr>
      <vt:lpstr>'Adaytum Summary'!adaytum_row_1</vt:lpstr>
      <vt:lpstr>'CC Act v CE1 Month'!adaytum_row_1</vt:lpstr>
      <vt:lpstr>'FY Fore-Bud-Var'!adaytum_row_1</vt:lpstr>
      <vt:lpstr>'Month budget'!adaytum_row_1</vt:lpstr>
      <vt:lpstr>'Month P&amp;L CC'!adaytum_row_1</vt:lpstr>
      <vt:lpstr>'P&amp;L by CC'!adaytum_row_1</vt:lpstr>
      <vt:lpstr>'P&amp;L CC BUD_ACT_VAR Mon'!adaytum_row_1</vt:lpstr>
      <vt:lpstr>'YTD CC P&amp;L Bud-Act'!adaytum_row_1</vt:lpstr>
      <vt:lpstr>'Adaytum Summary'!adaytum_row_2</vt:lpstr>
      <vt:lpstr>'CC Act v CE1 Month'!adaytum_row_2</vt:lpstr>
      <vt:lpstr>'Month P&amp;L CC'!adaytum_row_2</vt:lpstr>
      <vt:lpstr>'P&amp;L by CC'!adaytum_row_2</vt:lpstr>
      <vt:lpstr>'YTD CC P&amp;L Bud-Act'!adaytum_row_2</vt:lpstr>
      <vt:lpstr>'Adaytum Summary'!adaytum_row_3</vt:lpstr>
      <vt:lpstr>'CC Act v CE1 Month'!adaytum_row_3</vt:lpstr>
      <vt:lpstr>'P&amp;L CC BUD_ACT_VAR Mon'!adaytum_row_3</vt:lpstr>
      <vt:lpstr>'Adaytum Summary'!adaytum_row_4</vt:lpstr>
      <vt:lpstr>'Adaytum Summary'!adaytum_row_5</vt:lpstr>
      <vt:lpstr>'Adaytum Summary'!adaytum_row_6</vt:lpstr>
      <vt:lpstr>'Adaytum Summary'!adaytum_row_7</vt:lpstr>
      <vt:lpstr>'Adaytum Summary'!adaytum_row_8</vt:lpstr>
      <vt:lpstr>'Adaytum Summary'!adaytum_view_1</vt:lpstr>
      <vt:lpstr>'CC Act v CE1 Month'!adaytum_view_1</vt:lpstr>
      <vt:lpstr>'FY Fore-Bud-Var'!adaytum_view_1</vt:lpstr>
      <vt:lpstr>'Month budget'!adaytum_view_1</vt:lpstr>
      <vt:lpstr>'Month P&amp;L CC'!adaytum_view_1</vt:lpstr>
      <vt:lpstr>'P&amp;L by CC'!adaytum_view_1</vt:lpstr>
      <vt:lpstr>'P&amp;L CC BUD_ACT_VAR Mon'!adaytum_view_1</vt:lpstr>
      <vt:lpstr>'YTD CC P&amp;L Bud-Act'!adaytum_view_1</vt:lpstr>
      <vt:lpstr>'Adaytum Summary'!adaytum_view_2</vt:lpstr>
      <vt:lpstr>'CC Act v CE1 Month'!adaytum_view_2</vt:lpstr>
      <vt:lpstr>'Month P&amp;L CC'!adaytum_view_2</vt:lpstr>
      <vt:lpstr>'P&amp;L by CC'!adaytum_view_2</vt:lpstr>
      <vt:lpstr>'YTD CC P&amp;L Bud-Act'!adaytum_view_2</vt:lpstr>
      <vt:lpstr>'Adaytum Summary'!adaytum_view_3</vt:lpstr>
      <vt:lpstr>'CC Act v CE1 Month'!adaytum_view_3</vt:lpstr>
      <vt:lpstr>'P&amp;L CC BUD_ACT_VAR Mon'!adaytum_view_3</vt:lpstr>
      <vt:lpstr>'Adaytum Summary'!adaytum_view_4</vt:lpstr>
      <vt:lpstr>'Adaytum Summary'!adaytum_view_5</vt:lpstr>
      <vt:lpstr>'Adaytum Summary'!adaytum_view_6</vt:lpstr>
      <vt:lpstr>'Adaytum Summary'!adaytum_view_7</vt:lpstr>
      <vt:lpstr>'Adaytum Summary'!adaytum_view_8</vt:lpstr>
      <vt:lpstr>'Adaytum Summary'!Print_Area</vt:lpstr>
      <vt:lpstr>'CC Act v CE1 Month'!Print_Area</vt:lpstr>
      <vt:lpstr>'FY Fore-Bud-Var'!Print_Area</vt:lpstr>
      <vt:lpstr>'P&amp;L CC BUD_ACT_VAR Mon'!Print_Area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dsulliva</dc:creator>
  <cp:lastModifiedBy>Havlíček Jan</cp:lastModifiedBy>
  <cp:lastPrinted>2001-05-29T14:10:51Z</cp:lastPrinted>
  <dcterms:created xsi:type="dcterms:W3CDTF">2001-05-02T14:43:43Z</dcterms:created>
  <dcterms:modified xsi:type="dcterms:W3CDTF">2023-09-10T11:01:37Z</dcterms:modified>
</cp:coreProperties>
</file>