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GASLOG-NNG" sheetId="1" r:id="rId1"/>
    <sheet name="Variance" sheetId="2" r:id="rId2"/>
  </sheets>
  <calcPr calcId="92512"/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O16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O2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5" i="2"/>
  <c r="C9" i="2"/>
  <c r="C10" i="2"/>
</calcChain>
</file>

<file path=xl/comments1.xml><?xml version="1.0" encoding="utf-8"?>
<comments xmlns="http://schemas.openxmlformats.org/spreadsheetml/2006/main">
  <authors>
    <author>ncarpen</author>
  </authors>
  <commentList>
    <comment ref="B7" authorId="0" shapeId="0">
      <text>
        <r>
          <rPr>
            <b/>
            <sz val="8"/>
            <color indexed="81"/>
            <rFont val="Tahoma"/>
          </rPr>
          <t>ncarpen:</t>
        </r>
        <r>
          <rPr>
            <sz val="8"/>
            <color indexed="81"/>
            <rFont val="Tahoma"/>
          </rPr>
          <t xml:space="preserve">
All other O&amp;M expenses
</t>
        </r>
      </text>
    </comment>
    <comment ref="B8" authorId="0" shapeId="0">
      <text>
        <r>
          <rPr>
            <b/>
            <sz val="8"/>
            <color indexed="81"/>
            <rFont val="Tahoma"/>
          </rPr>
          <t>ncarpen:</t>
        </r>
        <r>
          <rPr>
            <sz val="8"/>
            <color indexed="81"/>
            <rFont val="Tahoma"/>
          </rPr>
          <t xml:space="preserve">
Salaries &amp; Benefits
</t>
        </r>
      </text>
    </comment>
  </commentList>
</comments>
</file>

<file path=xl/sharedStrings.xml><?xml version="1.0" encoding="utf-8"?>
<sst xmlns="http://schemas.openxmlformats.org/spreadsheetml/2006/main" count="39" uniqueCount="31">
  <si>
    <t>Northern Natural Gas - Gas Logistics</t>
  </si>
  <si>
    <t>Dynegy Plan 2002</t>
  </si>
  <si>
    <t xml:space="preserve"> (in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</si>
  <si>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</si>
  <si>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</si>
  <si>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</si>
  <si>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</si>
  <si>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</si>
  <si>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</si>
  <si>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</si>
  <si>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</si>
  <si>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</si>
  <si>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</si>
  <si>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</si>
  <si>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</si>
  <si>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</si>
  <si>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Gas Logistics</t>
  </si>
  <si>
    <t>O&amp;M  179</t>
  </si>
  <si>
    <t>O&amp;M 179E</t>
  </si>
  <si>
    <t>TTL</t>
  </si>
  <si>
    <t>P/R Tax</t>
  </si>
  <si>
    <t>Total Gas Logistics</t>
  </si>
  <si>
    <t>Gas Log Support</t>
  </si>
  <si>
    <t>Total Gas Log Support</t>
  </si>
  <si>
    <t>Dynegy Annual Plan 2002</t>
  </si>
  <si>
    <t>Original 2002 Plan</t>
  </si>
  <si>
    <t>ETS Communications Removed from GL Function</t>
  </si>
  <si>
    <t>Three Vacant Positions (&amp; Related Expenses) Removed</t>
  </si>
  <si>
    <t xml:space="preserve">     from Original Plan</t>
  </si>
  <si>
    <t>General and Employee Business Expense Reductions</t>
  </si>
  <si>
    <t>Dynegy 2002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</si>
</sst>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"/>
    <numFmt numFmtId="165" formatCode="_(* #,##0.0_);_(* \(#,##0.0\);_(* &quot;-&quot;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_(* #,##0_);_(* \(#,##0\);_(* &quot;-&quot;?_);_(@_)"/>
  </numFmts>
  <fonts count="12">
    <font>
      <sz val="10"/>
      <name val="Arial"/>
    </font>
    <font>
      <sz val="10"/>
      <name val="Arial"/>
    </font>
    <font>
      <b/>
      <sz val="12"/>
      <name val="Palatino"/>
      <family val="1"/>
    </font>
    <font>
      <sz val="10"/>
      <name val="Palatino"/>
      <family val="1"/>
    </font>
    <font>
      <b/>
      <sz val="8"/>
      <name val="Palatino"/>
      <family val="1"/>
    </font>
    <font>
      <b/>
      <sz val="10"/>
      <name val="Palatino"/>
    </font>
    <font>
      <u/>
      <sz val="10"/>
      <name val="Palatino"/>
      <family val="1"/>
    </font>
    <font>
      <u val="singleAccounting"/>
      <sz val="10"/>
      <name val="Palatino"/>
    </font>
    <font>
      <u val="double"/>
      <sz val="10"/>
      <name val="Palatino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0" xfId="0" applyFont="1"/>
    <xf numFmtId="41" fontId="3" fillId="0" borderId="0" xfId="0" applyNumberFormat="1" applyFont="1"/>
    <xf numFmtId="41" fontId="6" fillId="0" borderId="0" xfId="0" applyNumberFormat="1" applyFont="1"/>
    <xf numFmtId="41" fontId="7" fillId="0" borderId="0" xfId="0" applyNumberFormat="1" applyFont="1" applyBorder="1"/>
    <xf numFmtId="41" fontId="7" fillId="0" borderId="0" xfId="0" applyNumberFormat="1" applyFont="1"/>
    <xf numFmtId="41" fontId="5" fillId="0" borderId="0" xfId="0" applyNumberFormat="1" applyFont="1"/>
    <xf numFmtId="41" fontId="8" fillId="0" borderId="0" xfId="0" applyNumberFormat="1" applyFont="1"/>
    <xf numFmtId="165" fontId="0" fillId="0" borderId="0" xfId="0" applyNumberFormat="1"/>
    <xf numFmtId="0" fontId="11" fillId="0" borderId="0" xfId="0" applyFont="1"/>
    <xf numFmtId="166" fontId="11" fillId="0" borderId="0" xfId="2" applyNumberFormat="1" applyFont="1"/>
    <xf numFmtId="167" fontId="0" fillId="0" borderId="0" xfId="1" applyNumberFormat="1" applyFont="1"/>
    <xf numFmtId="167" fontId="0" fillId="0" borderId="1" xfId="1" applyNumberFormat="1" applyFont="1" applyBorder="1"/>
    <xf numFmtId="166" fontId="11" fillId="0" borderId="2" xfId="2" applyNumberFormat="1" applyFont="1" applyBorder="1"/>
    <xf numFmtId="168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6"/>
  <sheetViews>
    <sheetView tabSelected="1" workbookViewId="0">
      <selection activeCell="C30" sqref="C30"/>
    </sheetView>
  </sheetViews>
  <sheetFormatPr defaultColWidth="9.109375" defaultRowHeight="13.2"/>
  <cols>
    <col min="1" max="1" width="3.6640625" style="2" customWidth="1"/>
    <col min="2" max="2" width="16" style="2" customWidth="1"/>
    <col min="3" max="16384" width="9.109375" style="2"/>
  </cols>
  <sheetData>
    <row r="1" spans="1:15" ht="15.6">
      <c r="A1" s="1" t="s">
        <v>0</v>
      </c>
    </row>
    <row r="2" spans="1:15" ht="15.6">
      <c r="A2" s="1" t="s">
        <v>1</v>
      </c>
    </row>
    <row r="3" spans="1:15">
      <c r="A3" s="3" t="s">
        <v>2</v>
      </c>
    </row>
    <row r="4" spans="1:15" s="4" customFormat="1"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</row>
    <row r="5" spans="1:15" ht="3.6" customHeight="1"/>
    <row r="6" spans="1:15">
      <c r="A6" s="5" t="s">
        <v>16</v>
      </c>
      <c r="B6" s="5"/>
    </row>
    <row r="7" spans="1:15">
      <c r="B7" s="2" t="s">
        <v>17</v>
      </c>
      <c r="C7" s="6">
        <f>519260-C8-C11</f>
        <v>45296</v>
      </c>
      <c r="D7" s="6">
        <f>545406-D8-D11</f>
        <v>54342</v>
      </c>
      <c r="E7" s="6">
        <f>544406-E8-E11</f>
        <v>89366</v>
      </c>
      <c r="F7" s="6">
        <f>525046-F8-F11</f>
        <v>54116</v>
      </c>
      <c r="G7" s="6">
        <f>525264-G8-G11</f>
        <v>54516</v>
      </c>
      <c r="H7" s="6">
        <f>525296-H8-H11</f>
        <v>54366</v>
      </c>
      <c r="I7" s="6">
        <f>525046-I11</f>
        <v>497144</v>
      </c>
      <c r="J7" s="6">
        <f>525245-J11</f>
        <v>497343</v>
      </c>
      <c r="K7" s="6">
        <f>545406-K11</f>
        <v>517504</v>
      </c>
      <c r="L7" s="6">
        <f>533236-L11</f>
        <v>505334</v>
      </c>
      <c r="M7" s="6">
        <f>525036-M11</f>
        <v>497134</v>
      </c>
      <c r="N7" s="6">
        <f>525298-N11-340</f>
        <v>497059</v>
      </c>
      <c r="O7" s="6">
        <f>SUM(C7:N7)</f>
        <v>3363520</v>
      </c>
    </row>
    <row r="8" spans="1:15" ht="15">
      <c r="B8" s="2" t="s">
        <v>18</v>
      </c>
      <c r="C8" s="7">
        <f>390532+91743-32255-9900</f>
        <v>440120</v>
      </c>
      <c r="D8" s="7">
        <f>406228+106864-58226-21426</f>
        <v>433440</v>
      </c>
      <c r="E8" s="7">
        <f>406228+106864-56270-29684</f>
        <v>427138</v>
      </c>
      <c r="F8" s="7">
        <f>406228+106864-50688-19376</f>
        <v>443028</v>
      </c>
      <c r="G8" s="7">
        <f>406228+106864-50752-19494</f>
        <v>442846</v>
      </c>
      <c r="H8" s="7">
        <f>406228+106864-50688-19376</f>
        <v>443028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8">
        <f>SUM(C8:N8)</f>
        <v>2629600</v>
      </c>
    </row>
    <row r="9" spans="1:15">
      <c r="B9" s="2" t="s">
        <v>19</v>
      </c>
      <c r="C9" s="6">
        <f t="shared" ref="C9:O9" si="0">SUM(C7:C8)</f>
        <v>485416</v>
      </c>
      <c r="D9" s="6">
        <f t="shared" si="0"/>
        <v>487782</v>
      </c>
      <c r="E9" s="6">
        <f t="shared" si="0"/>
        <v>516504</v>
      </c>
      <c r="F9" s="6">
        <f t="shared" si="0"/>
        <v>497144</v>
      </c>
      <c r="G9" s="6">
        <f t="shared" si="0"/>
        <v>497362</v>
      </c>
      <c r="H9" s="6">
        <f t="shared" si="0"/>
        <v>497394</v>
      </c>
      <c r="I9" s="6">
        <f t="shared" si="0"/>
        <v>497144</v>
      </c>
      <c r="J9" s="6">
        <f t="shared" si="0"/>
        <v>497343</v>
      </c>
      <c r="K9" s="6">
        <f t="shared" si="0"/>
        <v>517504</v>
      </c>
      <c r="L9" s="6">
        <f t="shared" si="0"/>
        <v>505334</v>
      </c>
      <c r="M9" s="6">
        <f t="shared" si="0"/>
        <v>497134</v>
      </c>
      <c r="N9" s="6">
        <f t="shared" si="0"/>
        <v>497059</v>
      </c>
      <c r="O9" s="6">
        <f t="shared" si="0"/>
        <v>5993120</v>
      </c>
    </row>
    <row r="10" spans="1:15" ht="3.6" customHeight="1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f>SUM(C10:N10)</f>
        <v>0</v>
      </c>
    </row>
    <row r="11" spans="1:15" ht="15">
      <c r="B11" s="2" t="s">
        <v>20</v>
      </c>
      <c r="C11" s="7">
        <f>34570-726</f>
        <v>33844</v>
      </c>
      <c r="D11" s="7">
        <f>59742-2118</f>
        <v>57624</v>
      </c>
      <c r="E11" s="7">
        <f>30020-2118</f>
        <v>27902</v>
      </c>
      <c r="F11" s="7">
        <f t="shared" ref="F11:M11" si="1">30020-2118</f>
        <v>27902</v>
      </c>
      <c r="G11" s="7">
        <f t="shared" si="1"/>
        <v>27902</v>
      </c>
      <c r="H11" s="7">
        <f t="shared" si="1"/>
        <v>27902</v>
      </c>
      <c r="I11" s="7">
        <f t="shared" si="1"/>
        <v>27902</v>
      </c>
      <c r="J11" s="7">
        <f t="shared" si="1"/>
        <v>27902</v>
      </c>
      <c r="K11" s="7">
        <f t="shared" si="1"/>
        <v>27902</v>
      </c>
      <c r="L11" s="7">
        <f t="shared" si="1"/>
        <v>27902</v>
      </c>
      <c r="M11" s="7">
        <f t="shared" si="1"/>
        <v>27902</v>
      </c>
      <c r="N11" s="7">
        <f>30017-2118</f>
        <v>27899</v>
      </c>
      <c r="O11" s="9">
        <f>SUM(C11:N11)</f>
        <v>370485</v>
      </c>
    </row>
    <row r="12" spans="1:15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f>SUM(C12:N12)</f>
        <v>0</v>
      </c>
    </row>
    <row r="13" spans="1:15">
      <c r="B13" s="2" t="s">
        <v>21</v>
      </c>
      <c r="C13" s="6">
        <f t="shared" ref="C13:O13" si="2">C9+C11</f>
        <v>519260</v>
      </c>
      <c r="D13" s="6">
        <f t="shared" si="2"/>
        <v>545406</v>
      </c>
      <c r="E13" s="6">
        <f t="shared" si="2"/>
        <v>544406</v>
      </c>
      <c r="F13" s="6">
        <f t="shared" si="2"/>
        <v>525046</v>
      </c>
      <c r="G13" s="6">
        <f t="shared" si="2"/>
        <v>525264</v>
      </c>
      <c r="H13" s="6">
        <f t="shared" si="2"/>
        <v>525296</v>
      </c>
      <c r="I13" s="6">
        <f t="shared" si="2"/>
        <v>525046</v>
      </c>
      <c r="J13" s="6">
        <f t="shared" si="2"/>
        <v>525245</v>
      </c>
      <c r="K13" s="6">
        <f t="shared" si="2"/>
        <v>545406</v>
      </c>
      <c r="L13" s="6">
        <f t="shared" si="2"/>
        <v>533236</v>
      </c>
      <c r="M13" s="6">
        <f t="shared" si="2"/>
        <v>525036</v>
      </c>
      <c r="N13" s="6">
        <f t="shared" si="2"/>
        <v>524958</v>
      </c>
      <c r="O13" s="6">
        <f t="shared" si="2"/>
        <v>6363605</v>
      </c>
    </row>
    <row r="14" spans="1:1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s="5" t="s">
        <v>22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>
      <c r="B16" s="2" t="s">
        <v>17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10">
        <v>0</v>
      </c>
      <c r="K16" s="6">
        <v>0</v>
      </c>
      <c r="L16" s="6">
        <v>0</v>
      </c>
      <c r="M16" s="6">
        <v>0</v>
      </c>
      <c r="N16" s="6">
        <v>0</v>
      </c>
      <c r="O16" s="6">
        <f>SUM(C16:N16)</f>
        <v>0</v>
      </c>
    </row>
    <row r="17" spans="1:15">
      <c r="B17" s="2" t="s">
        <v>18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f>SUM(C17:N17)</f>
        <v>0</v>
      </c>
    </row>
    <row r="18" spans="1:15">
      <c r="B18" s="2" t="s">
        <v>19</v>
      </c>
      <c r="C18" s="6">
        <f t="shared" ref="C18:N18" si="3">SUM(C16:C17)</f>
        <v>0</v>
      </c>
      <c r="D18" s="6">
        <f t="shared" si="3"/>
        <v>0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0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6">
        <f>SUM(C18:N18)</f>
        <v>0</v>
      </c>
    </row>
    <row r="19" spans="1:15" ht="3.6" customHeight="1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>
      <c r="B20" s="2" t="s">
        <v>20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f>SUM(C20:N20)</f>
        <v>0</v>
      </c>
    </row>
    <row r="21" spans="1:15" ht="3.6" customHeight="1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>
      <c r="B22" s="2" t="s">
        <v>23</v>
      </c>
      <c r="C22" s="6">
        <f t="shared" ref="C22:N22" si="4">C18+C20</f>
        <v>0</v>
      </c>
      <c r="D22" s="6">
        <f t="shared" si="4"/>
        <v>0</v>
      </c>
      <c r="E22" s="6">
        <f t="shared" si="4"/>
        <v>0</v>
      </c>
      <c r="F22" s="6">
        <f t="shared" si="4"/>
        <v>0</v>
      </c>
      <c r="G22" s="6">
        <f t="shared" si="4"/>
        <v>0</v>
      </c>
      <c r="H22" s="6">
        <f t="shared" si="4"/>
        <v>0</v>
      </c>
      <c r="I22" s="6">
        <f t="shared" si="4"/>
        <v>0</v>
      </c>
      <c r="J22" s="6">
        <f t="shared" si="4"/>
        <v>0</v>
      </c>
      <c r="K22" s="6">
        <f t="shared" si="4"/>
        <v>0</v>
      </c>
      <c r="L22" s="6">
        <f t="shared" si="4"/>
        <v>0</v>
      </c>
      <c r="M22" s="6">
        <f t="shared" si="4"/>
        <v>0</v>
      </c>
      <c r="N22" s="6">
        <f t="shared" si="4"/>
        <v>0</v>
      </c>
      <c r="O22" s="6">
        <f>SUM(C22:N22)</f>
        <v>0</v>
      </c>
    </row>
    <row r="23" spans="1:15">
      <c r="B23" s="2" t="s">
        <v>20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8.25" customHeight="1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>
      <c r="A25" s="2" t="s">
        <v>21</v>
      </c>
      <c r="C25" s="11">
        <f t="shared" ref="C25:N25" si="5">C13+C23</f>
        <v>519260</v>
      </c>
      <c r="D25" s="11">
        <f t="shared" si="5"/>
        <v>545406</v>
      </c>
      <c r="E25" s="11">
        <f t="shared" si="5"/>
        <v>544406</v>
      </c>
      <c r="F25" s="11">
        <f t="shared" si="5"/>
        <v>525046</v>
      </c>
      <c r="G25" s="11">
        <f t="shared" si="5"/>
        <v>525264</v>
      </c>
      <c r="H25" s="11">
        <f t="shared" si="5"/>
        <v>525296</v>
      </c>
      <c r="I25" s="11">
        <f t="shared" si="5"/>
        <v>525046</v>
      </c>
      <c r="J25" s="11">
        <f t="shared" si="5"/>
        <v>525245</v>
      </c>
      <c r="K25" s="11">
        <f t="shared" si="5"/>
        <v>545406</v>
      </c>
      <c r="L25" s="11">
        <f t="shared" si="5"/>
        <v>533236</v>
      </c>
      <c r="M25" s="11">
        <f t="shared" si="5"/>
        <v>525036</v>
      </c>
      <c r="N25" s="11">
        <f t="shared" si="5"/>
        <v>524958</v>
      </c>
      <c r="O25" s="11">
        <f>SUM(C25:N25)</f>
        <v>6363605</v>
      </c>
    </row>
    <row r="26" spans="1:1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3:1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3:1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3:1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3:1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3:1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3:1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3:1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3:1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3:1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3:1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3:1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3:1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3:1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3:1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3:1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3:1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3:1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3:1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3:1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3:1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3:1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3:1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3:1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3:1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3:1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3:1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3:1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3:1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3:1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3:1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3:1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3:1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3:1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3:1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3:1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3:1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3:1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3:1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3:1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3:1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3:1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3:1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3:1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3:1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5" sqref="D25"/>
    </sheetView>
  </sheetViews>
  <sheetFormatPr defaultRowHeight="13.2"/>
  <cols>
    <col min="1" max="1" width="5.109375" customWidth="1"/>
    <col min="2" max="2" width="45.88671875" customWidth="1"/>
    <col min="3" max="3" width="14" style="12" bestFit="1" customWidth="1"/>
  </cols>
  <sheetData>
    <row r="1" spans="1:3" ht="15.6">
      <c r="A1" s="1" t="s">
        <v>0</v>
      </c>
    </row>
    <row r="2" spans="1:3" ht="15.6">
      <c r="A2" s="1" t="s">
        <v>24</v>
      </c>
    </row>
    <row r="3" spans="1:3">
      <c r="A3" s="3" t="s">
        <v>2</v>
      </c>
    </row>
    <row r="5" spans="1:3">
      <c r="A5" s="13" t="s">
        <v>25</v>
      </c>
      <c r="C5" s="14">
        <f>6864406+168168</f>
        <v>7032574</v>
      </c>
    </row>
    <row r="6" spans="1:3" ht="21" customHeight="1">
      <c r="B6" t="s">
        <v>26</v>
      </c>
      <c r="C6" s="15">
        <v>-168168</v>
      </c>
    </row>
    <row r="7" spans="1:3">
      <c r="B7" t="s">
        <v>27</v>
      </c>
      <c r="C7" s="15"/>
    </row>
    <row r="8" spans="1:3" ht="12" customHeight="1">
      <c r="B8" t="s">
        <v>28</v>
      </c>
      <c r="C8" s="15">
        <v>-236313</v>
      </c>
    </row>
    <row r="9" spans="1:3" ht="18" customHeight="1">
      <c r="B9" t="s">
        <v>29</v>
      </c>
      <c r="C9" s="16">
        <f>-264148-340</f>
        <v>-264488</v>
      </c>
    </row>
    <row r="10" spans="1:3" ht="21" customHeight="1">
      <c r="A10" s="13" t="s">
        <v>30</v>
      </c>
      <c r="C10" s="17">
        <f>SUM(C5:C9)</f>
        <v>6363605</v>
      </c>
    </row>
    <row r="11" spans="1:3">
      <c r="C11" s="1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GASLOG-NNG</vt:lpstr>
      <vt:lpstr>Variance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dscott1</dc:creator>
  <cp:lastModifiedBy>Havlíček Jan</cp:lastModifiedBy>
  <dcterms:created xsi:type="dcterms:W3CDTF">2002-02-22T21:42:19Z</dcterms:created>
  <dcterms:modified xsi:type="dcterms:W3CDTF">2023-09-10T11:03:00Z</dcterms:modified>
</cp:coreProperties>
</file>