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 activeTab="4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Month'!$A$2:$BH$53</definedName>
    <definedName name="_xlnm.Print_Area" localSheetId="3">'SJ by Month'!$A$2:$BH$48</definedName>
    <definedName name="_xlnm.Print_Area" localSheetId="1">'WOT by Month'!$A$1:$BV$60</definedName>
    <definedName name="_xlnm.Print_Titles" localSheetId="4">'IG-BL by Month'!$A:$J,'IG-BL by Month'!$1:$7</definedName>
    <definedName name="_xlnm.Print_Titles" localSheetId="3">'SJ by Month'!$A:$H,'SJ by Month'!$1:$9</definedName>
    <definedName name="_xlnm.Print_Titles" localSheetId="1">'WOT by Month'!$A:$F,'WOT by Month'!$1:$9</definedName>
  </definedNames>
  <calcPr calcId="92512" fullCalcOnLoad="1"/>
</workbook>
</file>

<file path=xl/calcChain.xml><?xml version="1.0" encoding="utf-8"?>
<calcChain xmlns="http://schemas.openxmlformats.org/spreadsheetml/2006/main">
  <c r="K12" i="12" l="1"/>
  <c r="K13" i="12"/>
  <c r="K14" i="12"/>
  <c r="K15" i="12"/>
  <c r="K16" i="12"/>
  <c r="K17" i="12"/>
  <c r="K18" i="12"/>
  <c r="K19" i="12"/>
  <c r="K20" i="12"/>
  <c r="K23" i="12"/>
  <c r="H26" i="12"/>
  <c r="I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H28" i="12"/>
  <c r="I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H32" i="12"/>
  <c r="I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K38" i="12"/>
  <c r="K39" i="12"/>
  <c r="K40" i="12"/>
  <c r="K41" i="12"/>
  <c r="H42" i="12"/>
  <c r="I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K44" i="12"/>
  <c r="H47" i="12"/>
  <c r="I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L49" i="12"/>
  <c r="BM49" i="12"/>
  <c r="BN49" i="12"/>
  <c r="BO49" i="12"/>
  <c r="BP49" i="12"/>
  <c r="BQ49" i="12"/>
  <c r="BR49" i="12"/>
  <c r="BS49" i="12"/>
  <c r="BT49" i="12"/>
  <c r="BU49" i="12"/>
  <c r="BV49" i="12"/>
  <c r="H51" i="12"/>
  <c r="I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<sst xmlns="http://schemas.openxmlformats.org/spreadsheetml/2006/main" count="1035" uniqueCount="224">
  <si>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</si>
  <si>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</si>
  <si>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</si>
  <si>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</si>
  <si>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</si>
  <si>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</si>
  <si>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</si>
  <si>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</si>
  <si>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</si>
  <si>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</si>
  <si>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</si>
  <si>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</si>
  <si>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</si>
  <si>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</si>
  <si>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</si>
  <si>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</si>
  <si>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</si>
  <si>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</si>
  <si>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</si>
  <si>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</si>
  <si>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</si>
  <si>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</si>
  <si>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</si>
  <si>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</si>
  <si>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</si>
  <si>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</si>
  <si>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</si>
  <si>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</si>
  <si>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</si>
  <si>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</si>
  <si>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</si>
  <si>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</si>
  <si>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</si>
  <si>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</si>
  <si>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</si>
  <si>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</si>
  <si>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</si>
  <si>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</si>
  <si>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</si>
  <si>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</si>
  <si>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</si>
  <si>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</si>
  <si>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</si>
  <si>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</si>
  <si>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</si>
  <si>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</si>
  <si>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</si>
  <si>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</si>
  <si>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</si>
  <si>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</si>
  <si>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</si>
  <si>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</si>
  <si>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</si>
  <si>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</si>
  <si>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</si>
  <si>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</si>
  <si>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</si>
  <si>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</si>
  <si>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</si>
  <si>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</si>
  <si>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</si>
  <si>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</si>
  <si>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</si>
  <si>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</si>
  <si>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</si>
  <si>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</si>
  <si>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</si>
  <si>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</si>
  <si>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</si>
  <si>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</si>
  <si>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</si>
  <si>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</si>
  <si>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</si>
  <si>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</si>
  <si>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</si>
  <si>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</si>
  <si>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</si>
  <si>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</si>
  <si>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</si>
  <si>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</si>
  <si>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</si>
  <si>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</si>
  <si>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</si>
  <si>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</si>
  <si>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</si>
  <si>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</si>
  <si>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</si>
  <si>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</si>
  <si>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</si>
  <si>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</si>
  <si>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</si>
  <si>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</si>
  <si>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</si>
  <si>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</si>
  <si>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</si>
  <si>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</si>
  <si>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</si>
  <si>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</si>
  <si>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</si>
  <si>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</si>
  <si>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</si>
  <si>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</si>
  <si>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</si>
  <si>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</si>
  <si>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</si>
  <si>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</si>
  <si>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</si>
  <si>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</si>
  <si>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</si>
  <si>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</si>
  <si>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</si>
  <si>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</si>
  <si>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</si>
  <si>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</si>
  <si>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</si>
  <si>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</si>
  <si>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</si>
  <si>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</si>
  <si>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</si>
  <si>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</si>
  <si>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</si>
  <si>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</si>
  <si>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</si>
  <si>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</si>
  <si>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</si>
  <si>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</si>
  <si>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</si>
  <si>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</si>
  <si>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</si>
  <si>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</si>
  <si>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</si>
  <si>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</si>
  <si>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</si>
  <si>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</si>
  <si>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</si>
  <si>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</si>
  <si>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</si>
  <si>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</si>
  <si>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</si>
  <si>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</si>
  <si>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</si>
  <si>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</si>
  <si>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</si>
  <si>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</si>
  <si>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</si>
  <si>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</si>
  <si>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</si>
  <si>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</si>
  <si>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</si>
  <si>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</si>
  <si>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</si>
  <si>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</si>
  <si>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</si>
  <si>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</si>
  <si>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</si>
  <si>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</si>
  <si>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</si>
  <si>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</si>
  <si>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</si>
  <si>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</si>
  <si>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</si>
  <si>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</si>
  <si>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</si>
  <si>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</si>
  <si>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</si>
  <si>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</si>
  <si>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</si>
  <si>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</si>
  <si>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</si>
  <si>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</si>
  <si>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</si>
  <si>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</si>
  <si>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</si>
  <si>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</si>
  <si>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</si>
  <si>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</si>
  <si>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</si>
  <si>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</si>
  <si>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</si>
  <si>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</si>
  <si>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</si>
  <si>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</si>
  <si>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</si>
  <si>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</si>
  <si>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</si>
  <si>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</si>
  <si>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</si>
  <si>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</si>
  <si>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</si>
  <si>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</si>
  <si>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</si>
  <si>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</si>
  <si>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</si>
  <si>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</si>
  <si>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</si>
  <si>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</si>
  <si>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</si>
  <si>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</si>
  <si>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</si>
  <si>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</si>
  <si>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</si>
  <si>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</si>
  <si>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</si>
  <si>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</si>
  <si>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</si>
  <si>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</si>
  <si>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</si>
  <si>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</si>
  <si>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</si>
  <si>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</si>
  <si>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>Est</t>
  </si>
  <si>
    <t xml:space="preserve">BASED ON SAN JUAN CAPACITY OF 850,000/d </t>
  </si>
  <si>
    <t>Revenue</t>
  </si>
  <si>
    <t xml:space="preserve">IGNACIO TO BLANCO SUBSCRIPTION BASED ON CAPACITY OF 476,000/d. </t>
  </si>
  <si>
    <t>SOUTH IGNACIO TO BLANCO SUBSCRIPTION BASED ON CAPACITY OF 205,000/d.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</si>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</sst>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8" formatCode="#,##0.0000"/>
    <numFmt numFmtId="180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  <xf numFmtId="0" fontId="13" fillId="0" borderId="0" xfId="0" applyFont="1"/>
    <xf numFmtId="17" fontId="0" fillId="0" borderId="0" xfId="0" applyNumberFormat="1" applyFill="1" applyBorder="1"/>
    <xf numFmtId="0" fontId="0" fillId="3" borderId="0" xfId="0" applyFill="1" applyBorder="1"/>
    <xf numFmtId="3" fontId="7" fillId="3" borderId="0" xfId="0" applyNumberFormat="1" applyFont="1" applyFill="1" applyBorder="1"/>
    <xf numFmtId="3" fontId="0" fillId="3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3" borderId="0" xfId="0" applyFont="1" applyFill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3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7" xfId="0" applyNumberFormat="1" applyFill="1" applyBorder="1"/>
    <xf numFmtId="3" fontId="7" fillId="0" borderId="7" xfId="0" applyNumberFormat="1" applyFont="1" applyBorder="1"/>
    <xf numFmtId="0" fontId="6" fillId="0" borderId="0" xfId="0" applyFont="1" applyBorder="1" applyAlignment="1">
      <alignment horizontal="right"/>
    </xf>
    <xf numFmtId="0" fontId="0" fillId="0" borderId="8" xfId="0" applyBorder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7" xfId="0" applyNumberFormat="1" applyBorder="1"/>
    <xf numFmtId="0" fontId="14" fillId="0" borderId="0" xfId="0" applyFont="1"/>
    <xf numFmtId="0" fontId="15" fillId="0" borderId="0" xfId="0" applyFont="1"/>
    <xf numFmtId="178" fontId="0" fillId="0" borderId="0" xfId="0" applyNumberFormat="1"/>
    <xf numFmtId="178" fontId="0" fillId="0" borderId="7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3.2" x14ac:dyDescent="0.25"/>
  <cols>
    <col min="1" max="1" width="12.6640625" customWidth="1"/>
    <col min="3" max="4" width="10.6640625" customWidth="1"/>
    <col min="5" max="5" width="13" bestFit="1" customWidth="1"/>
    <col min="6" max="6" width="10.44140625" bestFit="1" customWidth="1"/>
    <col min="7" max="7" width="9.33203125" bestFit="1" customWidth="1"/>
    <col min="8" max="8" width="9.88671875" bestFit="1" customWidth="1"/>
    <col min="9" max="10" width="10.6640625" customWidth="1"/>
    <col min="11" max="11" width="13.6640625" customWidth="1"/>
    <col min="12" max="12" width="5.6640625" customWidth="1"/>
    <col min="13" max="13" width="10.6640625" customWidth="1"/>
  </cols>
  <sheetData>
    <row r="1" spans="1:14" x14ac:dyDescent="0.25">
      <c r="A1" s="35" t="s">
        <v>168</v>
      </c>
    </row>
    <row r="2" spans="1:14" x14ac:dyDescent="0.25">
      <c r="C2" t="s">
        <v>127</v>
      </c>
    </row>
    <row r="3" spans="1:14" x14ac:dyDescent="0.25">
      <c r="C3" t="s">
        <v>27</v>
      </c>
    </row>
    <row r="4" spans="1:14" x14ac:dyDescent="0.25">
      <c r="C4" t="s">
        <v>42</v>
      </c>
    </row>
    <row r="5" spans="1:14" x14ac:dyDescent="0.25">
      <c r="C5" t="s">
        <v>43</v>
      </c>
    </row>
    <row r="7" spans="1:14" x14ac:dyDescent="0.25">
      <c r="K7" s="16" t="s">
        <v>1</v>
      </c>
      <c r="M7" s="10" t="s">
        <v>1</v>
      </c>
    </row>
    <row r="8" spans="1:14" x14ac:dyDescent="0.25">
      <c r="A8" s="54" t="s">
        <v>111</v>
      </c>
      <c r="B8" s="55" t="s">
        <v>98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35</v>
      </c>
      <c r="I8" s="9" t="s">
        <v>62</v>
      </c>
      <c r="J8" s="13" t="s">
        <v>4</v>
      </c>
      <c r="K8" s="17" t="s">
        <v>86</v>
      </c>
      <c r="L8" s="14" t="s">
        <v>1</v>
      </c>
      <c r="M8" s="11" t="s">
        <v>54</v>
      </c>
      <c r="N8" s="7" t="s">
        <v>55</v>
      </c>
    </row>
    <row r="9" spans="1:14" x14ac:dyDescent="0.25">
      <c r="A9" s="40"/>
      <c r="B9" s="40"/>
      <c r="C9" s="53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5">
      <c r="A10" s="40"/>
      <c r="B10" s="40"/>
      <c r="C10" s="43" t="s">
        <v>156</v>
      </c>
      <c r="D10" s="5" t="s">
        <v>156</v>
      </c>
      <c r="E10" s="42">
        <v>30000</v>
      </c>
      <c r="F10" s="19">
        <v>27496</v>
      </c>
      <c r="G10" s="5" t="s">
        <v>39</v>
      </c>
      <c r="H10" s="57">
        <v>36929</v>
      </c>
      <c r="I10" s="57">
        <v>37164</v>
      </c>
      <c r="J10" s="15" t="s">
        <v>157</v>
      </c>
      <c r="K10" s="15" t="s">
        <v>58</v>
      </c>
      <c r="L10" s="5" t="s">
        <v>37</v>
      </c>
      <c r="M10" s="19"/>
      <c r="N10" s="61" t="s">
        <v>158</v>
      </c>
    </row>
    <row r="11" spans="1:14" x14ac:dyDescent="0.25">
      <c r="A11" s="40"/>
      <c r="B11" s="40"/>
      <c r="C11" s="43" t="s">
        <v>18</v>
      </c>
      <c r="D11" t="s">
        <v>12</v>
      </c>
      <c r="E11" s="3">
        <v>25000</v>
      </c>
      <c r="F11">
        <v>24924</v>
      </c>
      <c r="G11" t="s">
        <v>19</v>
      </c>
      <c r="H11" s="1">
        <v>35309</v>
      </c>
      <c r="I11" s="1">
        <v>38017</v>
      </c>
      <c r="J11" s="1" t="s">
        <v>69</v>
      </c>
      <c r="K11" s="1" t="s">
        <v>82</v>
      </c>
      <c r="L11" t="s">
        <v>5</v>
      </c>
      <c r="M11" s="6">
        <v>37652</v>
      </c>
    </row>
    <row r="12" spans="1:14" x14ac:dyDescent="0.25">
      <c r="A12" s="40"/>
      <c r="B12" s="40"/>
      <c r="C12" s="43" t="s">
        <v>18</v>
      </c>
      <c r="D12" t="s">
        <v>12</v>
      </c>
      <c r="E12" s="3">
        <v>100000</v>
      </c>
      <c r="F12">
        <v>24925</v>
      </c>
      <c r="G12" t="s">
        <v>24</v>
      </c>
      <c r="H12" s="1">
        <v>35309</v>
      </c>
      <c r="I12" s="1">
        <v>38017</v>
      </c>
      <c r="J12" s="1" t="s">
        <v>69</v>
      </c>
      <c r="K12" s="1" t="s">
        <v>82</v>
      </c>
      <c r="L12" t="s">
        <v>5</v>
      </c>
      <c r="M12" s="6">
        <v>37652</v>
      </c>
    </row>
    <row r="13" spans="1:14" x14ac:dyDescent="0.25">
      <c r="C13" s="43" t="s">
        <v>18</v>
      </c>
      <c r="D13" t="s">
        <v>12</v>
      </c>
      <c r="E13" s="3">
        <v>30000</v>
      </c>
      <c r="F13">
        <v>24927</v>
      </c>
      <c r="G13" t="s">
        <v>25</v>
      </c>
      <c r="H13" s="1">
        <v>35309</v>
      </c>
      <c r="I13" s="1">
        <v>38748</v>
      </c>
      <c r="J13" s="1" t="s">
        <v>70</v>
      </c>
      <c r="K13" s="1" t="s">
        <v>82</v>
      </c>
      <c r="L13" s="5" t="s">
        <v>5</v>
      </c>
      <c r="M13" s="6">
        <v>38383</v>
      </c>
    </row>
    <row r="14" spans="1:14" x14ac:dyDescent="0.25">
      <c r="C14" s="43" t="s">
        <v>18</v>
      </c>
      <c r="D14" t="s">
        <v>12</v>
      </c>
      <c r="E14" s="3">
        <v>15000</v>
      </c>
      <c r="F14">
        <v>25067</v>
      </c>
      <c r="G14" t="s">
        <v>26</v>
      </c>
      <c r="H14" s="1">
        <v>35309</v>
      </c>
      <c r="I14" s="1">
        <v>37225</v>
      </c>
      <c r="J14" s="1" t="s">
        <v>68</v>
      </c>
      <c r="K14" s="1" t="s">
        <v>82</v>
      </c>
      <c r="L14" t="s">
        <v>5</v>
      </c>
      <c r="M14" s="2" t="s">
        <v>78</v>
      </c>
    </row>
    <row r="15" spans="1:14" x14ac:dyDescent="0.25">
      <c r="B15" s="3"/>
      <c r="C15" s="43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67</v>
      </c>
      <c r="K15" s="1" t="s">
        <v>82</v>
      </c>
      <c r="L15" t="s">
        <v>5</v>
      </c>
      <c r="M15" s="6">
        <v>37346</v>
      </c>
    </row>
    <row r="16" spans="1:14" x14ac:dyDescent="0.25">
      <c r="C16" s="43" t="s">
        <v>18</v>
      </c>
      <c r="D16" t="s">
        <v>12</v>
      </c>
      <c r="E16" s="3">
        <v>85000</v>
      </c>
      <c r="F16">
        <v>26044</v>
      </c>
      <c r="G16" t="s">
        <v>29</v>
      </c>
      <c r="H16" s="1">
        <v>35886</v>
      </c>
      <c r="I16" s="1">
        <v>37925</v>
      </c>
      <c r="J16" s="1" t="s">
        <v>68</v>
      </c>
      <c r="K16" s="1" t="s">
        <v>82</v>
      </c>
      <c r="L16" t="s">
        <v>5</v>
      </c>
      <c r="M16" s="6">
        <v>37560</v>
      </c>
    </row>
    <row r="17" spans="1:14" x14ac:dyDescent="0.25">
      <c r="C17" s="43" t="s">
        <v>18</v>
      </c>
      <c r="D17" t="s">
        <v>12</v>
      </c>
      <c r="E17" s="3">
        <v>59000</v>
      </c>
      <c r="F17">
        <v>26436</v>
      </c>
      <c r="G17" t="s">
        <v>29</v>
      </c>
      <c r="H17" s="1">
        <v>36100</v>
      </c>
      <c r="I17" s="1">
        <v>37925</v>
      </c>
      <c r="J17" s="1" t="s">
        <v>67</v>
      </c>
      <c r="K17" s="1" t="s">
        <v>82</v>
      </c>
      <c r="L17" t="s">
        <v>5</v>
      </c>
      <c r="M17" s="6">
        <v>37560</v>
      </c>
    </row>
    <row r="18" spans="1:14" x14ac:dyDescent="0.25">
      <c r="C18" s="43" t="s">
        <v>18</v>
      </c>
      <c r="D18" t="s">
        <v>12</v>
      </c>
      <c r="E18" s="3">
        <v>30000</v>
      </c>
      <c r="F18">
        <v>27342</v>
      </c>
      <c r="G18" t="s">
        <v>38</v>
      </c>
      <c r="H18" s="1">
        <v>36892</v>
      </c>
      <c r="I18" s="1">
        <v>37621</v>
      </c>
      <c r="J18" s="1" t="s">
        <v>66</v>
      </c>
      <c r="K18" s="1" t="s">
        <v>97</v>
      </c>
      <c r="L18" t="s">
        <v>5</v>
      </c>
      <c r="M18" s="6">
        <v>37437</v>
      </c>
    </row>
    <row r="19" spans="1:14" x14ac:dyDescent="0.25">
      <c r="A19" t="s">
        <v>113</v>
      </c>
      <c r="B19" s="3">
        <f>SUM(E11:E19)</f>
        <v>376000</v>
      </c>
      <c r="C19" s="43" t="s">
        <v>18</v>
      </c>
      <c r="D19" t="s">
        <v>12</v>
      </c>
      <c r="E19" s="3">
        <v>22000</v>
      </c>
      <c r="F19">
        <v>27370</v>
      </c>
      <c r="G19" t="s">
        <v>52</v>
      </c>
      <c r="H19" s="1">
        <v>36892</v>
      </c>
      <c r="I19" s="1">
        <v>37621</v>
      </c>
      <c r="J19" s="1" t="s">
        <v>66</v>
      </c>
      <c r="K19" s="1" t="s">
        <v>97</v>
      </c>
      <c r="L19" t="s">
        <v>5</v>
      </c>
      <c r="M19" s="6">
        <v>37437</v>
      </c>
    </row>
    <row r="20" spans="1:14" x14ac:dyDescent="0.25">
      <c r="C20" s="43" t="s">
        <v>20</v>
      </c>
      <c r="D20" t="s">
        <v>12</v>
      </c>
      <c r="E20" s="3">
        <v>12500</v>
      </c>
      <c r="F20">
        <v>24669</v>
      </c>
      <c r="G20" t="s">
        <v>21</v>
      </c>
      <c r="H20" s="1">
        <v>35309</v>
      </c>
      <c r="I20" s="1">
        <v>38748</v>
      </c>
      <c r="J20" s="1" t="s">
        <v>70</v>
      </c>
      <c r="K20" s="1" t="s">
        <v>82</v>
      </c>
      <c r="L20" t="s">
        <v>5</v>
      </c>
      <c r="M20" s="6">
        <v>38383</v>
      </c>
    </row>
    <row r="21" spans="1:14" x14ac:dyDescent="0.25">
      <c r="C21" s="43" t="s">
        <v>20</v>
      </c>
      <c r="D21" t="s">
        <v>12</v>
      </c>
      <c r="E21" s="3">
        <v>125000</v>
      </c>
      <c r="F21">
        <v>27047</v>
      </c>
      <c r="G21" t="s">
        <v>48</v>
      </c>
      <c r="H21" s="1">
        <v>36557</v>
      </c>
      <c r="I21" s="1">
        <v>38717</v>
      </c>
      <c r="J21" s="1" t="s">
        <v>68</v>
      </c>
      <c r="K21" s="1" t="s">
        <v>56</v>
      </c>
      <c r="L21" t="s">
        <v>37</v>
      </c>
      <c r="M21" s="6"/>
      <c r="N21" t="s">
        <v>96</v>
      </c>
    </row>
    <row r="22" spans="1:14" x14ac:dyDescent="0.25">
      <c r="C22" s="43" t="s">
        <v>20</v>
      </c>
      <c r="D22" t="s">
        <v>12</v>
      </c>
      <c r="E22" s="3">
        <v>15000</v>
      </c>
      <c r="F22">
        <v>27651</v>
      </c>
      <c r="G22" t="s">
        <v>26</v>
      </c>
      <c r="H22" s="1">
        <v>37073</v>
      </c>
      <c r="I22" s="1">
        <v>37164</v>
      </c>
      <c r="J22" s="1" t="s">
        <v>153</v>
      </c>
      <c r="K22" s="1" t="s">
        <v>83</v>
      </c>
      <c r="L22" s="1" t="s">
        <v>37</v>
      </c>
      <c r="M22" s="6"/>
      <c r="N22" s="1" t="s">
        <v>154</v>
      </c>
    </row>
    <row r="23" spans="1:14" x14ac:dyDescent="0.25">
      <c r="C23" s="43" t="s">
        <v>20</v>
      </c>
      <c r="D23" t="s">
        <v>12</v>
      </c>
      <c r="E23" s="3">
        <v>13500</v>
      </c>
      <c r="F23">
        <v>27344</v>
      </c>
      <c r="G23" t="s">
        <v>28</v>
      </c>
      <c r="H23" s="1">
        <v>36892</v>
      </c>
      <c r="I23" s="1">
        <v>37621</v>
      </c>
      <c r="J23" s="1" t="s">
        <v>80</v>
      </c>
      <c r="K23" s="1" t="s">
        <v>56</v>
      </c>
      <c r="L23" t="s">
        <v>37</v>
      </c>
      <c r="M23" s="2"/>
    </row>
    <row r="24" spans="1:14" x14ac:dyDescent="0.25">
      <c r="A24" t="s">
        <v>114</v>
      </c>
      <c r="B24" s="3">
        <f>SUM(E20:E24)</f>
        <v>187200</v>
      </c>
      <c r="C24" s="43" t="s">
        <v>20</v>
      </c>
      <c r="D24" t="s">
        <v>12</v>
      </c>
      <c r="E24" s="3">
        <v>21200</v>
      </c>
      <c r="F24">
        <v>27371</v>
      </c>
      <c r="G24" t="s">
        <v>52</v>
      </c>
      <c r="H24" s="1">
        <v>36923</v>
      </c>
      <c r="I24" s="1">
        <v>37256</v>
      </c>
      <c r="J24" s="1" t="s">
        <v>81</v>
      </c>
      <c r="K24" s="1" t="s">
        <v>83</v>
      </c>
      <c r="L24" t="s">
        <v>37</v>
      </c>
      <c r="M24" s="2"/>
    </row>
    <row r="25" spans="1:14" x14ac:dyDescent="0.25">
      <c r="B25" s="3"/>
      <c r="C25" s="43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67</v>
      </c>
      <c r="K25" s="1" t="s">
        <v>82</v>
      </c>
      <c r="L25" t="s">
        <v>5</v>
      </c>
      <c r="M25" s="2" t="s">
        <v>78</v>
      </c>
    </row>
    <row r="26" spans="1:14" x14ac:dyDescent="0.25">
      <c r="A26" t="s">
        <v>115</v>
      </c>
      <c r="B26" s="3">
        <f>SUM(E25:E26)</f>
        <v>100000</v>
      </c>
      <c r="C26" s="43" t="s">
        <v>12</v>
      </c>
      <c r="D26" t="s">
        <v>11</v>
      </c>
      <c r="E26" s="3">
        <v>80000</v>
      </c>
      <c r="F26">
        <v>25025</v>
      </c>
      <c r="G26" t="s">
        <v>26</v>
      </c>
      <c r="H26" s="1">
        <v>35400</v>
      </c>
      <c r="I26" s="1">
        <v>39051</v>
      </c>
      <c r="J26" s="1" t="s">
        <v>65</v>
      </c>
      <c r="K26" s="1" t="s">
        <v>82</v>
      </c>
      <c r="L26" t="s">
        <v>5</v>
      </c>
      <c r="M26" s="6">
        <v>38686</v>
      </c>
      <c r="N26" t="s">
        <v>91</v>
      </c>
    </row>
    <row r="27" spans="1:14" x14ac:dyDescent="0.25">
      <c r="C27" s="69" t="s">
        <v>11</v>
      </c>
      <c r="D27" s="22" t="s">
        <v>11</v>
      </c>
      <c r="E27" s="68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99</v>
      </c>
      <c r="K27" s="1" t="s">
        <v>82</v>
      </c>
      <c r="L27" t="s">
        <v>5</v>
      </c>
      <c r="M27" s="6">
        <v>37225</v>
      </c>
      <c r="N27" t="s">
        <v>100</v>
      </c>
    </row>
    <row r="28" spans="1:14" x14ac:dyDescent="0.25">
      <c r="C28" s="69" t="s">
        <v>11</v>
      </c>
      <c r="D28" s="22" t="s">
        <v>11</v>
      </c>
      <c r="E28" s="68">
        <v>1000</v>
      </c>
      <c r="F28" s="22">
        <v>24754</v>
      </c>
      <c r="G28" t="s">
        <v>23</v>
      </c>
      <c r="H28" s="1">
        <v>35125</v>
      </c>
      <c r="I28" s="77">
        <v>38472</v>
      </c>
      <c r="J28" s="1" t="s">
        <v>68</v>
      </c>
      <c r="K28" s="1" t="s">
        <v>149</v>
      </c>
      <c r="L28" t="s">
        <v>37</v>
      </c>
      <c r="M28" s="2"/>
    </row>
    <row r="29" spans="1:14" x14ac:dyDescent="0.25">
      <c r="C29" s="69" t="s">
        <v>11</v>
      </c>
      <c r="D29" s="22" t="s">
        <v>11</v>
      </c>
      <c r="E29" s="70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67</v>
      </c>
      <c r="K29" s="1" t="s">
        <v>82</v>
      </c>
      <c r="L29" t="s">
        <v>5</v>
      </c>
      <c r="M29" s="2" t="s">
        <v>78</v>
      </c>
      <c r="N29" s="1" t="s">
        <v>92</v>
      </c>
    </row>
    <row r="30" spans="1:14" x14ac:dyDescent="0.25">
      <c r="C30" s="69" t="s">
        <v>11</v>
      </c>
      <c r="D30" s="22" t="s">
        <v>11</v>
      </c>
      <c r="E30" s="68">
        <v>40000</v>
      </c>
      <c r="F30" s="22">
        <v>26606</v>
      </c>
      <c r="G30" t="s">
        <v>60</v>
      </c>
      <c r="H30" s="1">
        <v>36100</v>
      </c>
      <c r="I30" s="1">
        <v>37925</v>
      </c>
      <c r="J30" s="1" t="s">
        <v>67</v>
      </c>
      <c r="K30" s="1" t="s">
        <v>82</v>
      </c>
      <c r="L30" s="1" t="s">
        <v>5</v>
      </c>
      <c r="M30" s="6">
        <v>37560</v>
      </c>
      <c r="N30" s="1" t="s">
        <v>95</v>
      </c>
    </row>
    <row r="31" spans="1:14" x14ac:dyDescent="0.25">
      <c r="C31" s="69" t="s">
        <v>11</v>
      </c>
      <c r="D31" s="22" t="s">
        <v>11</v>
      </c>
      <c r="E31" s="68">
        <v>8000</v>
      </c>
      <c r="F31" s="22">
        <v>26740</v>
      </c>
      <c r="G31" t="s">
        <v>19</v>
      </c>
      <c r="H31" s="1">
        <v>36312</v>
      </c>
      <c r="I31" s="1">
        <v>39113</v>
      </c>
      <c r="J31" s="1" t="s">
        <v>69</v>
      </c>
      <c r="K31" s="1" t="s">
        <v>82</v>
      </c>
      <c r="L31" t="s">
        <v>5</v>
      </c>
      <c r="M31" s="6">
        <v>38749</v>
      </c>
    </row>
    <row r="32" spans="1:14" x14ac:dyDescent="0.25">
      <c r="C32" s="69" t="s">
        <v>11</v>
      </c>
      <c r="D32" s="22" t="s">
        <v>11</v>
      </c>
      <c r="E32" s="68">
        <v>1613</v>
      </c>
      <c r="F32" s="22">
        <v>27104</v>
      </c>
      <c r="G32" t="s">
        <v>41</v>
      </c>
      <c r="H32" s="1">
        <v>36557</v>
      </c>
      <c r="I32" s="1">
        <v>38383</v>
      </c>
      <c r="J32" s="1" t="s">
        <v>67</v>
      </c>
      <c r="K32" s="1" t="s">
        <v>82</v>
      </c>
      <c r="L32" t="s">
        <v>5</v>
      </c>
      <c r="M32" s="6">
        <v>38018</v>
      </c>
    </row>
    <row r="33" spans="1:14" x14ac:dyDescent="0.25">
      <c r="C33" s="69" t="s">
        <v>11</v>
      </c>
      <c r="D33" s="22" t="s">
        <v>11</v>
      </c>
      <c r="E33" s="68">
        <v>400000</v>
      </c>
      <c r="F33" s="22">
        <v>27161</v>
      </c>
      <c r="G33" t="s">
        <v>44</v>
      </c>
      <c r="H33" s="1">
        <v>36617</v>
      </c>
      <c r="I33" s="1">
        <v>37711</v>
      </c>
      <c r="J33" s="1" t="s">
        <v>79</v>
      </c>
      <c r="K33" s="1" t="s">
        <v>45</v>
      </c>
      <c r="L33" t="s">
        <v>37</v>
      </c>
      <c r="M33" s="2"/>
    </row>
    <row r="34" spans="1:14" x14ac:dyDescent="0.25">
      <c r="C34" s="69" t="s">
        <v>11</v>
      </c>
      <c r="D34" s="22" t="s">
        <v>11</v>
      </c>
      <c r="E34" s="68">
        <v>20000</v>
      </c>
      <c r="F34" s="22">
        <v>27291</v>
      </c>
      <c r="G34" t="s">
        <v>31</v>
      </c>
      <c r="H34" s="1">
        <v>36739</v>
      </c>
      <c r="I34" s="1">
        <v>37468</v>
      </c>
      <c r="J34" s="1" t="s">
        <v>80</v>
      </c>
      <c r="K34" s="1" t="s">
        <v>56</v>
      </c>
      <c r="L34" t="s">
        <v>37</v>
      </c>
      <c r="M34" s="2"/>
    </row>
    <row r="35" spans="1:14" x14ac:dyDescent="0.25">
      <c r="C35" s="69" t="s">
        <v>11</v>
      </c>
      <c r="D35" s="22" t="s">
        <v>11</v>
      </c>
      <c r="E35" s="68">
        <v>1400</v>
      </c>
      <c r="F35" s="22">
        <v>27420</v>
      </c>
      <c r="G35" t="s">
        <v>51</v>
      </c>
      <c r="H35" s="1">
        <v>36861</v>
      </c>
      <c r="I35" s="1">
        <v>37225</v>
      </c>
      <c r="J35" s="1" t="s">
        <v>66</v>
      </c>
      <c r="K35" s="1" t="s">
        <v>56</v>
      </c>
      <c r="L35" t="s">
        <v>37</v>
      </c>
      <c r="M35" s="2"/>
    </row>
    <row r="36" spans="1:14" x14ac:dyDescent="0.25">
      <c r="C36" s="69" t="s">
        <v>11</v>
      </c>
      <c r="D36" s="22" t="s">
        <v>11</v>
      </c>
      <c r="E36" s="68">
        <v>20000</v>
      </c>
      <c r="F36" s="22">
        <v>27349</v>
      </c>
      <c r="G36" t="s">
        <v>31</v>
      </c>
      <c r="H36" s="1">
        <v>36892</v>
      </c>
      <c r="I36" s="1">
        <v>38717</v>
      </c>
      <c r="J36" s="1" t="s">
        <v>67</v>
      </c>
      <c r="K36" s="1" t="s">
        <v>56</v>
      </c>
      <c r="L36" t="s">
        <v>37</v>
      </c>
      <c r="M36" s="2"/>
    </row>
    <row r="37" spans="1:14" x14ac:dyDescent="0.25">
      <c r="C37" s="69" t="s">
        <v>11</v>
      </c>
      <c r="D37" s="22" t="s">
        <v>11</v>
      </c>
      <c r="E37" s="68">
        <v>20000</v>
      </c>
      <c r="F37" s="22">
        <v>27579</v>
      </c>
      <c r="G37" t="s">
        <v>31</v>
      </c>
      <c r="H37" s="1">
        <v>37012</v>
      </c>
      <c r="I37" s="1">
        <v>37407</v>
      </c>
      <c r="J37" s="1" t="s">
        <v>79</v>
      </c>
      <c r="K37" s="1" t="s">
        <v>56</v>
      </c>
      <c r="L37" s="1" t="s">
        <v>37</v>
      </c>
      <c r="M37" s="2"/>
    </row>
    <row r="38" spans="1:14" x14ac:dyDescent="0.25">
      <c r="A38" s="5"/>
      <c r="C38" s="69" t="s">
        <v>11</v>
      </c>
      <c r="D38" s="22" t="s">
        <v>11</v>
      </c>
      <c r="E38" s="68">
        <v>2500</v>
      </c>
      <c r="F38" s="71">
        <v>27600</v>
      </c>
      <c r="G38" t="s">
        <v>130</v>
      </c>
      <c r="H38" s="1">
        <v>37043</v>
      </c>
      <c r="I38" s="1">
        <v>37407</v>
      </c>
      <c r="J38" s="1" t="s">
        <v>66</v>
      </c>
      <c r="K38" s="1" t="s">
        <v>56</v>
      </c>
      <c r="L38" s="1" t="s">
        <v>37</v>
      </c>
      <c r="M38" s="2"/>
    </row>
    <row r="39" spans="1:14" x14ac:dyDescent="0.25">
      <c r="C39" s="69" t="s">
        <v>11</v>
      </c>
      <c r="D39" s="22" t="s">
        <v>11</v>
      </c>
      <c r="E39" s="68">
        <v>50000</v>
      </c>
      <c r="F39" s="71">
        <v>27495</v>
      </c>
      <c r="G39" t="s">
        <v>135</v>
      </c>
      <c r="H39" s="1">
        <v>36951</v>
      </c>
      <c r="I39" s="1">
        <v>37711</v>
      </c>
      <c r="J39" s="1" t="s">
        <v>136</v>
      </c>
      <c r="K39" s="1" t="s">
        <v>56</v>
      </c>
      <c r="L39" s="1" t="s">
        <v>37</v>
      </c>
      <c r="M39" s="2"/>
    </row>
    <row r="40" spans="1:14" x14ac:dyDescent="0.25">
      <c r="A40" t="s">
        <v>117</v>
      </c>
      <c r="B40" s="3">
        <f>SUM(E27:E40)</f>
        <v>610227</v>
      </c>
      <c r="C40" s="69" t="s">
        <v>11</v>
      </c>
      <c r="D40" s="22" t="s">
        <v>11</v>
      </c>
      <c r="E40" s="68">
        <v>10000</v>
      </c>
      <c r="F40" s="22">
        <v>27377</v>
      </c>
      <c r="G40" t="s">
        <v>32</v>
      </c>
      <c r="H40" s="1">
        <v>36951</v>
      </c>
      <c r="I40" s="1">
        <v>37315</v>
      </c>
      <c r="J40" s="1" t="s">
        <v>66</v>
      </c>
      <c r="K40" s="1" t="s">
        <v>56</v>
      </c>
      <c r="L40" t="s">
        <v>37</v>
      </c>
      <c r="M40" s="2"/>
    </row>
    <row r="41" spans="1:14" x14ac:dyDescent="0.25">
      <c r="C41" s="43" t="s">
        <v>18</v>
      </c>
      <c r="D41" t="s">
        <v>11</v>
      </c>
      <c r="E41" s="3">
        <v>32000</v>
      </c>
      <c r="F41">
        <v>24568</v>
      </c>
      <c r="G41" t="s">
        <v>134</v>
      </c>
      <c r="H41" s="1">
        <v>35400</v>
      </c>
      <c r="I41" s="1">
        <v>37256</v>
      </c>
      <c r="J41" s="1" t="s">
        <v>68</v>
      </c>
      <c r="K41" s="1" t="s">
        <v>82</v>
      </c>
      <c r="L41" t="s">
        <v>5</v>
      </c>
      <c r="M41" s="2" t="s">
        <v>78</v>
      </c>
    </row>
    <row r="42" spans="1:14" x14ac:dyDescent="0.25">
      <c r="A42" t="s">
        <v>116</v>
      </c>
      <c r="B42" s="3">
        <f>SUM(E41:E42)</f>
        <v>40000</v>
      </c>
      <c r="C42" s="43" t="s">
        <v>18</v>
      </c>
      <c r="D42" t="s">
        <v>11</v>
      </c>
      <c r="E42" s="3">
        <v>8000</v>
      </c>
      <c r="F42">
        <v>24654</v>
      </c>
      <c r="G42" t="s">
        <v>19</v>
      </c>
      <c r="H42" s="1">
        <v>35400</v>
      </c>
      <c r="I42" s="1">
        <v>37256</v>
      </c>
      <c r="J42" s="1" t="s">
        <v>68</v>
      </c>
      <c r="K42" s="1" t="s">
        <v>82</v>
      </c>
      <c r="L42" t="s">
        <v>5</v>
      </c>
      <c r="M42" s="2" t="s">
        <v>78</v>
      </c>
    </row>
    <row r="43" spans="1:14" x14ac:dyDescent="0.25">
      <c r="C43" s="43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63</v>
      </c>
      <c r="K43" s="1" t="s">
        <v>82</v>
      </c>
      <c r="L43" t="s">
        <v>5</v>
      </c>
      <c r="M43" s="6">
        <v>38291</v>
      </c>
      <c r="N43" t="s">
        <v>87</v>
      </c>
    </row>
    <row r="44" spans="1:14" x14ac:dyDescent="0.25">
      <c r="C44" s="43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64</v>
      </c>
      <c r="K44" s="1" t="s">
        <v>82</v>
      </c>
      <c r="L44" t="s">
        <v>5</v>
      </c>
      <c r="M44" s="6">
        <v>38776</v>
      </c>
      <c r="N44" t="s">
        <v>87</v>
      </c>
    </row>
    <row r="45" spans="1:14" x14ac:dyDescent="0.25">
      <c r="C45" s="43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65</v>
      </c>
      <c r="K45" s="1" t="s">
        <v>82</v>
      </c>
      <c r="L45" t="s">
        <v>5</v>
      </c>
      <c r="M45" s="6" t="s">
        <v>78</v>
      </c>
      <c r="N45" t="s">
        <v>88</v>
      </c>
    </row>
    <row r="46" spans="1:14" x14ac:dyDescent="0.25">
      <c r="C46" s="43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64</v>
      </c>
      <c r="K46" s="1" t="s">
        <v>82</v>
      </c>
      <c r="L46" t="s">
        <v>5</v>
      </c>
      <c r="M46" s="6">
        <v>38807</v>
      </c>
      <c r="N46" t="s">
        <v>88</v>
      </c>
    </row>
    <row r="47" spans="1:14" x14ac:dyDescent="0.25">
      <c r="C47" s="43" t="s">
        <v>12</v>
      </c>
      <c r="D47" t="s">
        <v>13</v>
      </c>
      <c r="E47" s="3">
        <v>1346</v>
      </c>
      <c r="F47">
        <v>21372</v>
      </c>
      <c r="G47" t="s">
        <v>49</v>
      </c>
      <c r="H47" s="1">
        <v>34001</v>
      </c>
      <c r="I47" s="1">
        <v>37986</v>
      </c>
      <c r="J47" s="1" t="s">
        <v>70</v>
      </c>
      <c r="K47" s="1" t="s">
        <v>82</v>
      </c>
      <c r="L47" t="s">
        <v>5</v>
      </c>
      <c r="M47" s="6">
        <v>37621</v>
      </c>
      <c r="N47" t="s">
        <v>89</v>
      </c>
    </row>
    <row r="48" spans="1:14" x14ac:dyDescent="0.25">
      <c r="C48" s="43" t="s">
        <v>12</v>
      </c>
      <c r="D48" t="s">
        <v>13</v>
      </c>
      <c r="E48" s="3">
        <v>20000</v>
      </c>
      <c r="F48">
        <v>25923</v>
      </c>
      <c r="G48" t="s">
        <v>28</v>
      </c>
      <c r="H48" s="1">
        <v>35855</v>
      </c>
      <c r="I48" s="1">
        <v>39141</v>
      </c>
      <c r="J48" s="1" t="s">
        <v>74</v>
      </c>
      <c r="K48" s="1" t="s">
        <v>82</v>
      </c>
      <c r="L48" t="s">
        <v>5</v>
      </c>
      <c r="M48" s="6">
        <v>38776</v>
      </c>
    </row>
    <row r="49" spans="1:16" x14ac:dyDescent="0.25">
      <c r="C49" s="43" t="s">
        <v>12</v>
      </c>
      <c r="D49" t="s">
        <v>13</v>
      </c>
      <c r="E49" s="3">
        <v>25000</v>
      </c>
      <c r="F49">
        <v>26371</v>
      </c>
      <c r="G49" t="s">
        <v>31</v>
      </c>
      <c r="H49" s="1">
        <v>36100</v>
      </c>
      <c r="I49" s="1">
        <v>39172</v>
      </c>
      <c r="J49" s="1" t="s">
        <v>76</v>
      </c>
      <c r="K49" s="1" t="s">
        <v>82</v>
      </c>
      <c r="L49" t="s">
        <v>5</v>
      </c>
      <c r="M49" s="6">
        <v>38807</v>
      </c>
    </row>
    <row r="50" spans="1:16" x14ac:dyDescent="0.25">
      <c r="A50" t="s">
        <v>118</v>
      </c>
      <c r="B50" s="3">
        <f>SUM(E43:E50)</f>
        <v>466346</v>
      </c>
      <c r="C50" s="43" t="s">
        <v>12</v>
      </c>
      <c r="D50" t="s">
        <v>13</v>
      </c>
      <c r="E50" s="3">
        <v>25000</v>
      </c>
      <c r="F50">
        <v>26677</v>
      </c>
      <c r="G50" t="s">
        <v>53</v>
      </c>
      <c r="H50" s="1">
        <v>36251</v>
      </c>
      <c r="I50" s="1">
        <v>39172</v>
      </c>
      <c r="J50" s="1" t="s">
        <v>76</v>
      </c>
      <c r="K50" s="1" t="s">
        <v>82</v>
      </c>
      <c r="L50" t="s">
        <v>5</v>
      </c>
      <c r="M50" s="6">
        <v>38807</v>
      </c>
    </row>
    <row r="51" spans="1:16" x14ac:dyDescent="0.25">
      <c r="C51" s="43" t="s">
        <v>12</v>
      </c>
      <c r="D51" t="s">
        <v>47</v>
      </c>
      <c r="E51" s="3">
        <v>10000</v>
      </c>
      <c r="F51">
        <v>24670</v>
      </c>
      <c r="G51" t="s">
        <v>22</v>
      </c>
      <c r="H51" s="1">
        <v>35490</v>
      </c>
      <c r="I51" s="1">
        <v>39172</v>
      </c>
      <c r="J51" s="1" t="s">
        <v>72</v>
      </c>
      <c r="K51" s="1" t="s">
        <v>82</v>
      </c>
      <c r="L51" t="s">
        <v>5</v>
      </c>
      <c r="M51" s="6">
        <v>38807</v>
      </c>
      <c r="N51" t="s">
        <v>93</v>
      </c>
    </row>
    <row r="52" spans="1:16" x14ac:dyDescent="0.25">
      <c r="C52" s="43" t="s">
        <v>12</v>
      </c>
      <c r="D52" t="s">
        <v>47</v>
      </c>
      <c r="E52" s="3">
        <v>25000</v>
      </c>
      <c r="F52">
        <v>25700</v>
      </c>
      <c r="G52" t="s">
        <v>52</v>
      </c>
      <c r="H52" s="1">
        <v>35796</v>
      </c>
      <c r="I52" s="1">
        <v>37621</v>
      </c>
      <c r="J52" s="1" t="s">
        <v>67</v>
      </c>
      <c r="K52" s="1" t="s">
        <v>82</v>
      </c>
      <c r="L52" t="s">
        <v>5</v>
      </c>
      <c r="M52" s="6">
        <v>37256</v>
      </c>
    </row>
    <row r="53" spans="1:16" x14ac:dyDescent="0.25">
      <c r="C53" s="43" t="s">
        <v>12</v>
      </c>
      <c r="D53" t="s">
        <v>47</v>
      </c>
      <c r="E53" s="3">
        <v>8600</v>
      </c>
      <c r="F53">
        <v>26125</v>
      </c>
      <c r="G53" t="s">
        <v>30</v>
      </c>
      <c r="H53" s="1">
        <v>35947</v>
      </c>
      <c r="I53" s="1">
        <v>37772</v>
      </c>
      <c r="J53" s="1" t="s">
        <v>67</v>
      </c>
      <c r="K53" s="1" t="s">
        <v>82</v>
      </c>
      <c r="L53" t="s">
        <v>5</v>
      </c>
      <c r="M53" s="6">
        <v>37407</v>
      </c>
    </row>
    <row r="54" spans="1:16" x14ac:dyDescent="0.25">
      <c r="C54" s="43" t="s">
        <v>12</v>
      </c>
      <c r="D54" t="s">
        <v>47</v>
      </c>
      <c r="E54" s="3">
        <v>20000</v>
      </c>
      <c r="F54">
        <v>26960</v>
      </c>
      <c r="G54" t="s">
        <v>40</v>
      </c>
      <c r="H54" s="1">
        <v>36617</v>
      </c>
      <c r="I54" s="1">
        <v>38077</v>
      </c>
      <c r="J54" s="1" t="s">
        <v>77</v>
      </c>
      <c r="K54" s="1" t="s">
        <v>167</v>
      </c>
      <c r="L54" t="s">
        <v>5</v>
      </c>
      <c r="M54" s="6">
        <v>37711</v>
      </c>
    </row>
    <row r="55" spans="1:16" x14ac:dyDescent="0.25">
      <c r="C55" s="43" t="s">
        <v>12</v>
      </c>
      <c r="D55" t="s">
        <v>47</v>
      </c>
      <c r="E55" s="3">
        <v>25000</v>
      </c>
      <c r="F55">
        <v>26719</v>
      </c>
      <c r="G55" t="s">
        <v>34</v>
      </c>
      <c r="H55" s="1">
        <v>36647</v>
      </c>
      <c r="I55" s="1">
        <v>38472</v>
      </c>
      <c r="J55" s="1" t="s">
        <v>67</v>
      </c>
      <c r="K55" s="1" t="s">
        <v>45</v>
      </c>
      <c r="L55" t="s">
        <v>37</v>
      </c>
      <c r="M55" s="6"/>
    </row>
    <row r="56" spans="1:16" x14ac:dyDescent="0.25">
      <c r="C56" s="43" t="s">
        <v>12</v>
      </c>
      <c r="D56" t="s">
        <v>47</v>
      </c>
      <c r="E56" s="3">
        <v>3500</v>
      </c>
      <c r="F56">
        <v>26813</v>
      </c>
      <c r="G56" t="s">
        <v>36</v>
      </c>
      <c r="H56" s="1">
        <v>36647</v>
      </c>
      <c r="I56" s="1">
        <v>39506</v>
      </c>
      <c r="J56" s="1" t="s">
        <v>76</v>
      </c>
      <c r="K56" s="1" t="s">
        <v>45</v>
      </c>
      <c r="L56" t="s">
        <v>37</v>
      </c>
      <c r="M56" s="20"/>
    </row>
    <row r="57" spans="1:16" x14ac:dyDescent="0.25">
      <c r="C57" s="43" t="s">
        <v>12</v>
      </c>
      <c r="D57" t="s">
        <v>47</v>
      </c>
      <c r="E57" s="3">
        <v>21500</v>
      </c>
      <c r="F57">
        <v>26816</v>
      </c>
      <c r="G57" t="s">
        <v>38</v>
      </c>
      <c r="H57" s="1">
        <v>36647</v>
      </c>
      <c r="I57" s="1">
        <v>38472</v>
      </c>
      <c r="J57" s="1" t="s">
        <v>67</v>
      </c>
      <c r="K57" s="1" t="s">
        <v>45</v>
      </c>
      <c r="L57" t="s">
        <v>37</v>
      </c>
      <c r="M57" s="2"/>
    </row>
    <row r="58" spans="1:16" x14ac:dyDescent="0.25">
      <c r="A58" t="s">
        <v>119</v>
      </c>
      <c r="B58" s="3">
        <f>SUM(E51:E58)</f>
        <v>153600</v>
      </c>
      <c r="C58" s="43" t="s">
        <v>12</v>
      </c>
      <c r="D58" t="s">
        <v>47</v>
      </c>
      <c r="E58" s="3">
        <v>40000</v>
      </c>
      <c r="F58">
        <v>26884</v>
      </c>
      <c r="G58" t="s">
        <v>53</v>
      </c>
      <c r="H58" s="1">
        <v>36647</v>
      </c>
      <c r="I58" s="1">
        <v>38656</v>
      </c>
      <c r="J58" s="1" t="s">
        <v>68</v>
      </c>
      <c r="K58" s="1" t="s">
        <v>82</v>
      </c>
      <c r="L58" t="s">
        <v>5</v>
      </c>
      <c r="M58" s="6">
        <v>38291</v>
      </c>
    </row>
    <row r="59" spans="1:16" x14ac:dyDescent="0.25">
      <c r="C59" s="43" t="s">
        <v>11</v>
      </c>
      <c r="D59" t="s">
        <v>47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108</v>
      </c>
      <c r="K59" s="1" t="s">
        <v>82</v>
      </c>
      <c r="L59" t="s">
        <v>5</v>
      </c>
      <c r="M59" s="6">
        <v>38291</v>
      </c>
      <c r="N59" t="s">
        <v>87</v>
      </c>
    </row>
    <row r="60" spans="1:16" x14ac:dyDescent="0.25">
      <c r="C60" s="43" t="s">
        <v>11</v>
      </c>
      <c r="D60" t="s">
        <v>47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73</v>
      </c>
      <c r="K60" s="1" t="s">
        <v>82</v>
      </c>
      <c r="L60" t="s">
        <v>5</v>
      </c>
      <c r="M60" s="6">
        <v>37195</v>
      </c>
    </row>
    <row r="61" spans="1:16" x14ac:dyDescent="0.25">
      <c r="C61" s="43" t="s">
        <v>11</v>
      </c>
      <c r="D61" t="s">
        <v>47</v>
      </c>
      <c r="E61" s="3">
        <v>70000</v>
      </c>
      <c r="F61">
        <v>26490</v>
      </c>
      <c r="G61" t="s">
        <v>60</v>
      </c>
      <c r="H61" s="1">
        <v>36100</v>
      </c>
      <c r="I61" s="1">
        <v>37925</v>
      </c>
      <c r="J61" s="1" t="s">
        <v>67</v>
      </c>
      <c r="K61" s="1" t="s">
        <v>82</v>
      </c>
      <c r="L61" t="s">
        <v>5</v>
      </c>
      <c r="M61" s="6">
        <v>37560</v>
      </c>
      <c r="N61" s="1" t="s">
        <v>95</v>
      </c>
    </row>
    <row r="62" spans="1:16" x14ac:dyDescent="0.25">
      <c r="C62" s="43" t="s">
        <v>11</v>
      </c>
      <c r="D62" t="s">
        <v>47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77</v>
      </c>
      <c r="K62" s="1" t="s">
        <v>82</v>
      </c>
      <c r="L62" s="1" t="s">
        <v>5</v>
      </c>
      <c r="M62" s="6">
        <v>37195</v>
      </c>
    </row>
    <row r="63" spans="1:16" x14ac:dyDescent="0.25">
      <c r="C63" s="43" t="s">
        <v>11</v>
      </c>
      <c r="D63" t="s">
        <v>47</v>
      </c>
      <c r="E63" s="3">
        <v>8000</v>
      </c>
      <c r="F63">
        <v>26683</v>
      </c>
      <c r="G63" t="s">
        <v>33</v>
      </c>
      <c r="H63" s="1">
        <v>36220</v>
      </c>
      <c r="I63" s="1">
        <v>37711</v>
      </c>
      <c r="J63" s="1" t="s">
        <v>66</v>
      </c>
      <c r="K63" s="1" t="s">
        <v>97</v>
      </c>
      <c r="L63" t="s">
        <v>5</v>
      </c>
      <c r="M63" s="6">
        <v>37529</v>
      </c>
    </row>
    <row r="64" spans="1:16" x14ac:dyDescent="0.25">
      <c r="C64" s="43" t="s">
        <v>11</v>
      </c>
      <c r="D64" t="s">
        <v>47</v>
      </c>
      <c r="E64" s="3">
        <v>40000</v>
      </c>
      <c r="F64">
        <v>26758</v>
      </c>
      <c r="G64" t="s">
        <v>31</v>
      </c>
      <c r="H64" s="1">
        <v>36647</v>
      </c>
      <c r="I64" s="1">
        <v>38472</v>
      </c>
      <c r="J64" s="1" t="s">
        <v>67</v>
      </c>
      <c r="K64" s="1" t="s">
        <v>82</v>
      </c>
      <c r="L64" t="s">
        <v>5</v>
      </c>
      <c r="M64" s="6">
        <v>38107</v>
      </c>
      <c r="P64" s="3"/>
    </row>
    <row r="65" spans="1:14" x14ac:dyDescent="0.25">
      <c r="C65" s="43" t="s">
        <v>11</v>
      </c>
      <c r="D65" t="s">
        <v>47</v>
      </c>
      <c r="E65" s="3">
        <v>10000</v>
      </c>
      <c r="F65">
        <v>26819</v>
      </c>
      <c r="G65" t="s">
        <v>39</v>
      </c>
      <c r="H65" s="1">
        <v>36647</v>
      </c>
      <c r="I65" s="1">
        <v>38472</v>
      </c>
      <c r="J65" s="1" t="s">
        <v>67</v>
      </c>
      <c r="K65" s="1" t="s">
        <v>82</v>
      </c>
      <c r="L65" t="s">
        <v>5</v>
      </c>
      <c r="M65" s="6">
        <v>38107</v>
      </c>
    </row>
    <row r="66" spans="1:14" x14ac:dyDescent="0.25">
      <c r="C66" s="43" t="s">
        <v>11</v>
      </c>
      <c r="D66" t="s">
        <v>47</v>
      </c>
      <c r="E66" s="3">
        <v>14000</v>
      </c>
      <c r="F66">
        <v>27252</v>
      </c>
      <c r="G66" t="s">
        <v>46</v>
      </c>
      <c r="H66" s="1">
        <v>36831</v>
      </c>
      <c r="I66" s="1">
        <v>40482</v>
      </c>
      <c r="J66" s="1" t="s">
        <v>65</v>
      </c>
      <c r="K66" s="1" t="s">
        <v>56</v>
      </c>
      <c r="L66" t="s">
        <v>37</v>
      </c>
      <c r="M66" s="2"/>
      <c r="N66" s="1" t="s">
        <v>85</v>
      </c>
    </row>
    <row r="67" spans="1:14" x14ac:dyDescent="0.25">
      <c r="C67" s="43" t="s">
        <v>11</v>
      </c>
      <c r="D67" t="s">
        <v>47</v>
      </c>
      <c r="E67" s="3">
        <v>49000</v>
      </c>
      <c r="F67">
        <v>27293</v>
      </c>
      <c r="G67" t="s">
        <v>38</v>
      </c>
      <c r="H67" s="1">
        <v>36831</v>
      </c>
      <c r="I67" s="1">
        <v>37195</v>
      </c>
      <c r="J67" s="1" t="s">
        <v>66</v>
      </c>
      <c r="K67" s="1" t="s">
        <v>56</v>
      </c>
      <c r="L67" t="s">
        <v>37</v>
      </c>
      <c r="M67" s="2"/>
    </row>
    <row r="68" spans="1:14" x14ac:dyDescent="0.25">
      <c r="B68" s="3"/>
      <c r="C68" s="43" t="s">
        <v>11</v>
      </c>
      <c r="D68" t="s">
        <v>47</v>
      </c>
      <c r="E68" s="3">
        <v>20000</v>
      </c>
      <c r="F68">
        <v>27340</v>
      </c>
      <c r="G68" t="s">
        <v>50</v>
      </c>
      <c r="H68" s="1">
        <v>36923</v>
      </c>
      <c r="I68" s="1">
        <v>37287</v>
      </c>
      <c r="J68" s="1" t="s">
        <v>66</v>
      </c>
      <c r="K68" s="1" t="s">
        <v>84</v>
      </c>
      <c r="L68" t="s">
        <v>5</v>
      </c>
      <c r="M68" s="6">
        <v>37103</v>
      </c>
    </row>
    <row r="69" spans="1:14" x14ac:dyDescent="0.25">
      <c r="B69" s="3"/>
      <c r="C69" s="43" t="s">
        <v>11</v>
      </c>
      <c r="D69" t="s">
        <v>47</v>
      </c>
      <c r="E69" s="3">
        <v>3000</v>
      </c>
      <c r="F69">
        <v>22037</v>
      </c>
      <c r="G69" t="s">
        <v>46</v>
      </c>
      <c r="H69" s="1">
        <v>34001</v>
      </c>
      <c r="I69" s="1">
        <v>34365</v>
      </c>
      <c r="J69" s="1" t="s">
        <v>66</v>
      </c>
      <c r="K69" s="1" t="s">
        <v>123</v>
      </c>
      <c r="L69" s="1" t="s">
        <v>37</v>
      </c>
      <c r="M69" s="6"/>
    </row>
    <row r="70" spans="1:14" x14ac:dyDescent="0.25">
      <c r="B70" s="3"/>
      <c r="C70" s="43" t="s">
        <v>11</v>
      </c>
      <c r="D70" t="s">
        <v>47</v>
      </c>
      <c r="E70" s="3">
        <v>400</v>
      </c>
      <c r="F70">
        <v>26635</v>
      </c>
      <c r="G70" t="s">
        <v>124</v>
      </c>
      <c r="H70" s="1">
        <v>36161</v>
      </c>
      <c r="I70" s="1">
        <v>37256</v>
      </c>
      <c r="J70" s="1" t="s">
        <v>80</v>
      </c>
      <c r="K70" s="1" t="s">
        <v>84</v>
      </c>
      <c r="L70" s="1" t="s">
        <v>5</v>
      </c>
      <c r="M70" s="6" t="s">
        <v>78</v>
      </c>
    </row>
    <row r="71" spans="1:14" x14ac:dyDescent="0.25">
      <c r="A71" t="s">
        <v>120</v>
      </c>
      <c r="B71" s="3">
        <f>SUM(E59:E71)-E71</f>
        <v>581400</v>
      </c>
      <c r="C71" s="43" t="s">
        <v>11</v>
      </c>
      <c r="D71" t="s">
        <v>47</v>
      </c>
      <c r="E71" s="3">
        <v>14000</v>
      </c>
      <c r="F71">
        <v>27334</v>
      </c>
      <c r="G71" t="s">
        <v>33</v>
      </c>
      <c r="H71" s="1">
        <v>36982</v>
      </c>
      <c r="I71" s="1">
        <v>37195</v>
      </c>
      <c r="J71" s="1" t="s">
        <v>81</v>
      </c>
      <c r="K71" s="1" t="s">
        <v>83</v>
      </c>
      <c r="L71" t="s">
        <v>37</v>
      </c>
      <c r="M71" s="2"/>
      <c r="N71" s="1"/>
    </row>
    <row r="72" spans="1:14" x14ac:dyDescent="0.25">
      <c r="A72" t="s">
        <v>121</v>
      </c>
      <c r="B72" s="3">
        <f>E72</f>
        <v>90000</v>
      </c>
      <c r="C72" s="43" t="s">
        <v>61</v>
      </c>
      <c r="D72" t="s">
        <v>47</v>
      </c>
      <c r="E72" s="3">
        <v>90000</v>
      </c>
      <c r="F72">
        <v>25071</v>
      </c>
      <c r="G72" t="s">
        <v>52</v>
      </c>
      <c r="H72" s="1">
        <v>35400</v>
      </c>
      <c r="I72" s="1">
        <v>39782</v>
      </c>
      <c r="J72" s="1" t="s">
        <v>71</v>
      </c>
      <c r="K72" s="1" t="s">
        <v>82</v>
      </c>
      <c r="L72" t="s">
        <v>5</v>
      </c>
      <c r="M72" s="6">
        <v>39416</v>
      </c>
      <c r="N72" t="s">
        <v>94</v>
      </c>
    </row>
    <row r="73" spans="1:14" x14ac:dyDescent="0.25">
      <c r="C73" s="43" t="s">
        <v>13</v>
      </c>
      <c r="D73" t="s">
        <v>47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65</v>
      </c>
      <c r="K73" s="1" t="s">
        <v>82</v>
      </c>
      <c r="L73" t="s">
        <v>5</v>
      </c>
      <c r="M73" s="6" t="s">
        <v>78</v>
      </c>
      <c r="N73" t="s">
        <v>90</v>
      </c>
    </row>
    <row r="74" spans="1:14" x14ac:dyDescent="0.25">
      <c r="C74" s="43" t="s">
        <v>13</v>
      </c>
      <c r="D74" t="s">
        <v>47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65</v>
      </c>
      <c r="K74" s="1" t="s">
        <v>82</v>
      </c>
      <c r="L74" t="s">
        <v>5</v>
      </c>
      <c r="M74" s="6" t="s">
        <v>78</v>
      </c>
      <c r="N74" t="s">
        <v>90</v>
      </c>
    </row>
    <row r="75" spans="1:14" x14ac:dyDescent="0.25">
      <c r="C75" s="43" t="s">
        <v>13</v>
      </c>
      <c r="D75" t="s">
        <v>47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64</v>
      </c>
      <c r="K75" s="1" t="s">
        <v>82</v>
      </c>
      <c r="L75" t="s">
        <v>5</v>
      </c>
      <c r="M75" s="6">
        <v>38776</v>
      </c>
      <c r="N75" t="s">
        <v>87</v>
      </c>
    </row>
    <row r="76" spans="1:14" x14ac:dyDescent="0.25">
      <c r="C76" s="43" t="s">
        <v>13</v>
      </c>
      <c r="D76" t="s">
        <v>47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64</v>
      </c>
      <c r="K76" s="1" t="s">
        <v>82</v>
      </c>
      <c r="L76" t="s">
        <v>5</v>
      </c>
      <c r="M76" s="6">
        <v>38807</v>
      </c>
      <c r="N76" t="s">
        <v>88</v>
      </c>
    </row>
    <row r="77" spans="1:14" x14ac:dyDescent="0.25">
      <c r="C77" s="43" t="s">
        <v>13</v>
      </c>
      <c r="D77" t="s">
        <v>47</v>
      </c>
      <c r="E77" s="3">
        <v>20000</v>
      </c>
      <c r="F77">
        <v>25924</v>
      </c>
      <c r="G77" t="s">
        <v>28</v>
      </c>
      <c r="H77" s="1">
        <v>35855</v>
      </c>
      <c r="I77" s="1">
        <v>39141</v>
      </c>
      <c r="J77" s="1" t="s">
        <v>74</v>
      </c>
      <c r="K77" s="1" t="s">
        <v>82</v>
      </c>
      <c r="L77" t="s">
        <v>5</v>
      </c>
      <c r="M77" s="6">
        <v>38776</v>
      </c>
    </row>
    <row r="78" spans="1:14" x14ac:dyDescent="0.25">
      <c r="C78" s="43" t="s">
        <v>13</v>
      </c>
      <c r="D78" t="s">
        <v>47</v>
      </c>
      <c r="E78" s="3">
        <v>25000</v>
      </c>
      <c r="F78">
        <v>26372</v>
      </c>
      <c r="G78" t="s">
        <v>31</v>
      </c>
      <c r="H78" s="1">
        <v>36100</v>
      </c>
      <c r="I78" s="1">
        <v>39172</v>
      </c>
      <c r="J78" s="1" t="s">
        <v>76</v>
      </c>
      <c r="K78" s="1" t="s">
        <v>82</v>
      </c>
      <c r="L78" t="s">
        <v>5</v>
      </c>
      <c r="M78" s="6">
        <v>38807</v>
      </c>
    </row>
    <row r="79" spans="1:14" x14ac:dyDescent="0.25">
      <c r="A79" t="s">
        <v>122</v>
      </c>
      <c r="B79" s="3">
        <f>SUM(E73:E79)</f>
        <v>265000</v>
      </c>
      <c r="C79" s="43" t="s">
        <v>13</v>
      </c>
      <c r="D79" t="s">
        <v>47</v>
      </c>
      <c r="E79" s="3">
        <v>25000</v>
      </c>
      <c r="F79">
        <v>26678</v>
      </c>
      <c r="G79" t="s">
        <v>53</v>
      </c>
      <c r="H79" s="1">
        <v>36251</v>
      </c>
      <c r="I79" s="1">
        <v>39172</v>
      </c>
      <c r="J79" s="1" t="s">
        <v>76</v>
      </c>
      <c r="K79" s="1" t="s">
        <v>82</v>
      </c>
      <c r="L79" t="s">
        <v>5</v>
      </c>
      <c r="M79" s="6">
        <v>38807</v>
      </c>
    </row>
    <row r="80" spans="1:14" x14ac:dyDescent="0.25">
      <c r="A80" s="62" t="s">
        <v>132</v>
      </c>
      <c r="B80" s="3">
        <f>E80</f>
        <v>1300</v>
      </c>
      <c r="C80" s="23" t="s">
        <v>47</v>
      </c>
      <c r="D80" s="5" t="s">
        <v>47</v>
      </c>
      <c r="E80" s="42">
        <v>1300</v>
      </c>
      <c r="F80" s="19">
        <v>27583</v>
      </c>
      <c r="G80" s="5" t="s">
        <v>36</v>
      </c>
      <c r="H80" s="57">
        <v>37012</v>
      </c>
      <c r="I80" s="57">
        <v>37346</v>
      </c>
      <c r="J80" s="15" t="s">
        <v>81</v>
      </c>
      <c r="K80" s="15" t="s">
        <v>83</v>
      </c>
      <c r="L80" s="5" t="s">
        <v>37</v>
      </c>
      <c r="M80" s="19"/>
      <c r="N80" s="61" t="s">
        <v>131</v>
      </c>
    </row>
    <row r="81" spans="1:14" x14ac:dyDescent="0.25">
      <c r="A81" s="44"/>
      <c r="B81" s="52" t="s">
        <v>98</v>
      </c>
      <c r="C81" s="52" t="s">
        <v>125</v>
      </c>
      <c r="D81" s="45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5">
      <c r="A82" s="46" t="s">
        <v>47</v>
      </c>
      <c r="B82" s="47">
        <f>SUM(B58+B71+B72+B79)</f>
        <v>1090000</v>
      </c>
      <c r="C82" s="47">
        <f>1090000-B82</f>
        <v>0</v>
      </c>
      <c r="D82" s="48"/>
      <c r="E82" s="42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5">
      <c r="A83" s="46" t="s">
        <v>126</v>
      </c>
      <c r="B83" s="47">
        <f>B26+B42+B50+B58+B72</f>
        <v>849946</v>
      </c>
      <c r="C83" s="47">
        <f>850000-B83</f>
        <v>54</v>
      </c>
      <c r="D83" s="48"/>
      <c r="E83" s="3"/>
      <c r="H83" s="1"/>
      <c r="I83" s="1"/>
      <c r="J83" s="1"/>
      <c r="K83" s="1"/>
      <c r="M83" s="2"/>
      <c r="N83" s="1"/>
    </row>
    <row r="84" spans="1:14" x14ac:dyDescent="0.25">
      <c r="A84" s="46" t="s">
        <v>18</v>
      </c>
      <c r="B84" s="47">
        <f>(B19+B42+B72)-30000</f>
        <v>476000</v>
      </c>
      <c r="C84" s="47">
        <f>476000-B84</f>
        <v>0</v>
      </c>
      <c r="D84" s="48"/>
      <c r="E84" s="3"/>
      <c r="H84" s="1"/>
      <c r="I84" s="1"/>
      <c r="J84" s="1"/>
      <c r="K84" s="1"/>
      <c r="M84" s="2"/>
      <c r="N84" s="1"/>
    </row>
    <row r="85" spans="1:14" x14ac:dyDescent="0.25">
      <c r="A85" s="49" t="s">
        <v>20</v>
      </c>
      <c r="B85" s="50">
        <f>B24</f>
        <v>187200</v>
      </c>
      <c r="C85" s="50">
        <f>205000-B85</f>
        <v>17800</v>
      </c>
      <c r="D85" s="51"/>
      <c r="E85" s="3"/>
      <c r="H85" s="1"/>
      <c r="I85" s="1"/>
      <c r="J85" s="1"/>
      <c r="K85" s="1"/>
      <c r="M85" s="2"/>
      <c r="N85" s="1"/>
    </row>
    <row r="86" spans="1:14" x14ac:dyDescent="0.25">
      <c r="B86" s="3"/>
      <c r="E86" s="3"/>
      <c r="H86" s="1"/>
      <c r="I86" s="1"/>
      <c r="J86" s="1"/>
      <c r="K86" s="1"/>
      <c r="M86" s="2"/>
      <c r="N86" s="1"/>
    </row>
    <row r="87" spans="1:14" x14ac:dyDescent="0.25">
      <c r="B87" s="3"/>
      <c r="C87" s="41" t="s">
        <v>112</v>
      </c>
      <c r="E87" s="3"/>
      <c r="H87" s="1"/>
      <c r="I87" s="1"/>
      <c r="J87" s="1"/>
      <c r="K87" s="1"/>
      <c r="M87" s="2"/>
      <c r="N87" s="1"/>
    </row>
    <row r="88" spans="1:14" x14ac:dyDescent="0.25">
      <c r="B88" s="3"/>
      <c r="C88" s="41"/>
      <c r="E88" s="3"/>
      <c r="H88" s="1"/>
      <c r="I88" s="1"/>
      <c r="J88" s="1"/>
      <c r="K88" s="1"/>
      <c r="M88" s="2"/>
      <c r="N88" s="1"/>
    </row>
    <row r="89" spans="1:14" x14ac:dyDescent="0.25">
      <c r="B89" s="3"/>
      <c r="C89" t="s">
        <v>12</v>
      </c>
      <c r="D89" t="s">
        <v>47</v>
      </c>
      <c r="E89" s="3">
        <v>13500</v>
      </c>
      <c r="F89">
        <v>27457</v>
      </c>
      <c r="G89" t="s">
        <v>57</v>
      </c>
      <c r="H89" s="1">
        <v>37226</v>
      </c>
      <c r="I89" s="1">
        <v>37256</v>
      </c>
      <c r="J89" s="1" t="s">
        <v>81</v>
      </c>
      <c r="K89" s="1" t="s">
        <v>83</v>
      </c>
      <c r="L89" t="s">
        <v>37</v>
      </c>
      <c r="M89" s="2"/>
    </row>
    <row r="90" spans="1:14" x14ac:dyDescent="0.25">
      <c r="C90" t="s">
        <v>12</v>
      </c>
      <c r="D90" t="s">
        <v>47</v>
      </c>
      <c r="E90" s="3">
        <v>27500</v>
      </c>
      <c r="F90">
        <v>27454</v>
      </c>
      <c r="G90" t="s">
        <v>39</v>
      </c>
      <c r="H90" s="1">
        <v>37257</v>
      </c>
      <c r="I90" s="1">
        <v>37621</v>
      </c>
      <c r="J90" s="1" t="s">
        <v>66</v>
      </c>
      <c r="K90" s="1" t="s">
        <v>58</v>
      </c>
      <c r="L90" t="s">
        <v>37</v>
      </c>
      <c r="M90" s="2"/>
    </row>
    <row r="91" spans="1:14" x14ac:dyDescent="0.25">
      <c r="C91" t="s">
        <v>12</v>
      </c>
      <c r="D91" t="s">
        <v>47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68</v>
      </c>
      <c r="K91" s="24" t="s">
        <v>84</v>
      </c>
      <c r="L91" t="s">
        <v>5</v>
      </c>
      <c r="M91" s="6">
        <v>38807</v>
      </c>
      <c r="N91" s="7"/>
    </row>
    <row r="92" spans="1:14" x14ac:dyDescent="0.25">
      <c r="A92" s="5"/>
      <c r="C92" t="s">
        <v>12</v>
      </c>
      <c r="D92" t="s">
        <v>47</v>
      </c>
      <c r="E92" s="3">
        <v>21500</v>
      </c>
      <c r="F92">
        <v>27456</v>
      </c>
      <c r="G92" t="s">
        <v>57</v>
      </c>
      <c r="H92" s="1">
        <v>37561</v>
      </c>
      <c r="I92" s="1">
        <v>37621</v>
      </c>
      <c r="J92" s="1" t="s">
        <v>81</v>
      </c>
      <c r="K92" s="1" t="s">
        <v>83</v>
      </c>
      <c r="L92" t="s">
        <v>37</v>
      </c>
      <c r="M92" s="2"/>
    </row>
    <row r="93" spans="1:14" x14ac:dyDescent="0.25">
      <c r="B93" s="3"/>
      <c r="C93" t="s">
        <v>12</v>
      </c>
      <c r="D93" t="s">
        <v>47</v>
      </c>
      <c r="E93" s="3">
        <v>14000</v>
      </c>
      <c r="F93">
        <v>27458</v>
      </c>
      <c r="G93" t="s">
        <v>59</v>
      </c>
      <c r="H93" s="1">
        <v>37622</v>
      </c>
      <c r="I93" s="1">
        <v>38717</v>
      </c>
      <c r="J93" s="1" t="s">
        <v>75</v>
      </c>
      <c r="K93" s="1" t="s">
        <v>58</v>
      </c>
      <c r="L93" t="s">
        <v>37</v>
      </c>
      <c r="M93" s="2"/>
    </row>
    <row r="94" spans="1:14" x14ac:dyDescent="0.25">
      <c r="C94" t="s">
        <v>12</v>
      </c>
      <c r="D94" t="s">
        <v>47</v>
      </c>
      <c r="E94" s="4">
        <v>35000</v>
      </c>
      <c r="F94" s="2">
        <v>27504</v>
      </c>
      <c r="G94" t="s">
        <v>38</v>
      </c>
      <c r="H94" s="6">
        <v>37987</v>
      </c>
      <c r="I94" s="6">
        <v>38717</v>
      </c>
      <c r="J94" s="24" t="s">
        <v>80</v>
      </c>
      <c r="K94" s="24" t="s">
        <v>58</v>
      </c>
      <c r="L94" t="s">
        <v>37</v>
      </c>
      <c r="M94" s="2"/>
      <c r="N94" s="7"/>
    </row>
    <row r="95" spans="1:14" x14ac:dyDescent="0.25">
      <c r="C95" t="s">
        <v>11</v>
      </c>
      <c r="D95" t="s">
        <v>47</v>
      </c>
      <c r="E95" s="3">
        <v>21500</v>
      </c>
      <c r="F95">
        <v>27352</v>
      </c>
      <c r="G95" t="s">
        <v>38</v>
      </c>
      <c r="H95" s="1">
        <v>37196</v>
      </c>
      <c r="I95" s="1">
        <v>37560</v>
      </c>
      <c r="J95" s="1" t="s">
        <v>66</v>
      </c>
      <c r="K95" s="1" t="s">
        <v>56</v>
      </c>
      <c r="L95" t="s">
        <v>37</v>
      </c>
      <c r="M95" s="2"/>
    </row>
    <row r="96" spans="1:14" x14ac:dyDescent="0.25">
      <c r="C96" t="s">
        <v>18</v>
      </c>
      <c r="D96" t="s">
        <v>47</v>
      </c>
      <c r="E96" s="3">
        <v>35000</v>
      </c>
      <c r="F96">
        <v>27453</v>
      </c>
      <c r="G96" t="s">
        <v>57</v>
      </c>
      <c r="H96" s="1">
        <v>37622</v>
      </c>
      <c r="I96" s="1">
        <v>37986</v>
      </c>
      <c r="J96" s="1" t="s">
        <v>66</v>
      </c>
      <c r="K96" s="1" t="s">
        <v>58</v>
      </c>
      <c r="L96" t="s">
        <v>37</v>
      </c>
      <c r="M96" s="2"/>
    </row>
    <row r="97" spans="2:14" x14ac:dyDescent="0.25">
      <c r="B97" s="3"/>
      <c r="C97" s="5" t="s">
        <v>18</v>
      </c>
      <c r="D97" s="5" t="s">
        <v>12</v>
      </c>
      <c r="E97" s="42">
        <v>55000</v>
      </c>
      <c r="F97" s="19">
        <v>27460</v>
      </c>
      <c r="G97" s="5" t="s">
        <v>52</v>
      </c>
      <c r="H97" s="57">
        <v>37257</v>
      </c>
      <c r="I97" s="57">
        <v>37986</v>
      </c>
      <c r="J97" s="15" t="s">
        <v>80</v>
      </c>
      <c r="K97" s="15" t="s">
        <v>84</v>
      </c>
      <c r="L97" s="56" t="s">
        <v>5</v>
      </c>
      <c r="M97" s="57">
        <v>37802</v>
      </c>
      <c r="N97" t="s">
        <v>133</v>
      </c>
    </row>
    <row r="98" spans="2:14" x14ac:dyDescent="0.25">
      <c r="C98" s="64" t="s">
        <v>11</v>
      </c>
      <c r="D98" s="22" t="s">
        <v>11</v>
      </c>
      <c r="E98" s="70" t="s">
        <v>15</v>
      </c>
      <c r="F98" s="71">
        <v>27606</v>
      </c>
      <c r="G98" s="64" t="s">
        <v>16</v>
      </c>
      <c r="H98" s="1">
        <v>37165</v>
      </c>
      <c r="I98" s="1">
        <v>38990</v>
      </c>
      <c r="J98" s="1" t="s">
        <v>67</v>
      </c>
      <c r="K98" s="1" t="s">
        <v>45</v>
      </c>
      <c r="L98" s="1" t="s">
        <v>5</v>
      </c>
      <c r="M98" s="6">
        <v>38625</v>
      </c>
      <c r="N98" s="1" t="s">
        <v>162</v>
      </c>
    </row>
    <row r="99" spans="2:14" x14ac:dyDescent="0.25">
      <c r="E99" s="3"/>
      <c r="H99" s="1"/>
      <c r="I99" s="1"/>
      <c r="J99" s="1"/>
      <c r="K99" s="1"/>
      <c r="M99" s="2"/>
      <c r="N99" s="1"/>
    </row>
    <row r="100" spans="2:14" x14ac:dyDescent="0.25">
      <c r="C100" s="41" t="s">
        <v>161</v>
      </c>
    </row>
    <row r="101" spans="2:14" x14ac:dyDescent="0.25">
      <c r="K101" s="16" t="s">
        <v>1</v>
      </c>
      <c r="M101" s="10" t="s">
        <v>1</v>
      </c>
    </row>
    <row r="102" spans="2:14" x14ac:dyDescent="0.25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35</v>
      </c>
      <c r="I102" s="9" t="s">
        <v>62</v>
      </c>
      <c r="J102" s="13" t="s">
        <v>4</v>
      </c>
      <c r="K102" s="17" t="s">
        <v>86</v>
      </c>
      <c r="L102" s="14" t="s">
        <v>1</v>
      </c>
      <c r="M102" s="11" t="s">
        <v>54</v>
      </c>
      <c r="N102" s="7" t="s">
        <v>55</v>
      </c>
    </row>
    <row r="104" spans="2:14" x14ac:dyDescent="0.25">
      <c r="C104" t="s">
        <v>11</v>
      </c>
      <c r="D104" t="s">
        <v>47</v>
      </c>
      <c r="E104" s="3">
        <v>10000</v>
      </c>
      <c r="F104" s="79">
        <v>27608</v>
      </c>
      <c r="G104" t="s">
        <v>137</v>
      </c>
      <c r="H104" s="1">
        <v>37408</v>
      </c>
      <c r="I104" s="1">
        <v>42886</v>
      </c>
      <c r="J104" t="s">
        <v>64</v>
      </c>
      <c r="K104" t="s">
        <v>45</v>
      </c>
      <c r="L104" t="s">
        <v>5</v>
      </c>
      <c r="M104" s="1">
        <v>42521</v>
      </c>
      <c r="N104" t="s">
        <v>138</v>
      </c>
    </row>
    <row r="105" spans="2:14" x14ac:dyDescent="0.25">
      <c r="C105" t="s">
        <v>11</v>
      </c>
      <c r="D105" t="s">
        <v>47</v>
      </c>
      <c r="E105" s="3">
        <v>2700</v>
      </c>
      <c r="F105" s="79">
        <v>27605</v>
      </c>
      <c r="G105" t="s">
        <v>139</v>
      </c>
      <c r="H105" s="1">
        <v>37408</v>
      </c>
      <c r="I105" s="1">
        <v>42886</v>
      </c>
      <c r="J105" t="s">
        <v>64</v>
      </c>
      <c r="K105" t="s">
        <v>140</v>
      </c>
      <c r="L105" t="s">
        <v>37</v>
      </c>
      <c r="M105" s="1"/>
      <c r="N105" t="s">
        <v>138</v>
      </c>
    </row>
    <row r="106" spans="2:14" x14ac:dyDescent="0.25">
      <c r="C106" t="s">
        <v>11</v>
      </c>
      <c r="D106" t="s">
        <v>47</v>
      </c>
      <c r="E106" s="3">
        <v>5300</v>
      </c>
      <c r="F106" s="79">
        <v>27604</v>
      </c>
      <c r="G106" t="s">
        <v>139</v>
      </c>
      <c r="H106" s="1">
        <v>37408</v>
      </c>
      <c r="I106" s="1">
        <v>37772</v>
      </c>
      <c r="J106" t="s">
        <v>66</v>
      </c>
      <c r="K106" t="s">
        <v>140</v>
      </c>
      <c r="L106" t="s">
        <v>37</v>
      </c>
      <c r="M106" s="1"/>
      <c r="N106" t="s">
        <v>141</v>
      </c>
    </row>
    <row r="107" spans="2:14" x14ac:dyDescent="0.25">
      <c r="C107" t="s">
        <v>11</v>
      </c>
      <c r="D107" t="s">
        <v>47</v>
      </c>
      <c r="E107" s="3">
        <v>4500</v>
      </c>
      <c r="F107" s="79">
        <v>27622</v>
      </c>
      <c r="G107" t="s">
        <v>142</v>
      </c>
      <c r="H107" s="1">
        <v>37408</v>
      </c>
      <c r="I107" s="1">
        <v>41882</v>
      </c>
      <c r="J107" t="s">
        <v>143</v>
      </c>
      <c r="K107" t="s">
        <v>45</v>
      </c>
      <c r="L107" t="s">
        <v>5</v>
      </c>
      <c r="M107" s="1">
        <v>41517</v>
      </c>
      <c r="N107" t="s">
        <v>138</v>
      </c>
    </row>
    <row r="108" spans="2:14" x14ac:dyDescent="0.25">
      <c r="C108" t="s">
        <v>11</v>
      </c>
      <c r="D108" t="s">
        <v>47</v>
      </c>
      <c r="E108" s="3">
        <v>15000</v>
      </c>
      <c r="F108" s="79">
        <v>27609</v>
      </c>
      <c r="G108" t="s">
        <v>52</v>
      </c>
      <c r="H108" s="1">
        <v>37408</v>
      </c>
      <c r="I108" s="1">
        <v>41060</v>
      </c>
      <c r="J108" t="s">
        <v>65</v>
      </c>
      <c r="K108" t="s">
        <v>45</v>
      </c>
      <c r="L108" t="s">
        <v>5</v>
      </c>
      <c r="M108" s="1">
        <v>40694</v>
      </c>
      <c r="N108" t="s">
        <v>138</v>
      </c>
    </row>
    <row r="109" spans="2:14" x14ac:dyDescent="0.25">
      <c r="C109" t="s">
        <v>11</v>
      </c>
      <c r="D109" t="s">
        <v>47</v>
      </c>
      <c r="E109" s="3">
        <v>1700</v>
      </c>
      <c r="F109" s="79">
        <v>27607</v>
      </c>
      <c r="G109" t="s">
        <v>155</v>
      </c>
      <c r="H109" s="1">
        <v>37408</v>
      </c>
      <c r="I109" s="1">
        <v>37772</v>
      </c>
      <c r="J109" t="s">
        <v>144</v>
      </c>
      <c r="K109" t="s">
        <v>140</v>
      </c>
      <c r="L109" t="s">
        <v>37</v>
      </c>
      <c r="M109" s="1"/>
      <c r="N109" t="s">
        <v>138</v>
      </c>
    </row>
    <row r="110" spans="2:14" x14ac:dyDescent="0.25">
      <c r="C110" t="s">
        <v>11</v>
      </c>
      <c r="D110" t="s">
        <v>47</v>
      </c>
      <c r="E110" s="3">
        <v>5000</v>
      </c>
      <c r="F110" s="79">
        <v>27607</v>
      </c>
      <c r="G110" t="s">
        <v>155</v>
      </c>
      <c r="H110" s="1">
        <v>37773</v>
      </c>
      <c r="I110" s="1">
        <v>38077</v>
      </c>
      <c r="J110" t="s">
        <v>144</v>
      </c>
      <c r="K110" t="s">
        <v>140</v>
      </c>
      <c r="L110" t="s">
        <v>37</v>
      </c>
      <c r="M110" s="1"/>
      <c r="N110" t="s">
        <v>138</v>
      </c>
    </row>
    <row r="111" spans="2:14" x14ac:dyDescent="0.25">
      <c r="C111" t="s">
        <v>11</v>
      </c>
      <c r="D111" t="s">
        <v>47</v>
      </c>
      <c r="E111" s="3">
        <v>40000</v>
      </c>
      <c r="F111" s="79">
        <v>27642</v>
      </c>
      <c r="G111" t="s">
        <v>59</v>
      </c>
      <c r="H111" s="1">
        <v>37438</v>
      </c>
      <c r="I111" s="1">
        <v>42916</v>
      </c>
      <c r="J111" t="s">
        <v>64</v>
      </c>
      <c r="K111" t="s">
        <v>140</v>
      </c>
      <c r="L111" t="s">
        <v>37</v>
      </c>
      <c r="M111" s="1"/>
      <c r="N111" t="s">
        <v>145</v>
      </c>
    </row>
    <row r="112" spans="2:14" x14ac:dyDescent="0.25">
      <c r="C112" t="s">
        <v>11</v>
      </c>
      <c r="D112" t="s">
        <v>47</v>
      </c>
      <c r="E112" s="3">
        <v>20000</v>
      </c>
      <c r="F112" s="79">
        <v>27641</v>
      </c>
      <c r="G112" t="s">
        <v>146</v>
      </c>
      <c r="H112" s="1">
        <v>37408</v>
      </c>
      <c r="I112" s="1">
        <v>48395</v>
      </c>
      <c r="J112" t="s">
        <v>147</v>
      </c>
      <c r="K112" t="s">
        <v>45</v>
      </c>
      <c r="L112" t="s">
        <v>5</v>
      </c>
      <c r="M112" s="1">
        <v>48029</v>
      </c>
      <c r="N112" t="s">
        <v>148</v>
      </c>
    </row>
    <row r="113" spans="3:14" x14ac:dyDescent="0.25">
      <c r="C113" t="s">
        <v>11</v>
      </c>
      <c r="D113" t="s">
        <v>47</v>
      </c>
      <c r="E113" s="3">
        <v>7500</v>
      </c>
      <c r="F113" s="79">
        <v>27649</v>
      </c>
      <c r="G113" t="s">
        <v>146</v>
      </c>
      <c r="H113" s="1">
        <v>37408</v>
      </c>
      <c r="I113" s="1">
        <v>39233</v>
      </c>
      <c r="J113" t="s">
        <v>67</v>
      </c>
      <c r="K113" t="s">
        <v>45</v>
      </c>
      <c r="L113" t="s">
        <v>5</v>
      </c>
      <c r="M113" s="1">
        <v>38868</v>
      </c>
      <c r="N113" t="s">
        <v>145</v>
      </c>
    </row>
    <row r="114" spans="3:14" x14ac:dyDescent="0.25">
      <c r="E114" s="3"/>
    </row>
    <row r="115" spans="3:14" ht="13.8" thickBot="1" x14ac:dyDescent="0.3">
      <c r="E115" s="63">
        <f>SUM(E104:E113)-E110</f>
        <v>106700</v>
      </c>
      <c r="G115" s="35"/>
    </row>
    <row r="116" spans="3:14" ht="13.8" thickTop="1" x14ac:dyDescent="0.25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opLeftCell="A4" zoomScale="75" zoomScaleNormal="75" workbookViewId="0">
      <selection activeCell="K22" sqref="K22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116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61" max="77" width="0" hidden="1" customWidth="1"/>
  </cols>
  <sheetData>
    <row r="1" spans="1:107" x14ac:dyDescent="0.25">
      <c r="A1" s="35" t="s">
        <v>168</v>
      </c>
    </row>
    <row r="2" spans="1:107" ht="15.6" x14ac:dyDescent="0.3">
      <c r="A2" s="94" t="s">
        <v>176</v>
      </c>
      <c r="B2" s="35"/>
      <c r="C2" s="35"/>
      <c r="D2" s="35"/>
      <c r="E2" s="35"/>
      <c r="F2" s="35"/>
      <c r="G2" s="35"/>
      <c r="H2" s="35"/>
      <c r="I2" s="35"/>
      <c r="J2" s="35"/>
      <c r="K2" s="117"/>
      <c r="L2" s="35"/>
      <c r="M2" s="35"/>
    </row>
    <row r="3" spans="1:107" ht="15.6" x14ac:dyDescent="0.3">
      <c r="A3" s="39" t="s">
        <v>179</v>
      </c>
      <c r="B3" s="35"/>
      <c r="C3" s="35"/>
      <c r="D3" s="35"/>
      <c r="E3" s="35"/>
      <c r="F3" s="35"/>
      <c r="G3" s="35"/>
      <c r="H3" s="35"/>
      <c r="I3" s="35"/>
      <c r="J3" s="35"/>
      <c r="K3" s="117"/>
      <c r="L3" s="35"/>
      <c r="M3" s="35"/>
    </row>
    <row r="4" spans="1:107" ht="15.6" x14ac:dyDescent="0.3">
      <c r="A4" s="106" t="s">
        <v>180</v>
      </c>
    </row>
    <row r="5" spans="1:107" x14ac:dyDescent="0.25">
      <c r="O5" s="22"/>
    </row>
    <row r="6" spans="1:107" x14ac:dyDescent="0.25">
      <c r="A6" s="34"/>
      <c r="K6" s="122">
        <v>2002</v>
      </c>
      <c r="O6" s="22"/>
    </row>
    <row r="7" spans="1:107" ht="13.8" thickBot="1" x14ac:dyDescent="0.3">
      <c r="J7" s="79" t="s">
        <v>98</v>
      </c>
      <c r="K7" s="118" t="s">
        <v>210</v>
      </c>
      <c r="O7" s="22"/>
      <c r="BJ7" s="82"/>
    </row>
    <row r="8" spans="1:107" ht="13.8" thickBot="1" x14ac:dyDescent="0.3">
      <c r="A8" t="s">
        <v>2</v>
      </c>
      <c r="B8" t="s">
        <v>3</v>
      </c>
      <c r="C8" t="s">
        <v>101</v>
      </c>
      <c r="D8" t="s">
        <v>102</v>
      </c>
      <c r="E8" t="s">
        <v>62</v>
      </c>
      <c r="F8" t="s">
        <v>1</v>
      </c>
      <c r="G8" s="30" t="s">
        <v>104</v>
      </c>
      <c r="H8" s="32">
        <v>37104</v>
      </c>
      <c r="I8" s="32">
        <v>37135</v>
      </c>
      <c r="J8" s="110" t="s">
        <v>184</v>
      </c>
      <c r="K8" s="119" t="s">
        <v>212</v>
      </c>
      <c r="L8" s="32">
        <v>37165</v>
      </c>
      <c r="M8" s="32">
        <v>37196</v>
      </c>
      <c r="N8" s="32">
        <v>37226</v>
      </c>
      <c r="O8" s="72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83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107" x14ac:dyDescent="0.25">
      <c r="H9" s="21"/>
      <c r="I9" s="21"/>
      <c r="J9" s="21"/>
      <c r="L9" s="21"/>
      <c r="M9" s="66"/>
      <c r="N9" s="66"/>
      <c r="O9" s="95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96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183</v>
      </c>
      <c r="C10" s="3">
        <v>70000</v>
      </c>
      <c r="D10" s="1">
        <v>36100</v>
      </c>
      <c r="E10" s="1">
        <v>37925</v>
      </c>
      <c r="F10" t="s">
        <v>5</v>
      </c>
      <c r="G10" s="6">
        <v>37560</v>
      </c>
      <c r="H10" s="3">
        <v>70000</v>
      </c>
      <c r="I10" s="3">
        <v>70000</v>
      </c>
      <c r="J10" s="107">
        <v>0.14000000000000001</v>
      </c>
      <c r="K10" s="116">
        <f>ROUND((O10*31+P10*28+Q10*31+R10*30+S10*31+T10*30+U10*31+V10*31+W10*30+X10*31+Y10*30+Z10*31)*J10,0)</f>
        <v>3577000</v>
      </c>
      <c r="L10" s="12">
        <v>70000</v>
      </c>
      <c r="M10" s="12">
        <v>70000</v>
      </c>
      <c r="N10" s="12">
        <v>70000</v>
      </c>
      <c r="O10" s="58">
        <v>70000</v>
      </c>
      <c r="P10" s="12">
        <v>70000</v>
      </c>
      <c r="Q10" s="12">
        <v>70000</v>
      </c>
      <c r="R10" s="12">
        <v>70000</v>
      </c>
      <c r="S10" s="12">
        <v>70000</v>
      </c>
      <c r="T10" s="12">
        <v>70000</v>
      </c>
      <c r="U10" s="12">
        <v>70000</v>
      </c>
      <c r="V10" s="12">
        <v>70000</v>
      </c>
      <c r="W10" s="12">
        <v>70000</v>
      </c>
      <c r="X10" s="12">
        <v>70000</v>
      </c>
      <c r="Y10" s="12">
        <v>70000</v>
      </c>
      <c r="Z10" s="12">
        <v>70000</v>
      </c>
      <c r="AA10" s="12">
        <v>70000</v>
      </c>
      <c r="AB10" s="12">
        <v>70000</v>
      </c>
      <c r="AC10" s="12">
        <v>70000</v>
      </c>
      <c r="AD10" s="12">
        <v>70000</v>
      </c>
      <c r="AE10" s="12">
        <v>70000</v>
      </c>
      <c r="AF10" s="12">
        <v>70000</v>
      </c>
      <c r="AG10" s="12">
        <v>70000</v>
      </c>
      <c r="AH10" s="12">
        <v>70000</v>
      </c>
      <c r="AI10" s="12">
        <v>70000</v>
      </c>
      <c r="AJ10" s="12">
        <v>70000</v>
      </c>
      <c r="AK10" s="76">
        <v>70000</v>
      </c>
      <c r="AL10" s="76">
        <v>70000</v>
      </c>
      <c r="AM10" s="76">
        <v>70000</v>
      </c>
      <c r="AN10" s="76">
        <v>70000</v>
      </c>
      <c r="AO10" s="76">
        <v>70000</v>
      </c>
      <c r="AP10" s="76">
        <v>70000</v>
      </c>
      <c r="AQ10" s="76">
        <v>70000</v>
      </c>
      <c r="AR10" s="76">
        <v>70000</v>
      </c>
      <c r="AS10" s="76">
        <v>70000</v>
      </c>
      <c r="AT10" s="76">
        <v>70000</v>
      </c>
      <c r="AU10" s="76">
        <v>70000</v>
      </c>
      <c r="AV10" s="76">
        <v>70000</v>
      </c>
      <c r="AW10" s="76">
        <v>70000</v>
      </c>
      <c r="AX10" s="76">
        <v>70000</v>
      </c>
      <c r="AY10" s="76">
        <v>70000</v>
      </c>
      <c r="AZ10" s="76">
        <v>70000</v>
      </c>
      <c r="BA10" s="76">
        <v>70000</v>
      </c>
      <c r="BB10" s="76">
        <v>70000</v>
      </c>
      <c r="BC10" s="76">
        <v>70000</v>
      </c>
      <c r="BD10" s="76">
        <v>70000</v>
      </c>
      <c r="BE10" s="76">
        <v>70000</v>
      </c>
      <c r="BF10" s="76">
        <v>70000</v>
      </c>
      <c r="BG10" s="76">
        <v>70000</v>
      </c>
      <c r="BH10" s="76">
        <v>70000</v>
      </c>
      <c r="BI10" s="76">
        <v>306000</v>
      </c>
      <c r="BJ10" s="97">
        <v>306000</v>
      </c>
      <c r="BK10" s="76">
        <v>306000</v>
      </c>
      <c r="BL10" s="76">
        <v>306000</v>
      </c>
      <c r="BM10" s="76">
        <v>306000</v>
      </c>
      <c r="BN10" s="76">
        <v>306000</v>
      </c>
      <c r="BO10" s="76">
        <v>306000</v>
      </c>
      <c r="BP10" s="76">
        <v>306000</v>
      </c>
      <c r="BQ10" s="76">
        <v>306000</v>
      </c>
      <c r="BR10" s="76">
        <v>306000</v>
      </c>
      <c r="BS10" s="76">
        <v>306000</v>
      </c>
      <c r="BT10" s="76">
        <v>306000</v>
      </c>
      <c r="BU10" s="76">
        <v>306000</v>
      </c>
      <c r="BV10" s="76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182</v>
      </c>
      <c r="C11" s="3">
        <v>8000</v>
      </c>
      <c r="D11" s="1">
        <v>36220</v>
      </c>
      <c r="E11" s="1">
        <v>37711</v>
      </c>
      <c r="F11" t="s">
        <v>5</v>
      </c>
      <c r="G11" s="6">
        <v>37529</v>
      </c>
      <c r="H11" s="3">
        <v>8000</v>
      </c>
      <c r="I11" s="12">
        <v>8000</v>
      </c>
      <c r="J11" s="107">
        <v>0.37980000000000003</v>
      </c>
      <c r="K11" s="116">
        <f t="shared" ref="K11:K44" si="0">ROUND((O11*31+P11*28+Q11*31+R11*30+S11*31+T11*30+U11*31+V11*31+W11*30+X11*31+Y11*30+Z11*31)*J11,0)</f>
        <v>1109016</v>
      </c>
      <c r="L11" s="12">
        <v>8000</v>
      </c>
      <c r="M11" s="12">
        <v>8000</v>
      </c>
      <c r="N11" s="12">
        <v>8000</v>
      </c>
      <c r="O11" s="58">
        <v>8000</v>
      </c>
      <c r="P11" s="12">
        <v>8000</v>
      </c>
      <c r="Q11" s="12">
        <v>8000</v>
      </c>
      <c r="R11" s="99">
        <v>8000</v>
      </c>
      <c r="S11" s="99">
        <v>8000</v>
      </c>
      <c r="T11" s="99">
        <v>8000</v>
      </c>
      <c r="U11" s="99">
        <v>8000</v>
      </c>
      <c r="V11" s="99">
        <v>8000</v>
      </c>
      <c r="W11" s="99">
        <v>8000</v>
      </c>
      <c r="X11" s="99">
        <v>8000</v>
      </c>
      <c r="Y11" s="99">
        <v>8000</v>
      </c>
      <c r="Z11" s="99">
        <v>8000</v>
      </c>
      <c r="AA11" s="99">
        <v>8000</v>
      </c>
      <c r="AB11" s="99">
        <v>8000</v>
      </c>
      <c r="AC11" s="99">
        <v>8000</v>
      </c>
      <c r="AD11" s="76">
        <v>8000</v>
      </c>
      <c r="AE11" s="76">
        <v>8000</v>
      </c>
      <c r="AF11" s="76">
        <v>8000</v>
      </c>
      <c r="AG11" s="76">
        <v>8000</v>
      </c>
      <c r="AH11" s="76">
        <v>8000</v>
      </c>
      <c r="AI11" s="76">
        <v>8000</v>
      </c>
      <c r="AJ11" s="76">
        <v>8000</v>
      </c>
      <c r="AK11" s="76">
        <v>8000</v>
      </c>
      <c r="AL11" s="76">
        <v>8000</v>
      </c>
      <c r="AM11" s="76">
        <v>8000</v>
      </c>
      <c r="AN11" s="76">
        <v>8000</v>
      </c>
      <c r="AO11" s="76">
        <v>8000</v>
      </c>
      <c r="AP11" s="76">
        <v>8000</v>
      </c>
      <c r="AQ11" s="76">
        <v>8000</v>
      </c>
      <c r="AR11" s="76">
        <v>8000</v>
      </c>
      <c r="AS11" s="76">
        <v>8000</v>
      </c>
      <c r="AT11" s="76">
        <v>8000</v>
      </c>
      <c r="AU11" s="76">
        <v>8000</v>
      </c>
      <c r="AV11" s="76">
        <v>8000</v>
      </c>
      <c r="AW11" s="76">
        <v>8000</v>
      </c>
      <c r="AX11" s="76">
        <v>8000</v>
      </c>
      <c r="AY11" s="76">
        <v>8000</v>
      </c>
      <c r="AZ11" s="76">
        <v>8000</v>
      </c>
      <c r="BA11" s="76">
        <v>8000</v>
      </c>
      <c r="BB11" s="76">
        <v>8000</v>
      </c>
      <c r="BC11" s="76">
        <v>8000</v>
      </c>
      <c r="BD11" s="76">
        <v>8000</v>
      </c>
      <c r="BE11" s="76">
        <v>8000</v>
      </c>
      <c r="BF11" s="76">
        <v>8000</v>
      </c>
      <c r="BG11" s="76">
        <v>8000</v>
      </c>
      <c r="BH11" s="76">
        <v>8000</v>
      </c>
      <c r="BI11" s="59"/>
      <c r="BJ11" s="97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182</v>
      </c>
      <c r="C12" s="3">
        <v>14000</v>
      </c>
      <c r="D12" s="1">
        <v>36982</v>
      </c>
      <c r="E12" s="1">
        <v>37195</v>
      </c>
      <c r="F12" t="s">
        <v>37</v>
      </c>
      <c r="G12" s="2"/>
      <c r="H12" s="3">
        <v>14000</v>
      </c>
      <c r="I12" s="3">
        <v>14000</v>
      </c>
      <c r="J12" s="107">
        <v>0.23</v>
      </c>
      <c r="K12" s="116">
        <f t="shared" si="0"/>
        <v>0</v>
      </c>
      <c r="L12" s="3">
        <v>14000</v>
      </c>
      <c r="M12" s="5"/>
      <c r="N12" s="5"/>
      <c r="O12" s="6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9"/>
      <c r="BJ12" s="97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52</v>
      </c>
      <c r="C13" s="3">
        <v>90000</v>
      </c>
      <c r="D13" s="1">
        <v>35400</v>
      </c>
      <c r="E13" s="1">
        <v>39782</v>
      </c>
      <c r="F13" t="s">
        <v>5</v>
      </c>
      <c r="G13" s="6">
        <v>39416</v>
      </c>
      <c r="H13" s="3">
        <v>90000</v>
      </c>
      <c r="I13" s="3">
        <v>90000</v>
      </c>
      <c r="J13" s="107">
        <v>0.17499999999999999</v>
      </c>
      <c r="K13" s="116">
        <f t="shared" si="0"/>
        <v>5748750</v>
      </c>
      <c r="L13" s="12">
        <v>90000</v>
      </c>
      <c r="M13" s="12">
        <v>90000</v>
      </c>
      <c r="N13" s="12">
        <v>90000</v>
      </c>
      <c r="O13" s="58">
        <v>90000</v>
      </c>
      <c r="P13" s="12">
        <v>90000</v>
      </c>
      <c r="Q13" s="12">
        <v>90000</v>
      </c>
      <c r="R13" s="12">
        <v>90000</v>
      </c>
      <c r="S13" s="12">
        <v>90000</v>
      </c>
      <c r="T13" s="12">
        <v>90000</v>
      </c>
      <c r="U13" s="12">
        <v>90000</v>
      </c>
      <c r="V13" s="12">
        <v>90000</v>
      </c>
      <c r="W13" s="12">
        <v>90000</v>
      </c>
      <c r="X13" s="12">
        <v>90000</v>
      </c>
      <c r="Y13" s="12">
        <v>90000</v>
      </c>
      <c r="Z13" s="12">
        <v>90000</v>
      </c>
      <c r="AA13" s="12">
        <v>90000</v>
      </c>
      <c r="AB13" s="12">
        <v>90000</v>
      </c>
      <c r="AC13" s="12">
        <v>90000</v>
      </c>
      <c r="AD13" s="12">
        <v>90000</v>
      </c>
      <c r="AE13" s="12">
        <v>90000</v>
      </c>
      <c r="AF13" s="12">
        <v>90000</v>
      </c>
      <c r="AG13" s="12">
        <v>90000</v>
      </c>
      <c r="AH13" s="12">
        <v>90000</v>
      </c>
      <c r="AI13" s="12">
        <v>90000</v>
      </c>
      <c r="AJ13" s="12">
        <v>90000</v>
      </c>
      <c r="AK13" s="12">
        <v>90000</v>
      </c>
      <c r="AL13" s="12">
        <v>90000</v>
      </c>
      <c r="AM13" s="12">
        <v>90000</v>
      </c>
      <c r="AN13" s="12">
        <v>90000</v>
      </c>
      <c r="AO13" s="12">
        <v>90000</v>
      </c>
      <c r="AP13" s="12">
        <v>90000</v>
      </c>
      <c r="AQ13" s="12">
        <v>90000</v>
      </c>
      <c r="AR13" s="12">
        <v>90000</v>
      </c>
      <c r="AS13" s="12">
        <v>90000</v>
      </c>
      <c r="AT13" s="12">
        <v>90000</v>
      </c>
      <c r="AU13" s="12">
        <v>90000</v>
      </c>
      <c r="AV13" s="12">
        <v>90000</v>
      </c>
      <c r="AW13" s="12">
        <v>90000</v>
      </c>
      <c r="AX13" s="12">
        <v>90000</v>
      </c>
      <c r="AY13" s="12">
        <v>90000</v>
      </c>
      <c r="AZ13" s="12">
        <v>90000</v>
      </c>
      <c r="BA13" s="12">
        <v>90000</v>
      </c>
      <c r="BB13" s="12">
        <v>90000</v>
      </c>
      <c r="BC13" s="12">
        <v>90000</v>
      </c>
      <c r="BD13" s="12">
        <v>90000</v>
      </c>
      <c r="BE13" s="12">
        <v>90000</v>
      </c>
      <c r="BF13" s="12">
        <v>90000</v>
      </c>
      <c r="BG13" s="12">
        <v>90000</v>
      </c>
      <c r="BH13" s="12">
        <v>90000</v>
      </c>
      <c r="BI13" s="12">
        <v>25000</v>
      </c>
      <c r="BJ13" s="98">
        <v>25000</v>
      </c>
      <c r="BK13" s="12">
        <v>25000</v>
      </c>
      <c r="BL13" s="12">
        <v>25000</v>
      </c>
      <c r="BM13" s="12">
        <v>25000</v>
      </c>
      <c r="BN13" s="12">
        <v>25000</v>
      </c>
      <c r="BO13" s="12">
        <v>25000</v>
      </c>
      <c r="BP13" s="12">
        <v>25000</v>
      </c>
      <c r="BQ13" s="12">
        <v>25000</v>
      </c>
      <c r="BR13" s="12">
        <v>25000</v>
      </c>
      <c r="BS13" s="12">
        <v>25000</v>
      </c>
      <c r="BT13" s="12">
        <v>25000</v>
      </c>
      <c r="BU13" s="12">
        <v>25000</v>
      </c>
      <c r="BV13" s="12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52</v>
      </c>
      <c r="C14" s="3">
        <v>25000</v>
      </c>
      <c r="D14" s="1">
        <v>35796</v>
      </c>
      <c r="E14" s="1">
        <v>37621</v>
      </c>
      <c r="F14" t="s">
        <v>5</v>
      </c>
      <c r="G14" s="6">
        <v>37256</v>
      </c>
      <c r="H14" s="3">
        <v>25000</v>
      </c>
      <c r="I14" s="3">
        <v>25000</v>
      </c>
      <c r="J14" s="107">
        <v>0.19</v>
      </c>
      <c r="K14" s="116">
        <f t="shared" si="0"/>
        <v>1733750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99">
        <v>25000</v>
      </c>
      <c r="AA14" s="100">
        <v>25000</v>
      </c>
      <c r="AB14" s="100">
        <v>25000</v>
      </c>
      <c r="AC14" s="100">
        <v>25000</v>
      </c>
      <c r="AD14" s="100">
        <v>25000</v>
      </c>
      <c r="AE14" s="100">
        <v>25000</v>
      </c>
      <c r="AF14" s="100">
        <v>25000</v>
      </c>
      <c r="AG14" s="100">
        <v>25000</v>
      </c>
      <c r="AH14" s="100">
        <v>25000</v>
      </c>
      <c r="AI14" s="100">
        <v>25000</v>
      </c>
      <c r="AJ14" s="100">
        <v>25000</v>
      </c>
      <c r="AK14" s="100">
        <v>25000</v>
      </c>
      <c r="AL14" s="100">
        <v>25000</v>
      </c>
      <c r="AM14" s="100">
        <v>25000</v>
      </c>
      <c r="AN14" s="100">
        <v>25000</v>
      </c>
      <c r="AO14" s="100">
        <v>25000</v>
      </c>
      <c r="AP14" s="100">
        <v>25000</v>
      </c>
      <c r="AQ14" s="100">
        <v>25000</v>
      </c>
      <c r="AR14" s="100">
        <v>25000</v>
      </c>
      <c r="AS14" s="100">
        <v>25000</v>
      </c>
      <c r="AT14" s="100">
        <v>25000</v>
      </c>
      <c r="AU14" s="100">
        <v>25000</v>
      </c>
      <c r="AV14" s="100">
        <v>25000</v>
      </c>
      <c r="AW14" s="100">
        <v>25000</v>
      </c>
      <c r="AX14" s="100">
        <v>25000</v>
      </c>
      <c r="AY14" s="100">
        <v>25000</v>
      </c>
      <c r="AZ14" s="100">
        <v>25000</v>
      </c>
      <c r="BA14" s="100">
        <v>25000</v>
      </c>
      <c r="BB14" s="100">
        <v>25000</v>
      </c>
      <c r="BC14" s="100">
        <v>25000</v>
      </c>
      <c r="BD14" s="100">
        <v>25000</v>
      </c>
      <c r="BE14" s="100">
        <v>25000</v>
      </c>
      <c r="BF14" s="100">
        <v>25000</v>
      </c>
      <c r="BG14" s="100">
        <v>25000</v>
      </c>
      <c r="BH14" s="100">
        <v>25000</v>
      </c>
      <c r="BI14" s="12">
        <v>150000</v>
      </c>
      <c r="BJ14" s="98">
        <v>150000</v>
      </c>
      <c r="BK14" s="12">
        <v>150000</v>
      </c>
      <c r="BL14" s="12">
        <v>150000</v>
      </c>
      <c r="BM14" s="12">
        <v>150000</v>
      </c>
      <c r="BN14" s="12">
        <v>150000</v>
      </c>
      <c r="BO14" s="12">
        <v>150000</v>
      </c>
      <c r="BP14" s="12">
        <v>150000</v>
      </c>
      <c r="BQ14" s="12">
        <v>150000</v>
      </c>
      <c r="BR14" s="12">
        <v>150000</v>
      </c>
      <c r="BS14" s="12">
        <v>150000</v>
      </c>
      <c r="BT14" s="12">
        <v>150000</v>
      </c>
      <c r="BU14" s="12">
        <v>150000</v>
      </c>
      <c r="BV14" s="12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59</v>
      </c>
      <c r="C15" s="3">
        <v>14000</v>
      </c>
      <c r="D15" s="1">
        <v>37622</v>
      </c>
      <c r="E15" s="1">
        <v>38717</v>
      </c>
      <c r="F15" t="s">
        <v>37</v>
      </c>
      <c r="G15" s="2"/>
      <c r="J15" s="107">
        <v>1.159</v>
      </c>
      <c r="K15" s="116">
        <f t="shared" si="0"/>
        <v>0</v>
      </c>
      <c r="M15" s="5"/>
      <c r="N15" s="5"/>
      <c r="O15" s="6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>
        <v>14000</v>
      </c>
      <c r="AB15" s="12">
        <v>14000</v>
      </c>
      <c r="AC15" s="12">
        <v>14000</v>
      </c>
      <c r="AD15" s="12">
        <v>14000</v>
      </c>
      <c r="AE15" s="12">
        <v>14000</v>
      </c>
      <c r="AF15" s="12">
        <v>14000</v>
      </c>
      <c r="AG15" s="12">
        <v>14000</v>
      </c>
      <c r="AH15" s="12">
        <v>14000</v>
      </c>
      <c r="AI15" s="12">
        <v>14000</v>
      </c>
      <c r="AJ15" s="12">
        <v>14000</v>
      </c>
      <c r="AK15" s="12">
        <v>14000</v>
      </c>
      <c r="AL15" s="12">
        <v>14000</v>
      </c>
      <c r="AM15" s="12">
        <v>14000</v>
      </c>
      <c r="AN15" s="12">
        <v>14000</v>
      </c>
      <c r="AO15" s="12">
        <v>14000</v>
      </c>
      <c r="AP15" s="12">
        <v>14000</v>
      </c>
      <c r="AQ15" s="12">
        <v>14000</v>
      </c>
      <c r="AR15" s="12">
        <v>14000</v>
      </c>
      <c r="AS15" s="12">
        <v>14000</v>
      </c>
      <c r="AT15" s="12">
        <v>14000</v>
      </c>
      <c r="AU15" s="12">
        <v>14000</v>
      </c>
      <c r="AV15" s="12">
        <v>14000</v>
      </c>
      <c r="AW15" s="12">
        <v>14000</v>
      </c>
      <c r="AX15" s="12">
        <v>14000</v>
      </c>
      <c r="AY15" s="12">
        <v>14000</v>
      </c>
      <c r="AZ15" s="12">
        <v>14000</v>
      </c>
      <c r="BA15" s="12">
        <v>14000</v>
      </c>
      <c r="BB15" s="12">
        <v>14000</v>
      </c>
      <c r="BC15" s="12">
        <v>14000</v>
      </c>
      <c r="BD15" s="12">
        <v>14000</v>
      </c>
      <c r="BE15" s="12">
        <v>14000</v>
      </c>
      <c r="BF15" s="12">
        <v>14000</v>
      </c>
      <c r="BG15" s="12">
        <v>14000</v>
      </c>
      <c r="BH15" s="12">
        <v>14000</v>
      </c>
      <c r="BI15" s="12">
        <v>90000</v>
      </c>
      <c r="BJ15" s="98">
        <v>90000</v>
      </c>
      <c r="BK15" s="12">
        <v>90000</v>
      </c>
      <c r="BL15" s="12">
        <v>90000</v>
      </c>
      <c r="BM15" s="12">
        <v>90000</v>
      </c>
      <c r="BN15" s="12">
        <v>90000</v>
      </c>
      <c r="BO15" s="12">
        <v>90000</v>
      </c>
      <c r="BP15" s="12">
        <v>90000</v>
      </c>
      <c r="BQ15" s="12">
        <v>90000</v>
      </c>
      <c r="BR15" s="12">
        <v>90000</v>
      </c>
      <c r="BS15" s="12">
        <v>90000</v>
      </c>
      <c r="BT15" s="12">
        <v>90000</v>
      </c>
      <c r="BU15" s="12">
        <v>90000</v>
      </c>
      <c r="BV15" s="12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188</v>
      </c>
      <c r="C16" s="3">
        <v>25000</v>
      </c>
      <c r="D16" s="1">
        <v>33664</v>
      </c>
      <c r="E16" s="1">
        <v>39141</v>
      </c>
      <c r="F16" t="s">
        <v>5</v>
      </c>
      <c r="G16" s="6">
        <v>38776</v>
      </c>
      <c r="H16" s="3">
        <v>25000</v>
      </c>
      <c r="I16" s="3">
        <v>25000</v>
      </c>
      <c r="J16" s="107">
        <v>0.2349</v>
      </c>
      <c r="K16" s="116">
        <f t="shared" si="0"/>
        <v>2143463</v>
      </c>
      <c r="L16" s="3">
        <v>25000</v>
      </c>
      <c r="M16" s="12">
        <v>25000</v>
      </c>
      <c r="N16" s="12">
        <v>25000</v>
      </c>
      <c r="O16" s="58">
        <v>25000</v>
      </c>
      <c r="P16" s="12">
        <v>25000</v>
      </c>
      <c r="Q16" s="12">
        <v>25000</v>
      </c>
      <c r="R16" s="12">
        <v>25000</v>
      </c>
      <c r="S16" s="12">
        <v>25000</v>
      </c>
      <c r="T16" s="12">
        <v>25000</v>
      </c>
      <c r="U16" s="12">
        <v>25000</v>
      </c>
      <c r="V16" s="12">
        <v>25000</v>
      </c>
      <c r="W16" s="12">
        <v>25000</v>
      </c>
      <c r="X16" s="12">
        <v>25000</v>
      </c>
      <c r="Y16" s="12">
        <v>25000</v>
      </c>
      <c r="Z16" s="12">
        <v>25000</v>
      </c>
      <c r="AA16" s="12">
        <v>25000</v>
      </c>
      <c r="AB16" s="12">
        <v>25000</v>
      </c>
      <c r="AC16" s="12">
        <v>25000</v>
      </c>
      <c r="AD16" s="12">
        <v>25000</v>
      </c>
      <c r="AE16" s="12">
        <v>25000</v>
      </c>
      <c r="AF16" s="12">
        <v>25000</v>
      </c>
      <c r="AG16" s="12">
        <v>25000</v>
      </c>
      <c r="AH16" s="12">
        <v>25000</v>
      </c>
      <c r="AI16" s="12">
        <v>25000</v>
      </c>
      <c r="AJ16" s="12">
        <v>25000</v>
      </c>
      <c r="AK16" s="12">
        <v>25000</v>
      </c>
      <c r="AL16" s="12">
        <v>25000</v>
      </c>
      <c r="AM16" s="12">
        <v>25000</v>
      </c>
      <c r="AN16" s="12">
        <v>25000</v>
      </c>
      <c r="AO16" s="12">
        <v>25000</v>
      </c>
      <c r="AP16" s="12">
        <v>25000</v>
      </c>
      <c r="AQ16" s="12">
        <v>25000</v>
      </c>
      <c r="AR16" s="12">
        <v>25000</v>
      </c>
      <c r="AS16" s="12">
        <v>25000</v>
      </c>
      <c r="AT16" s="12">
        <v>25000</v>
      </c>
      <c r="AU16" s="12">
        <v>25000</v>
      </c>
      <c r="AV16" s="12">
        <v>25000</v>
      </c>
      <c r="AW16" s="12">
        <v>25000</v>
      </c>
      <c r="AX16" s="12">
        <v>25000</v>
      </c>
      <c r="AY16" s="12">
        <v>25000</v>
      </c>
      <c r="AZ16" s="12">
        <v>25000</v>
      </c>
      <c r="BA16" s="12">
        <v>25000</v>
      </c>
      <c r="BB16" s="12">
        <v>25000</v>
      </c>
      <c r="BC16" s="12">
        <v>25000</v>
      </c>
      <c r="BD16" s="12">
        <v>25000</v>
      </c>
      <c r="BE16" s="12">
        <v>25000</v>
      </c>
      <c r="BF16" s="12">
        <v>25000</v>
      </c>
      <c r="BG16" s="12">
        <v>25000</v>
      </c>
      <c r="BH16" s="12">
        <v>25000</v>
      </c>
      <c r="BI16" s="12">
        <v>10000</v>
      </c>
      <c r="BJ16" s="98">
        <v>10000</v>
      </c>
      <c r="BK16" s="12">
        <v>10000</v>
      </c>
      <c r="BL16" s="12">
        <v>10000</v>
      </c>
      <c r="BM16" s="12">
        <v>10000</v>
      </c>
      <c r="BN16" s="12">
        <v>10000</v>
      </c>
      <c r="BO16" s="12">
        <v>10000</v>
      </c>
      <c r="BP16" s="12">
        <v>10000</v>
      </c>
      <c r="BQ16" s="12">
        <v>10000</v>
      </c>
      <c r="BR16" s="12">
        <v>10000</v>
      </c>
      <c r="BS16" s="12">
        <v>10000</v>
      </c>
      <c r="BT16" s="12">
        <v>10000</v>
      </c>
      <c r="BU16" s="12">
        <v>10000</v>
      </c>
      <c r="BV16" s="12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6</v>
      </c>
      <c r="C17" s="3">
        <v>10000</v>
      </c>
      <c r="D17" s="1">
        <v>33664</v>
      </c>
      <c r="E17" s="1">
        <v>37315</v>
      </c>
      <c r="F17" t="s">
        <v>5</v>
      </c>
      <c r="G17" s="6" t="s">
        <v>78</v>
      </c>
      <c r="H17" s="3">
        <v>10000</v>
      </c>
      <c r="I17" s="3">
        <v>10000</v>
      </c>
      <c r="J17" s="108">
        <v>0.33150000000000002</v>
      </c>
      <c r="K17" s="116">
        <f t="shared" si="0"/>
        <v>195585</v>
      </c>
      <c r="L17" s="3">
        <v>10000</v>
      </c>
      <c r="M17" s="12">
        <v>10000</v>
      </c>
      <c r="N17" s="12">
        <v>10000</v>
      </c>
      <c r="O17" s="58">
        <v>10000</v>
      </c>
      <c r="P17" s="12">
        <v>10000</v>
      </c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100">
        <v>25000</v>
      </c>
      <c r="BJ17" s="101">
        <v>25000</v>
      </c>
      <c r="BK17" s="100">
        <v>25000</v>
      </c>
      <c r="BL17" s="100">
        <v>25000</v>
      </c>
      <c r="BM17" s="100">
        <v>25000</v>
      </c>
      <c r="BN17" s="100">
        <v>25000</v>
      </c>
      <c r="BO17" s="100">
        <v>25000</v>
      </c>
      <c r="BP17" s="100">
        <v>25000</v>
      </c>
      <c r="BQ17" s="100">
        <v>25000</v>
      </c>
      <c r="BR17" s="100">
        <v>25000</v>
      </c>
      <c r="BS17" s="100">
        <v>25000</v>
      </c>
      <c r="BT17" s="100">
        <v>25000</v>
      </c>
      <c r="BU17" s="100">
        <v>25000</v>
      </c>
      <c r="BV17" s="100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6</v>
      </c>
      <c r="C18" s="3">
        <v>10000</v>
      </c>
      <c r="D18" s="1">
        <v>33664</v>
      </c>
      <c r="E18" s="1">
        <v>37315</v>
      </c>
      <c r="F18" t="s">
        <v>5</v>
      </c>
      <c r="G18" s="6" t="s">
        <v>78</v>
      </c>
      <c r="H18" s="3">
        <v>10000</v>
      </c>
      <c r="I18" s="3">
        <v>10000</v>
      </c>
      <c r="J18" s="107">
        <v>0.33029999999999998</v>
      </c>
      <c r="K18" s="116">
        <f t="shared" si="0"/>
        <v>194877</v>
      </c>
      <c r="L18" s="3">
        <v>10000</v>
      </c>
      <c r="M18" s="12">
        <v>10000</v>
      </c>
      <c r="N18" s="12">
        <v>10000</v>
      </c>
      <c r="O18" s="58">
        <v>10000</v>
      </c>
      <c r="P18" s="12">
        <v>10000</v>
      </c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76">
        <v>40000</v>
      </c>
      <c r="BJ18" s="97">
        <v>40000</v>
      </c>
      <c r="BK18" s="76">
        <v>40000</v>
      </c>
      <c r="BL18" s="76">
        <v>40000</v>
      </c>
      <c r="BM18" s="76">
        <v>40000</v>
      </c>
      <c r="BN18" s="76">
        <v>40000</v>
      </c>
      <c r="BO18" s="76">
        <v>40000</v>
      </c>
      <c r="BP18" s="76">
        <v>40000</v>
      </c>
      <c r="BQ18" s="76">
        <v>40000</v>
      </c>
      <c r="BR18" s="76">
        <v>40000</v>
      </c>
      <c r="BS18" s="76">
        <v>40000</v>
      </c>
      <c r="BT18" s="76">
        <v>40000</v>
      </c>
      <c r="BU18" s="76">
        <v>40000</v>
      </c>
      <c r="BV18" s="76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6</v>
      </c>
      <c r="C19" s="4">
        <v>20000</v>
      </c>
      <c r="D19" s="6">
        <v>37316</v>
      </c>
      <c r="E19" s="6">
        <v>39172</v>
      </c>
      <c r="F19" t="s">
        <v>5</v>
      </c>
      <c r="G19" s="6">
        <v>38807</v>
      </c>
      <c r="J19" s="107">
        <v>0.3679</v>
      </c>
      <c r="K19" s="116">
        <f t="shared" si="0"/>
        <v>2251548</v>
      </c>
      <c r="M19" s="12"/>
      <c r="N19" s="12"/>
      <c r="O19" s="64"/>
      <c r="P19" s="5"/>
      <c r="Q19" s="12">
        <v>20000</v>
      </c>
      <c r="R19" s="12">
        <v>20000</v>
      </c>
      <c r="S19" s="12">
        <v>20000</v>
      </c>
      <c r="T19" s="12">
        <v>20000</v>
      </c>
      <c r="U19" s="12">
        <v>20000</v>
      </c>
      <c r="V19" s="12">
        <v>20000</v>
      </c>
      <c r="W19" s="12">
        <v>20000</v>
      </c>
      <c r="X19" s="12">
        <v>20000</v>
      </c>
      <c r="Y19" s="12">
        <v>20000</v>
      </c>
      <c r="Z19" s="12">
        <v>20000</v>
      </c>
      <c r="AA19" s="12">
        <v>20000</v>
      </c>
      <c r="AB19" s="12">
        <v>20000</v>
      </c>
      <c r="AC19" s="12">
        <v>20000</v>
      </c>
      <c r="AD19" s="12">
        <v>20000</v>
      </c>
      <c r="AE19" s="12">
        <v>20000</v>
      </c>
      <c r="AF19" s="12">
        <v>20000</v>
      </c>
      <c r="AG19" s="12">
        <v>20000</v>
      </c>
      <c r="AH19" s="12">
        <v>20000</v>
      </c>
      <c r="AI19" s="12">
        <v>20000</v>
      </c>
      <c r="AJ19" s="12">
        <v>20000</v>
      </c>
      <c r="AK19" s="12">
        <v>20000</v>
      </c>
      <c r="AL19" s="12">
        <v>20000</v>
      </c>
      <c r="AM19" s="12">
        <v>20000</v>
      </c>
      <c r="AN19" s="12">
        <v>20000</v>
      </c>
      <c r="AO19" s="12">
        <v>20000</v>
      </c>
      <c r="AP19" s="12">
        <v>20000</v>
      </c>
      <c r="AQ19" s="12">
        <v>20000</v>
      </c>
      <c r="AR19" s="12">
        <v>20000</v>
      </c>
      <c r="AS19" s="12">
        <v>20000</v>
      </c>
      <c r="AT19" s="12">
        <v>20000</v>
      </c>
      <c r="AU19" s="12">
        <v>20000</v>
      </c>
      <c r="AV19" s="12">
        <v>20000</v>
      </c>
      <c r="AW19" s="12">
        <v>20000</v>
      </c>
      <c r="AX19" s="12">
        <v>20000</v>
      </c>
      <c r="AY19" s="12">
        <v>20000</v>
      </c>
      <c r="AZ19" s="12">
        <v>20000</v>
      </c>
      <c r="BA19" s="12">
        <v>20000</v>
      </c>
      <c r="BB19" s="12">
        <v>20000</v>
      </c>
      <c r="BC19" s="12">
        <v>20000</v>
      </c>
      <c r="BD19" s="12">
        <v>20000</v>
      </c>
      <c r="BE19" s="12">
        <v>20000</v>
      </c>
      <c r="BF19" s="12">
        <v>20000</v>
      </c>
      <c r="BG19" s="12">
        <v>20000</v>
      </c>
      <c r="BH19" s="12">
        <v>20000</v>
      </c>
      <c r="BI19" s="12">
        <v>20000</v>
      </c>
      <c r="BJ19" s="98">
        <v>20000</v>
      </c>
      <c r="BK19" s="12">
        <v>20000</v>
      </c>
      <c r="BL19" s="12">
        <v>20000</v>
      </c>
      <c r="BM19" s="12">
        <v>20000</v>
      </c>
      <c r="BN19" s="12">
        <v>20000</v>
      </c>
      <c r="BO19" s="12">
        <v>20000</v>
      </c>
      <c r="BP19" s="12">
        <v>20000</v>
      </c>
      <c r="BQ19" s="12">
        <v>20000</v>
      </c>
      <c r="BR19" s="12">
        <v>20000</v>
      </c>
      <c r="BS19" s="12">
        <v>20000</v>
      </c>
      <c r="BT19" s="12">
        <v>20000</v>
      </c>
      <c r="BU19" s="12">
        <v>20000</v>
      </c>
      <c r="BV19" s="12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187</v>
      </c>
      <c r="C20" s="3">
        <v>25000</v>
      </c>
      <c r="D20" s="1">
        <v>36100</v>
      </c>
      <c r="E20" s="1">
        <v>39172</v>
      </c>
      <c r="F20" t="s">
        <v>5</v>
      </c>
      <c r="G20" s="6">
        <v>38807</v>
      </c>
      <c r="H20" s="3">
        <v>25000</v>
      </c>
      <c r="I20" s="3">
        <v>25000</v>
      </c>
      <c r="J20" s="107">
        <v>0.33900000000000002</v>
      </c>
      <c r="K20" s="116">
        <f t="shared" si="0"/>
        <v>3093375</v>
      </c>
      <c r="L20" s="12">
        <v>25000</v>
      </c>
      <c r="M20" s="12">
        <v>25000</v>
      </c>
      <c r="N20" s="12">
        <v>25000</v>
      </c>
      <c r="O20" s="58">
        <v>25000</v>
      </c>
      <c r="P20" s="12">
        <v>25000</v>
      </c>
      <c r="Q20" s="12">
        <v>25000</v>
      </c>
      <c r="R20" s="12">
        <v>25000</v>
      </c>
      <c r="S20" s="12">
        <v>25000</v>
      </c>
      <c r="T20" s="12">
        <v>25000</v>
      </c>
      <c r="U20" s="12">
        <v>25000</v>
      </c>
      <c r="V20" s="12">
        <v>25000</v>
      </c>
      <c r="W20" s="12">
        <v>25000</v>
      </c>
      <c r="X20" s="12">
        <v>25000</v>
      </c>
      <c r="Y20" s="12">
        <v>25000</v>
      </c>
      <c r="Z20" s="12">
        <v>25000</v>
      </c>
      <c r="AA20" s="12">
        <v>25000</v>
      </c>
      <c r="AB20" s="12">
        <v>25000</v>
      </c>
      <c r="AC20" s="12">
        <v>25000</v>
      </c>
      <c r="AD20" s="12">
        <v>25000</v>
      </c>
      <c r="AE20" s="12">
        <v>25000</v>
      </c>
      <c r="AF20" s="12">
        <v>25000</v>
      </c>
      <c r="AG20" s="12">
        <v>25000</v>
      </c>
      <c r="AH20" s="12">
        <v>25000</v>
      </c>
      <c r="AI20" s="12">
        <v>25000</v>
      </c>
      <c r="AJ20" s="12">
        <v>25000</v>
      </c>
      <c r="AK20" s="12">
        <v>25000</v>
      </c>
      <c r="AL20" s="12">
        <v>25000</v>
      </c>
      <c r="AM20" s="12">
        <v>25000</v>
      </c>
      <c r="AN20" s="12">
        <v>25000</v>
      </c>
      <c r="AO20" s="12">
        <v>25000</v>
      </c>
      <c r="AP20" s="12">
        <v>25000</v>
      </c>
      <c r="AQ20" s="12">
        <v>25000</v>
      </c>
      <c r="AR20" s="12">
        <v>25000</v>
      </c>
      <c r="AS20" s="12">
        <v>25000</v>
      </c>
      <c r="AT20" s="12">
        <v>25000</v>
      </c>
      <c r="AU20" s="12">
        <v>25000</v>
      </c>
      <c r="AV20" s="12">
        <v>25000</v>
      </c>
      <c r="AW20" s="12">
        <v>25000</v>
      </c>
      <c r="AX20" s="12">
        <v>25000</v>
      </c>
      <c r="AY20" s="12">
        <v>25000</v>
      </c>
      <c r="AZ20" s="12">
        <v>25000</v>
      </c>
      <c r="BA20" s="12">
        <v>25000</v>
      </c>
      <c r="BB20" s="12">
        <v>25000</v>
      </c>
      <c r="BC20" s="12">
        <v>25000</v>
      </c>
      <c r="BD20" s="12">
        <v>25000</v>
      </c>
      <c r="BE20" s="12">
        <v>25000</v>
      </c>
      <c r="BF20" s="12">
        <v>25000</v>
      </c>
      <c r="BG20" s="12">
        <v>25000</v>
      </c>
      <c r="BH20" s="12">
        <v>25000</v>
      </c>
      <c r="BI20" s="76">
        <v>8600</v>
      </c>
      <c r="BJ20" s="97">
        <v>8600</v>
      </c>
      <c r="BK20" s="76">
        <v>8600</v>
      </c>
      <c r="BL20" s="76">
        <v>8600</v>
      </c>
      <c r="BM20" s="76">
        <v>8600</v>
      </c>
      <c r="BN20" s="76">
        <v>8600</v>
      </c>
      <c r="BO20" s="76">
        <v>8600</v>
      </c>
      <c r="BP20" s="76">
        <v>8600</v>
      </c>
      <c r="BQ20" s="76">
        <v>8600</v>
      </c>
      <c r="BR20" s="76">
        <v>8600</v>
      </c>
      <c r="BS20" s="76">
        <v>8600</v>
      </c>
      <c r="BT20" s="76">
        <v>8600</v>
      </c>
      <c r="BU20" s="76">
        <v>8600</v>
      </c>
      <c r="BV20" s="76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187</v>
      </c>
      <c r="C21" s="3">
        <v>40000</v>
      </c>
      <c r="D21" s="1">
        <v>36647</v>
      </c>
      <c r="E21" s="1">
        <v>38472</v>
      </c>
      <c r="F21" t="s">
        <v>5</v>
      </c>
      <c r="G21" s="6">
        <v>38107</v>
      </c>
      <c r="H21" s="3">
        <v>40000</v>
      </c>
      <c r="I21" s="3">
        <v>40000</v>
      </c>
      <c r="J21" s="107">
        <v>0.11119999999999999</v>
      </c>
      <c r="K21" s="116">
        <f t="shared" si="0"/>
        <v>1623520</v>
      </c>
      <c r="L21" s="3">
        <v>40000</v>
      </c>
      <c r="M21" s="12">
        <v>40000</v>
      </c>
      <c r="N21" s="12">
        <v>40000</v>
      </c>
      <c r="O21" s="58">
        <v>40000</v>
      </c>
      <c r="P21" s="12">
        <v>40000</v>
      </c>
      <c r="Q21" s="12">
        <v>40000</v>
      </c>
      <c r="R21" s="12">
        <v>40000</v>
      </c>
      <c r="S21" s="12">
        <v>40000</v>
      </c>
      <c r="T21" s="12">
        <v>40000</v>
      </c>
      <c r="U21" s="12">
        <v>40000</v>
      </c>
      <c r="V21" s="12">
        <v>40000</v>
      </c>
      <c r="W21" s="12">
        <v>40000</v>
      </c>
      <c r="X21" s="12">
        <v>40000</v>
      </c>
      <c r="Y21" s="12">
        <v>40000</v>
      </c>
      <c r="Z21" s="12">
        <v>40000</v>
      </c>
      <c r="AA21" s="12">
        <v>40000</v>
      </c>
      <c r="AB21" s="12">
        <v>40000</v>
      </c>
      <c r="AC21" s="12">
        <v>40000</v>
      </c>
      <c r="AD21" s="12">
        <v>40000</v>
      </c>
      <c r="AE21" s="12">
        <v>40000</v>
      </c>
      <c r="AF21" s="12">
        <v>40000</v>
      </c>
      <c r="AG21" s="12">
        <v>40000</v>
      </c>
      <c r="AH21" s="12">
        <v>40000</v>
      </c>
      <c r="AI21" s="12">
        <v>40000</v>
      </c>
      <c r="AJ21" s="12">
        <v>40000</v>
      </c>
      <c r="AK21" s="12">
        <v>40000</v>
      </c>
      <c r="AL21" s="12">
        <v>40000</v>
      </c>
      <c r="AM21" s="12">
        <v>40000</v>
      </c>
      <c r="AN21" s="12">
        <v>40000</v>
      </c>
      <c r="AO21" s="12">
        <v>40000</v>
      </c>
      <c r="AP21" s="12">
        <v>40000</v>
      </c>
      <c r="AQ21" s="12">
        <v>40000</v>
      </c>
      <c r="AR21" s="12">
        <v>40000</v>
      </c>
      <c r="AS21" s="12">
        <v>40000</v>
      </c>
      <c r="AT21" s="12">
        <v>40000</v>
      </c>
      <c r="AU21" s="12">
        <v>40000</v>
      </c>
      <c r="AV21" s="12">
        <v>40000</v>
      </c>
      <c r="AW21" s="12">
        <v>40000</v>
      </c>
      <c r="AX21" s="12">
        <v>40000</v>
      </c>
      <c r="AY21" s="12">
        <v>40000</v>
      </c>
      <c r="AZ21" s="12">
        <v>40000</v>
      </c>
      <c r="BA21" s="12">
        <v>40000</v>
      </c>
      <c r="BB21" s="12">
        <v>40000</v>
      </c>
      <c r="BC21" s="76">
        <v>40000</v>
      </c>
      <c r="BD21" s="76">
        <v>40000</v>
      </c>
      <c r="BE21" s="76">
        <v>40000</v>
      </c>
      <c r="BF21" s="76">
        <v>40000</v>
      </c>
      <c r="BG21" s="76">
        <v>40000</v>
      </c>
      <c r="BH21" s="76">
        <v>40000</v>
      </c>
      <c r="BI21" s="76">
        <v>70000</v>
      </c>
      <c r="BJ21" s="97">
        <v>70000</v>
      </c>
      <c r="BK21" s="76">
        <v>70000</v>
      </c>
      <c r="BL21" s="76">
        <v>70000</v>
      </c>
      <c r="BM21" s="76">
        <v>70000</v>
      </c>
      <c r="BN21" s="76">
        <v>70000</v>
      </c>
      <c r="BO21" s="76">
        <v>70000</v>
      </c>
      <c r="BP21" s="76">
        <v>70000</v>
      </c>
      <c r="BQ21" s="76">
        <v>70000</v>
      </c>
      <c r="BR21" s="76">
        <v>70000</v>
      </c>
      <c r="BS21" s="76">
        <v>70000</v>
      </c>
      <c r="BT21" s="76">
        <v>70000</v>
      </c>
      <c r="BU21" s="76">
        <v>70000</v>
      </c>
      <c r="BV21" s="76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57</v>
      </c>
      <c r="C22" s="3">
        <v>13500</v>
      </c>
      <c r="D22" s="1">
        <v>37226</v>
      </c>
      <c r="E22" s="1">
        <v>37256</v>
      </c>
      <c r="F22" t="s">
        <v>37</v>
      </c>
      <c r="G22" s="2"/>
      <c r="J22" s="107">
        <v>1.01</v>
      </c>
      <c r="K22" s="116">
        <f t="shared" si="0"/>
        <v>0</v>
      </c>
      <c r="M22" s="5"/>
      <c r="N22" s="12">
        <v>13500</v>
      </c>
      <c r="O22" s="6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76">
        <v>21000</v>
      </c>
      <c r="BJ22" s="97">
        <v>21000</v>
      </c>
      <c r="BK22" s="76">
        <v>21000</v>
      </c>
      <c r="BL22" s="76">
        <v>21000</v>
      </c>
      <c r="BM22" s="76">
        <v>21000</v>
      </c>
      <c r="BN22" s="76">
        <v>21000</v>
      </c>
      <c r="BO22" s="76">
        <v>21000</v>
      </c>
      <c r="BP22" s="76">
        <v>21000</v>
      </c>
      <c r="BQ22" s="76">
        <v>21000</v>
      </c>
      <c r="BR22" s="76">
        <v>21000</v>
      </c>
      <c r="BS22" s="76">
        <v>21000</v>
      </c>
      <c r="BT22" s="76">
        <v>21000</v>
      </c>
      <c r="BU22" s="76">
        <v>21000</v>
      </c>
      <c r="BV22" s="76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57</v>
      </c>
      <c r="C23" s="3">
        <v>21500</v>
      </c>
      <c r="D23" s="1">
        <v>37561</v>
      </c>
      <c r="E23" s="1">
        <v>37621</v>
      </c>
      <c r="F23" t="s">
        <v>37</v>
      </c>
      <c r="G23" s="2"/>
      <c r="J23" s="107">
        <v>0.91</v>
      </c>
      <c r="K23" s="116">
        <f t="shared" si="0"/>
        <v>1193465</v>
      </c>
      <c r="M23" s="5"/>
      <c r="N23" s="5"/>
      <c r="O23" s="64"/>
      <c r="P23" s="5"/>
      <c r="Q23" s="5"/>
      <c r="R23" s="5"/>
      <c r="S23" s="5"/>
      <c r="T23" s="5"/>
      <c r="U23" s="5"/>
      <c r="V23" s="5"/>
      <c r="W23" s="5"/>
      <c r="X23" s="5"/>
      <c r="Y23" s="12">
        <v>21500</v>
      </c>
      <c r="Z23" s="12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>
        <v>25000</v>
      </c>
      <c r="BJ23" s="98">
        <v>25000</v>
      </c>
      <c r="BK23" s="12">
        <v>25000</v>
      </c>
      <c r="BL23" s="12">
        <v>25000</v>
      </c>
      <c r="BM23" s="12">
        <v>25000</v>
      </c>
      <c r="BN23" s="12">
        <v>25000</v>
      </c>
      <c r="BO23" s="12">
        <v>25000</v>
      </c>
      <c r="BP23" s="12">
        <v>25000</v>
      </c>
      <c r="BQ23" s="12">
        <v>25000</v>
      </c>
      <c r="BR23" s="12">
        <v>25000</v>
      </c>
      <c r="BS23" s="12">
        <v>25000</v>
      </c>
      <c r="BT23" s="12">
        <v>25000</v>
      </c>
      <c r="BU23" s="12">
        <v>25000</v>
      </c>
      <c r="BV23" s="12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57</v>
      </c>
      <c r="C24" s="3">
        <v>35000</v>
      </c>
      <c r="D24" s="1">
        <v>37622</v>
      </c>
      <c r="E24" s="1">
        <v>37986</v>
      </c>
      <c r="F24" t="s">
        <v>37</v>
      </c>
      <c r="G24" s="2"/>
      <c r="J24" s="107">
        <v>1.1000000000000001</v>
      </c>
      <c r="K24" s="116">
        <f t="shared" si="0"/>
        <v>0</v>
      </c>
      <c r="M24" s="5"/>
      <c r="N24" s="5"/>
      <c r="O24" s="6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76">
        <v>8000</v>
      </c>
      <c r="BJ24" s="97">
        <v>8000</v>
      </c>
      <c r="BK24" s="76">
        <v>8000</v>
      </c>
      <c r="BL24" s="76">
        <v>8000</v>
      </c>
      <c r="BM24" s="76">
        <v>8000</v>
      </c>
      <c r="BN24" s="76">
        <v>8000</v>
      </c>
      <c r="BO24" s="76">
        <v>8000</v>
      </c>
      <c r="BP24" s="76">
        <v>8000</v>
      </c>
      <c r="BQ24" s="76">
        <v>8000</v>
      </c>
      <c r="BR24" s="76">
        <v>8000</v>
      </c>
      <c r="BS24" s="76">
        <v>8000</v>
      </c>
      <c r="BT24" s="76">
        <v>8000</v>
      </c>
      <c r="BU24" s="76">
        <v>8000</v>
      </c>
      <c r="BV24" s="76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185</v>
      </c>
      <c r="C25" s="3">
        <v>8600</v>
      </c>
      <c r="D25" s="1">
        <v>35947</v>
      </c>
      <c r="E25" s="1">
        <v>37772</v>
      </c>
      <c r="F25" t="s">
        <v>5</v>
      </c>
      <c r="G25" s="6">
        <v>37407</v>
      </c>
      <c r="H25" s="3">
        <v>8600</v>
      </c>
      <c r="I25" s="3">
        <v>8600</v>
      </c>
      <c r="J25" s="107">
        <v>0.13</v>
      </c>
      <c r="K25" s="116">
        <f t="shared" si="0"/>
        <v>408070</v>
      </c>
      <c r="L25" s="12">
        <v>8600</v>
      </c>
      <c r="M25" s="12">
        <v>8600</v>
      </c>
      <c r="N25" s="12">
        <v>8600</v>
      </c>
      <c r="O25" s="58">
        <v>8600</v>
      </c>
      <c r="P25" s="12">
        <v>8600</v>
      </c>
      <c r="Q25" s="12">
        <v>8600</v>
      </c>
      <c r="R25" s="12">
        <v>8600</v>
      </c>
      <c r="S25" s="12">
        <v>8600</v>
      </c>
      <c r="T25" s="12">
        <v>8600</v>
      </c>
      <c r="U25" s="12">
        <v>8600</v>
      </c>
      <c r="V25" s="12">
        <v>8600</v>
      </c>
      <c r="W25" s="12">
        <v>8600</v>
      </c>
      <c r="X25" s="12">
        <v>8600</v>
      </c>
      <c r="Y25" s="12">
        <v>8600</v>
      </c>
      <c r="Z25" s="12">
        <v>8600</v>
      </c>
      <c r="AA25" s="12">
        <v>8600</v>
      </c>
      <c r="AB25" s="12">
        <v>8600</v>
      </c>
      <c r="AC25" s="12">
        <v>8600</v>
      </c>
      <c r="AD25" s="12">
        <v>8600</v>
      </c>
      <c r="AE25" s="12">
        <v>8600</v>
      </c>
      <c r="AF25" s="76">
        <v>8600</v>
      </c>
      <c r="AG25" s="76">
        <v>8600</v>
      </c>
      <c r="AH25" s="76">
        <v>8600</v>
      </c>
      <c r="AI25" s="76">
        <v>8600</v>
      </c>
      <c r="AJ25" s="76">
        <v>8600</v>
      </c>
      <c r="AK25" s="76">
        <v>8600</v>
      </c>
      <c r="AL25" s="76">
        <v>8600</v>
      </c>
      <c r="AM25" s="76">
        <v>8600</v>
      </c>
      <c r="AN25" s="76">
        <v>8600</v>
      </c>
      <c r="AO25" s="76">
        <v>8600</v>
      </c>
      <c r="AP25" s="76">
        <v>8600</v>
      </c>
      <c r="AQ25" s="76">
        <v>8600</v>
      </c>
      <c r="AR25" s="76">
        <v>8600</v>
      </c>
      <c r="AS25" s="76">
        <v>8600</v>
      </c>
      <c r="AT25" s="76">
        <v>8600</v>
      </c>
      <c r="AU25" s="76">
        <v>8600</v>
      </c>
      <c r="AV25" s="76">
        <v>8600</v>
      </c>
      <c r="AW25" s="76">
        <v>8600</v>
      </c>
      <c r="AX25" s="76">
        <v>8600</v>
      </c>
      <c r="AY25" s="76">
        <v>8600</v>
      </c>
      <c r="AZ25" s="76">
        <v>8600</v>
      </c>
      <c r="BA25" s="76">
        <v>8600</v>
      </c>
      <c r="BB25" s="76">
        <v>8600</v>
      </c>
      <c r="BC25" s="76">
        <v>8600</v>
      </c>
      <c r="BD25" s="76">
        <v>8600</v>
      </c>
      <c r="BE25" s="76">
        <v>8600</v>
      </c>
      <c r="BF25" s="76">
        <v>8600</v>
      </c>
      <c r="BG25" s="76">
        <v>8600</v>
      </c>
      <c r="BH25" s="76">
        <v>8600</v>
      </c>
      <c r="BI25" s="12">
        <v>25000</v>
      </c>
      <c r="BJ25" s="98">
        <v>25000</v>
      </c>
      <c r="BK25" s="12">
        <v>25000</v>
      </c>
      <c r="BL25" s="12">
        <v>25000</v>
      </c>
      <c r="BM25" s="12">
        <v>25000</v>
      </c>
      <c r="BN25" s="12">
        <v>25000</v>
      </c>
      <c r="BO25" s="12">
        <v>25000</v>
      </c>
      <c r="BP25" s="12">
        <v>25000</v>
      </c>
      <c r="BQ25" s="12">
        <v>25000</v>
      </c>
      <c r="BR25" s="12">
        <v>25000</v>
      </c>
      <c r="BS25" s="12">
        <v>25000</v>
      </c>
      <c r="BT25" s="12">
        <v>25000</v>
      </c>
      <c r="BU25" s="12">
        <v>25000</v>
      </c>
      <c r="BV25" s="12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186</v>
      </c>
      <c r="C26" s="3">
        <v>25000</v>
      </c>
      <c r="D26" s="1">
        <v>36251</v>
      </c>
      <c r="E26" s="1">
        <v>39172</v>
      </c>
      <c r="F26" t="s">
        <v>5</v>
      </c>
      <c r="G26" s="6">
        <v>38807</v>
      </c>
      <c r="H26" s="3">
        <v>25000</v>
      </c>
      <c r="I26" s="3">
        <v>25000</v>
      </c>
      <c r="J26" s="107">
        <v>0.3377</v>
      </c>
      <c r="K26" s="116">
        <f t="shared" si="0"/>
        <v>3081513</v>
      </c>
      <c r="L26" s="12">
        <v>25000</v>
      </c>
      <c r="M26" s="12">
        <v>25000</v>
      </c>
      <c r="N26" s="12">
        <v>25000</v>
      </c>
      <c r="O26" s="58">
        <v>25000</v>
      </c>
      <c r="P26" s="12">
        <v>25000</v>
      </c>
      <c r="Q26" s="12">
        <v>25000</v>
      </c>
      <c r="R26" s="12">
        <v>25000</v>
      </c>
      <c r="S26" s="12">
        <v>25000</v>
      </c>
      <c r="T26" s="12">
        <v>25000</v>
      </c>
      <c r="U26" s="12">
        <v>25000</v>
      </c>
      <c r="V26" s="12">
        <v>25000</v>
      </c>
      <c r="W26" s="12">
        <v>25000</v>
      </c>
      <c r="X26" s="12">
        <v>25000</v>
      </c>
      <c r="Y26" s="12">
        <v>25000</v>
      </c>
      <c r="Z26" s="12">
        <v>25000</v>
      </c>
      <c r="AA26" s="12">
        <v>25000</v>
      </c>
      <c r="AB26" s="12">
        <v>25000</v>
      </c>
      <c r="AC26" s="12">
        <v>25000</v>
      </c>
      <c r="AD26" s="12">
        <v>25000</v>
      </c>
      <c r="AE26" s="12">
        <v>25000</v>
      </c>
      <c r="AF26" s="12">
        <v>25000</v>
      </c>
      <c r="AG26" s="12">
        <v>25000</v>
      </c>
      <c r="AH26" s="12">
        <v>25000</v>
      </c>
      <c r="AI26" s="12">
        <v>25000</v>
      </c>
      <c r="AJ26" s="12">
        <v>25000</v>
      </c>
      <c r="AK26" s="12">
        <v>25000</v>
      </c>
      <c r="AL26" s="12">
        <v>25000</v>
      </c>
      <c r="AM26" s="12">
        <v>25000</v>
      </c>
      <c r="AN26" s="12">
        <v>25000</v>
      </c>
      <c r="AO26" s="12">
        <v>25000</v>
      </c>
      <c r="AP26" s="12">
        <v>25000</v>
      </c>
      <c r="AQ26" s="12">
        <v>25000</v>
      </c>
      <c r="AR26" s="12">
        <v>25000</v>
      </c>
      <c r="AS26" s="12">
        <v>25000</v>
      </c>
      <c r="AT26" s="12">
        <v>25000</v>
      </c>
      <c r="AU26" s="12">
        <v>25000</v>
      </c>
      <c r="AV26" s="12">
        <v>25000</v>
      </c>
      <c r="AW26" s="12">
        <v>25000</v>
      </c>
      <c r="AX26" s="12">
        <v>25000</v>
      </c>
      <c r="AY26" s="12">
        <v>25000</v>
      </c>
      <c r="AZ26" s="12">
        <v>25000</v>
      </c>
      <c r="BA26" s="12">
        <v>25000</v>
      </c>
      <c r="BB26" s="12">
        <v>25000</v>
      </c>
      <c r="BC26" s="12">
        <v>25000</v>
      </c>
      <c r="BD26" s="12">
        <v>25000</v>
      </c>
      <c r="BE26" s="12">
        <v>25000</v>
      </c>
      <c r="BF26" s="12">
        <v>25000</v>
      </c>
      <c r="BG26" s="12">
        <v>25000</v>
      </c>
      <c r="BH26" s="12">
        <v>25000</v>
      </c>
      <c r="BI26" s="59">
        <v>20000</v>
      </c>
      <c r="BJ26" s="97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186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3">
        <v>40000</v>
      </c>
      <c r="I27" s="3">
        <v>40000</v>
      </c>
      <c r="J27" s="107">
        <v>0.20250000000000001</v>
      </c>
      <c r="K27" s="116">
        <f t="shared" si="0"/>
        <v>2956500</v>
      </c>
      <c r="L27" s="3">
        <v>40000</v>
      </c>
      <c r="M27" s="12">
        <v>40000</v>
      </c>
      <c r="N27" s="12">
        <v>40000</v>
      </c>
      <c r="O27" s="58">
        <v>40000</v>
      </c>
      <c r="P27" s="12">
        <v>40000</v>
      </c>
      <c r="Q27" s="12">
        <v>40000</v>
      </c>
      <c r="R27" s="12">
        <v>40000</v>
      </c>
      <c r="S27" s="12">
        <v>40000</v>
      </c>
      <c r="T27" s="12">
        <v>40000</v>
      </c>
      <c r="U27" s="12">
        <v>40000</v>
      </c>
      <c r="V27" s="12">
        <v>40000</v>
      </c>
      <c r="W27" s="12">
        <v>40000</v>
      </c>
      <c r="X27" s="12">
        <v>40000</v>
      </c>
      <c r="Y27" s="12">
        <v>40000</v>
      </c>
      <c r="Z27" s="12">
        <v>40000</v>
      </c>
      <c r="AA27" s="12">
        <v>40000</v>
      </c>
      <c r="AB27" s="12">
        <v>40000</v>
      </c>
      <c r="AC27" s="12">
        <v>40000</v>
      </c>
      <c r="AD27" s="12">
        <v>40000</v>
      </c>
      <c r="AE27" s="12">
        <v>40000</v>
      </c>
      <c r="AF27" s="12">
        <v>40000</v>
      </c>
      <c r="AG27" s="12">
        <v>40000</v>
      </c>
      <c r="AH27" s="12">
        <v>40000</v>
      </c>
      <c r="AI27" s="12">
        <v>40000</v>
      </c>
      <c r="AJ27" s="12">
        <v>40000</v>
      </c>
      <c r="AK27" s="12">
        <v>40000</v>
      </c>
      <c r="AL27" s="12">
        <v>40000</v>
      </c>
      <c r="AM27" s="12">
        <v>40000</v>
      </c>
      <c r="AN27" s="12">
        <v>40000</v>
      </c>
      <c r="AO27" s="12">
        <v>40000</v>
      </c>
      <c r="AP27" s="12">
        <v>40000</v>
      </c>
      <c r="AQ27" s="12">
        <v>40000</v>
      </c>
      <c r="AR27" s="12">
        <v>40000</v>
      </c>
      <c r="AS27" s="12">
        <v>40000</v>
      </c>
      <c r="AT27" s="12">
        <v>40000</v>
      </c>
      <c r="AU27" s="12">
        <v>40000</v>
      </c>
      <c r="AV27" s="12">
        <v>40000</v>
      </c>
      <c r="AW27" s="12">
        <v>40000</v>
      </c>
      <c r="AX27" s="12">
        <v>40000</v>
      </c>
      <c r="AY27" s="12">
        <v>40000</v>
      </c>
      <c r="AZ27" s="12">
        <v>40000</v>
      </c>
      <c r="BA27" s="12">
        <v>40000</v>
      </c>
      <c r="BB27" s="12">
        <v>40000</v>
      </c>
      <c r="BC27" s="12">
        <v>40000</v>
      </c>
      <c r="BD27" s="12">
        <v>40000</v>
      </c>
      <c r="BE27" s="12">
        <v>40000</v>
      </c>
      <c r="BF27" s="12">
        <v>40000</v>
      </c>
      <c r="BG27" s="12">
        <v>40000</v>
      </c>
      <c r="BH27" s="12">
        <v>40000</v>
      </c>
      <c r="BI27" s="5"/>
      <c r="BJ27" s="96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189</v>
      </c>
      <c r="C28" s="3">
        <v>3500</v>
      </c>
      <c r="D28" s="1">
        <v>36647</v>
      </c>
      <c r="E28" s="1">
        <v>39506</v>
      </c>
      <c r="F28" t="s">
        <v>37</v>
      </c>
      <c r="G28" s="20"/>
      <c r="H28" s="3">
        <v>3500</v>
      </c>
      <c r="I28" s="3">
        <v>3500</v>
      </c>
      <c r="J28" s="107">
        <v>0.1925</v>
      </c>
      <c r="K28" s="116">
        <f t="shared" si="0"/>
        <v>245919</v>
      </c>
      <c r="L28" s="3">
        <v>3500</v>
      </c>
      <c r="M28" s="12">
        <v>3500</v>
      </c>
      <c r="N28" s="12">
        <v>3500</v>
      </c>
      <c r="O28" s="58">
        <v>3500</v>
      </c>
      <c r="P28" s="12">
        <v>3500</v>
      </c>
      <c r="Q28" s="12">
        <v>3500</v>
      </c>
      <c r="R28" s="12">
        <v>3500</v>
      </c>
      <c r="S28" s="12">
        <v>3500</v>
      </c>
      <c r="T28" s="12">
        <v>3500</v>
      </c>
      <c r="U28" s="12">
        <v>3500</v>
      </c>
      <c r="V28" s="12">
        <v>3500</v>
      </c>
      <c r="W28" s="12">
        <v>3500</v>
      </c>
      <c r="X28" s="12">
        <v>3500</v>
      </c>
      <c r="Y28" s="12">
        <v>3500</v>
      </c>
      <c r="Z28" s="12">
        <v>3500</v>
      </c>
      <c r="AA28" s="12">
        <v>3500</v>
      </c>
      <c r="AB28" s="12">
        <v>3500</v>
      </c>
      <c r="AC28" s="12">
        <v>3500</v>
      </c>
      <c r="AD28" s="12">
        <v>3500</v>
      </c>
      <c r="AE28" s="12">
        <v>3500</v>
      </c>
      <c r="AF28" s="12">
        <v>3500</v>
      </c>
      <c r="AG28" s="12">
        <v>3500</v>
      </c>
      <c r="AH28" s="12">
        <v>3500</v>
      </c>
      <c r="AI28" s="12">
        <v>3500</v>
      </c>
      <c r="AJ28" s="12">
        <v>3500</v>
      </c>
      <c r="AK28" s="12">
        <v>3500</v>
      </c>
      <c r="AL28" s="12">
        <v>3500</v>
      </c>
      <c r="AM28" s="12">
        <v>3500</v>
      </c>
      <c r="AN28" s="12">
        <v>3500</v>
      </c>
      <c r="AO28" s="12">
        <v>3500</v>
      </c>
      <c r="AP28" s="12">
        <v>3500</v>
      </c>
      <c r="AQ28" s="12">
        <v>3500</v>
      </c>
      <c r="AR28" s="12">
        <v>3500</v>
      </c>
      <c r="AS28" s="12">
        <v>3500</v>
      </c>
      <c r="AT28" s="12">
        <v>3500</v>
      </c>
      <c r="AU28" s="12">
        <v>3500</v>
      </c>
      <c r="AV28" s="12">
        <v>3500</v>
      </c>
      <c r="AW28" s="12">
        <v>3500</v>
      </c>
      <c r="AX28" s="12">
        <v>3500</v>
      </c>
      <c r="AY28" s="12">
        <v>3500</v>
      </c>
      <c r="AZ28" s="12">
        <v>3500</v>
      </c>
      <c r="BA28" s="12">
        <v>3500</v>
      </c>
      <c r="BB28" s="12">
        <v>3500</v>
      </c>
      <c r="BC28" s="12">
        <v>3500</v>
      </c>
      <c r="BD28" s="12">
        <v>3500</v>
      </c>
      <c r="BE28" s="12">
        <v>3500</v>
      </c>
      <c r="BF28" s="12">
        <v>3500</v>
      </c>
      <c r="BG28" s="12">
        <v>3500</v>
      </c>
      <c r="BH28" s="12">
        <v>3500</v>
      </c>
      <c r="BI28" s="12">
        <v>3500</v>
      </c>
      <c r="BJ28" s="98">
        <v>3500</v>
      </c>
      <c r="BK28" s="12">
        <v>3500</v>
      </c>
      <c r="BL28" s="12">
        <v>3500</v>
      </c>
      <c r="BM28" s="12">
        <v>3500</v>
      </c>
      <c r="BN28" s="12">
        <v>3500</v>
      </c>
      <c r="BO28" s="12">
        <v>3500</v>
      </c>
      <c r="BP28" s="12">
        <v>3500</v>
      </c>
      <c r="BQ28" s="12">
        <v>3500</v>
      </c>
      <c r="BR28" s="12">
        <v>3500</v>
      </c>
      <c r="BS28" s="12">
        <v>3500</v>
      </c>
      <c r="BT28" s="12">
        <v>3500</v>
      </c>
      <c r="BU28" s="12">
        <v>3500</v>
      </c>
      <c r="BV28" s="12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190</v>
      </c>
      <c r="C29" s="3">
        <v>20000</v>
      </c>
      <c r="D29" s="1">
        <v>36923</v>
      </c>
      <c r="E29" s="1">
        <v>37287</v>
      </c>
      <c r="F29" t="s">
        <v>5</v>
      </c>
      <c r="G29" s="6">
        <v>37103</v>
      </c>
      <c r="H29" s="3">
        <v>20000</v>
      </c>
      <c r="I29" s="3">
        <v>20000</v>
      </c>
      <c r="J29" s="107">
        <v>0.37980000000000003</v>
      </c>
      <c r="K29" s="116">
        <f t="shared" si="0"/>
        <v>2772540</v>
      </c>
      <c r="L29" s="3">
        <v>20000</v>
      </c>
      <c r="M29" s="12">
        <v>20000</v>
      </c>
      <c r="N29" s="12">
        <v>20000</v>
      </c>
      <c r="O29" s="58">
        <v>20000</v>
      </c>
      <c r="P29" s="76">
        <v>20000</v>
      </c>
      <c r="Q29" s="76">
        <v>20000</v>
      </c>
      <c r="R29" s="76">
        <v>20000</v>
      </c>
      <c r="S29" s="76">
        <v>20000</v>
      </c>
      <c r="T29" s="76">
        <v>20000</v>
      </c>
      <c r="U29" s="76">
        <v>20000</v>
      </c>
      <c r="V29" s="76">
        <v>20000</v>
      </c>
      <c r="W29" s="76">
        <v>20000</v>
      </c>
      <c r="X29" s="76">
        <v>20000</v>
      </c>
      <c r="Y29" s="76">
        <v>20000</v>
      </c>
      <c r="Z29" s="76">
        <v>20000</v>
      </c>
      <c r="AA29" s="76">
        <v>20000</v>
      </c>
      <c r="AB29" s="76">
        <v>20000</v>
      </c>
      <c r="AC29" s="76">
        <v>20000</v>
      </c>
      <c r="AD29" s="76">
        <v>20000</v>
      </c>
      <c r="AE29" s="76">
        <v>20000</v>
      </c>
      <c r="AF29" s="76">
        <v>20000</v>
      </c>
      <c r="AG29" s="76">
        <v>20000</v>
      </c>
      <c r="AH29" s="76">
        <v>20000</v>
      </c>
      <c r="AI29" s="76">
        <v>20000</v>
      </c>
      <c r="AJ29" s="76">
        <v>20000</v>
      </c>
      <c r="AK29" s="76">
        <v>20000</v>
      </c>
      <c r="AL29" s="76">
        <v>20000</v>
      </c>
      <c r="AM29" s="76">
        <v>20000</v>
      </c>
      <c r="AN29" s="76">
        <v>20000</v>
      </c>
      <c r="AO29" s="76">
        <v>20000</v>
      </c>
      <c r="AP29" s="76">
        <v>20000</v>
      </c>
      <c r="AQ29" s="76">
        <v>20000</v>
      </c>
      <c r="AR29" s="76">
        <v>20000</v>
      </c>
      <c r="AS29" s="76">
        <v>20000</v>
      </c>
      <c r="AT29" s="76">
        <v>20000</v>
      </c>
      <c r="AU29" s="76">
        <v>20000</v>
      </c>
      <c r="AV29" s="76">
        <v>20000</v>
      </c>
      <c r="AW29" s="76">
        <v>20000</v>
      </c>
      <c r="AX29" s="76">
        <v>20000</v>
      </c>
      <c r="AY29" s="76">
        <v>20000</v>
      </c>
      <c r="AZ29" s="76">
        <v>20000</v>
      </c>
      <c r="BA29" s="76">
        <v>20000</v>
      </c>
      <c r="BB29" s="76">
        <v>20000</v>
      </c>
      <c r="BC29" s="76">
        <v>20000</v>
      </c>
      <c r="BD29" s="76">
        <v>20000</v>
      </c>
      <c r="BE29" s="76">
        <v>20000</v>
      </c>
      <c r="BF29" s="76">
        <v>20000</v>
      </c>
      <c r="BG29" s="76">
        <v>20000</v>
      </c>
      <c r="BH29" s="76">
        <v>20000</v>
      </c>
      <c r="BI29" s="5"/>
      <c r="BJ29" s="96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14</v>
      </c>
      <c r="C30" s="3">
        <v>150000</v>
      </c>
      <c r="D30" s="1">
        <v>33679</v>
      </c>
      <c r="E30" s="1">
        <v>39172</v>
      </c>
      <c r="F30" t="s">
        <v>5</v>
      </c>
      <c r="G30" s="6">
        <v>38807</v>
      </c>
      <c r="H30" s="3">
        <v>150000</v>
      </c>
      <c r="I30" s="3">
        <v>150000</v>
      </c>
      <c r="J30" s="107">
        <v>0.33910000000000001</v>
      </c>
      <c r="K30" s="116">
        <f t="shared" si="0"/>
        <v>18565725</v>
      </c>
      <c r="L30" s="3">
        <v>150000</v>
      </c>
      <c r="M30" s="12">
        <v>150000</v>
      </c>
      <c r="N30" s="12">
        <v>150000</v>
      </c>
      <c r="O30" s="58">
        <v>150000</v>
      </c>
      <c r="P30" s="12">
        <v>150000</v>
      </c>
      <c r="Q30" s="12">
        <v>150000</v>
      </c>
      <c r="R30" s="12">
        <v>150000</v>
      </c>
      <c r="S30" s="12">
        <v>150000</v>
      </c>
      <c r="T30" s="12">
        <v>150000</v>
      </c>
      <c r="U30" s="12">
        <v>150000</v>
      </c>
      <c r="V30" s="12">
        <v>150000</v>
      </c>
      <c r="W30" s="12">
        <v>150000</v>
      </c>
      <c r="X30" s="12">
        <v>150000</v>
      </c>
      <c r="Y30" s="12">
        <v>150000</v>
      </c>
      <c r="Z30" s="12">
        <v>150000</v>
      </c>
      <c r="AA30" s="12">
        <v>150000</v>
      </c>
      <c r="AB30" s="12">
        <v>150000</v>
      </c>
      <c r="AC30" s="12">
        <v>150000</v>
      </c>
      <c r="AD30" s="12">
        <v>150000</v>
      </c>
      <c r="AE30" s="12">
        <v>150000</v>
      </c>
      <c r="AF30" s="12">
        <v>150000</v>
      </c>
      <c r="AG30" s="12">
        <v>150000</v>
      </c>
      <c r="AH30" s="12">
        <v>150000</v>
      </c>
      <c r="AI30" s="12">
        <v>150000</v>
      </c>
      <c r="AJ30" s="12">
        <v>150000</v>
      </c>
      <c r="AK30" s="12">
        <v>150000</v>
      </c>
      <c r="AL30" s="12">
        <v>150000</v>
      </c>
      <c r="AM30" s="12">
        <v>150000</v>
      </c>
      <c r="AN30" s="12">
        <v>150000</v>
      </c>
      <c r="AO30" s="12">
        <v>150000</v>
      </c>
      <c r="AP30" s="12">
        <v>150000</v>
      </c>
      <c r="AQ30" s="12">
        <v>150000</v>
      </c>
      <c r="AR30" s="12">
        <v>150000</v>
      </c>
      <c r="AS30" s="12">
        <v>150000</v>
      </c>
      <c r="AT30" s="12">
        <v>150000</v>
      </c>
      <c r="AU30" s="12">
        <v>150000</v>
      </c>
      <c r="AV30" s="12">
        <v>150000</v>
      </c>
      <c r="AW30" s="12">
        <v>150000</v>
      </c>
      <c r="AX30" s="12">
        <v>150000</v>
      </c>
      <c r="AY30" s="12">
        <v>150000</v>
      </c>
      <c r="AZ30" s="12">
        <v>150000</v>
      </c>
      <c r="BA30" s="12">
        <v>150000</v>
      </c>
      <c r="BB30" s="12">
        <v>150000</v>
      </c>
      <c r="BC30" s="12">
        <v>150000</v>
      </c>
      <c r="BD30" s="12">
        <v>150000</v>
      </c>
      <c r="BE30" s="12">
        <v>150000</v>
      </c>
      <c r="BF30" s="12">
        <v>150000</v>
      </c>
      <c r="BG30" s="12">
        <v>150000</v>
      </c>
      <c r="BH30" s="12">
        <v>150000</v>
      </c>
      <c r="BI30" s="76">
        <v>40000</v>
      </c>
      <c r="BJ30" s="97">
        <v>40000</v>
      </c>
      <c r="BK30" s="76">
        <v>40000</v>
      </c>
      <c r="BL30" s="76">
        <v>40000</v>
      </c>
      <c r="BM30" s="76">
        <v>40000</v>
      </c>
      <c r="BN30" s="76">
        <v>40000</v>
      </c>
      <c r="BO30" s="76">
        <v>40000</v>
      </c>
      <c r="BP30" s="76">
        <v>40000</v>
      </c>
      <c r="BQ30" s="76">
        <v>40000</v>
      </c>
      <c r="BR30" s="76">
        <v>40000</v>
      </c>
      <c r="BS30" s="76">
        <v>40000</v>
      </c>
      <c r="BT30" s="76">
        <v>40000</v>
      </c>
      <c r="BU30" s="76">
        <v>40000</v>
      </c>
      <c r="BV30" s="76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191</v>
      </c>
      <c r="C31" s="3">
        <v>40000</v>
      </c>
      <c r="D31" s="1">
        <v>35827</v>
      </c>
      <c r="E31" s="1">
        <v>37560</v>
      </c>
      <c r="F31" t="s">
        <v>5</v>
      </c>
      <c r="G31" s="6">
        <v>37195</v>
      </c>
      <c r="H31" s="3">
        <v>40000</v>
      </c>
      <c r="I31" s="3">
        <v>40000</v>
      </c>
      <c r="J31" s="107">
        <v>0.1075</v>
      </c>
      <c r="K31" s="116">
        <f t="shared" si="0"/>
        <v>1569500</v>
      </c>
      <c r="L31" s="12">
        <v>40000</v>
      </c>
      <c r="M31" s="12">
        <v>40000</v>
      </c>
      <c r="N31" s="12">
        <v>40000</v>
      </c>
      <c r="O31" s="58">
        <v>40000</v>
      </c>
      <c r="P31" s="12">
        <v>40000</v>
      </c>
      <c r="Q31" s="12">
        <v>40000</v>
      </c>
      <c r="R31" s="12">
        <v>40000</v>
      </c>
      <c r="S31" s="12">
        <v>40000</v>
      </c>
      <c r="T31" s="12">
        <v>40000</v>
      </c>
      <c r="U31" s="12">
        <v>40000</v>
      </c>
      <c r="V31" s="12">
        <v>40000</v>
      </c>
      <c r="W31" s="12">
        <v>40000</v>
      </c>
      <c r="X31" s="12">
        <v>40000</v>
      </c>
      <c r="Y31" s="76">
        <v>40000</v>
      </c>
      <c r="Z31" s="76">
        <v>40000</v>
      </c>
      <c r="AA31" s="76">
        <v>40000</v>
      </c>
      <c r="AB31" s="76">
        <v>40000</v>
      </c>
      <c r="AC31" s="76">
        <v>40000</v>
      </c>
      <c r="AD31" s="76">
        <v>40000</v>
      </c>
      <c r="AE31" s="76">
        <v>40000</v>
      </c>
      <c r="AF31" s="76">
        <v>40000</v>
      </c>
      <c r="AG31" s="76">
        <v>40000</v>
      </c>
      <c r="AH31" s="76">
        <v>40000</v>
      </c>
      <c r="AI31" s="76">
        <v>40000</v>
      </c>
      <c r="AJ31" s="76">
        <v>40000</v>
      </c>
      <c r="AK31" s="76">
        <v>40000</v>
      </c>
      <c r="AL31" s="76">
        <v>40000</v>
      </c>
      <c r="AM31" s="76">
        <v>40000</v>
      </c>
      <c r="AN31" s="76">
        <v>40000</v>
      </c>
      <c r="AO31" s="76">
        <v>40000</v>
      </c>
      <c r="AP31" s="76">
        <v>40000</v>
      </c>
      <c r="AQ31" s="76">
        <v>40000</v>
      </c>
      <c r="AR31" s="76">
        <v>40000</v>
      </c>
      <c r="AS31" s="76">
        <v>40000</v>
      </c>
      <c r="AT31" s="76">
        <v>40000</v>
      </c>
      <c r="AU31" s="76">
        <v>40000</v>
      </c>
      <c r="AV31" s="76">
        <v>40000</v>
      </c>
      <c r="AW31" s="76">
        <v>40000</v>
      </c>
      <c r="AX31" s="76">
        <v>40000</v>
      </c>
      <c r="AY31" s="76">
        <v>40000</v>
      </c>
      <c r="AZ31" s="76">
        <v>40000</v>
      </c>
      <c r="BA31" s="76">
        <v>40000</v>
      </c>
      <c r="BB31" s="76">
        <v>40000</v>
      </c>
      <c r="BC31" s="76">
        <v>40000</v>
      </c>
      <c r="BD31" s="76">
        <v>40000</v>
      </c>
      <c r="BE31" s="76">
        <v>40000</v>
      </c>
      <c r="BF31" s="76">
        <v>40000</v>
      </c>
      <c r="BG31" s="76">
        <v>40000</v>
      </c>
      <c r="BH31" s="76">
        <v>40000</v>
      </c>
      <c r="BI31" s="76">
        <v>40000</v>
      </c>
      <c r="BJ31" s="97">
        <v>40000</v>
      </c>
      <c r="BK31" s="76">
        <v>40000</v>
      </c>
      <c r="BL31" s="76">
        <v>40000</v>
      </c>
      <c r="BM31" s="76">
        <v>40000</v>
      </c>
      <c r="BN31" s="76">
        <v>40000</v>
      </c>
      <c r="BO31" s="76">
        <v>40000</v>
      </c>
      <c r="BP31" s="76">
        <v>40000</v>
      </c>
      <c r="BQ31" s="76">
        <v>40000</v>
      </c>
      <c r="BR31" s="76">
        <v>40000</v>
      </c>
      <c r="BS31" s="76">
        <v>40000</v>
      </c>
      <c r="BT31" s="76">
        <v>40000</v>
      </c>
      <c r="BU31" s="76">
        <v>40000</v>
      </c>
      <c r="BV31" s="76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191</v>
      </c>
      <c r="C32" s="3">
        <v>21000</v>
      </c>
      <c r="D32" s="1">
        <v>36100</v>
      </c>
      <c r="E32" s="1">
        <v>37560</v>
      </c>
      <c r="F32" s="1" t="s">
        <v>5</v>
      </c>
      <c r="G32" s="6">
        <v>37195</v>
      </c>
      <c r="H32" s="3">
        <v>21000</v>
      </c>
      <c r="I32" s="3">
        <v>21000</v>
      </c>
      <c r="J32" s="107">
        <v>0.1075</v>
      </c>
      <c r="K32" s="116">
        <f t="shared" si="0"/>
        <v>823988</v>
      </c>
      <c r="L32" s="12">
        <v>21000</v>
      </c>
      <c r="M32" s="12">
        <v>21000</v>
      </c>
      <c r="N32" s="12">
        <v>21000</v>
      </c>
      <c r="O32" s="58">
        <v>21000</v>
      </c>
      <c r="P32" s="12">
        <v>21000</v>
      </c>
      <c r="Q32" s="12">
        <v>21000</v>
      </c>
      <c r="R32" s="12">
        <v>21000</v>
      </c>
      <c r="S32" s="12">
        <v>21000</v>
      </c>
      <c r="T32" s="12">
        <v>21000</v>
      </c>
      <c r="U32" s="12">
        <v>21000</v>
      </c>
      <c r="V32" s="12">
        <v>21000</v>
      </c>
      <c r="W32" s="12">
        <v>21000</v>
      </c>
      <c r="X32" s="12">
        <v>21000</v>
      </c>
      <c r="Y32" s="76">
        <v>21000</v>
      </c>
      <c r="Z32" s="76">
        <v>21000</v>
      </c>
      <c r="AA32" s="76">
        <v>21000</v>
      </c>
      <c r="AB32" s="76">
        <v>21000</v>
      </c>
      <c r="AC32" s="76">
        <v>21000</v>
      </c>
      <c r="AD32" s="76">
        <v>21000</v>
      </c>
      <c r="AE32" s="76">
        <v>21000</v>
      </c>
      <c r="AF32" s="76">
        <v>21000</v>
      </c>
      <c r="AG32" s="76">
        <v>21000</v>
      </c>
      <c r="AH32" s="76">
        <v>21000</v>
      </c>
      <c r="AI32" s="76">
        <v>21000</v>
      </c>
      <c r="AJ32" s="76">
        <v>21000</v>
      </c>
      <c r="AK32" s="76">
        <v>21000</v>
      </c>
      <c r="AL32" s="76">
        <v>21000</v>
      </c>
      <c r="AM32" s="76">
        <v>21000</v>
      </c>
      <c r="AN32" s="76">
        <v>21000</v>
      </c>
      <c r="AO32" s="76">
        <v>21000</v>
      </c>
      <c r="AP32" s="76">
        <v>21000</v>
      </c>
      <c r="AQ32" s="76">
        <v>21000</v>
      </c>
      <c r="AR32" s="76">
        <v>21000</v>
      </c>
      <c r="AS32" s="76">
        <v>21000</v>
      </c>
      <c r="AT32" s="76">
        <v>21000</v>
      </c>
      <c r="AU32" s="76">
        <v>21000</v>
      </c>
      <c r="AV32" s="76">
        <v>21000</v>
      </c>
      <c r="AW32" s="76">
        <v>21000</v>
      </c>
      <c r="AX32" s="76">
        <v>21000</v>
      </c>
      <c r="AY32" s="76">
        <v>21000</v>
      </c>
      <c r="AZ32" s="76">
        <v>21000</v>
      </c>
      <c r="BA32" s="76">
        <v>21000</v>
      </c>
      <c r="BB32" s="76">
        <v>21000</v>
      </c>
      <c r="BC32" s="76">
        <v>21000</v>
      </c>
      <c r="BD32" s="76">
        <v>21000</v>
      </c>
      <c r="BE32" s="76">
        <v>21000</v>
      </c>
      <c r="BF32" s="76">
        <v>21000</v>
      </c>
      <c r="BG32" s="76">
        <v>21000</v>
      </c>
      <c r="BH32" s="76">
        <v>21000</v>
      </c>
      <c r="BI32" s="76">
        <v>10000</v>
      </c>
      <c r="BJ32" s="97">
        <v>10000</v>
      </c>
      <c r="BK32" s="76">
        <v>10000</v>
      </c>
      <c r="BL32" s="76">
        <v>10000</v>
      </c>
      <c r="BM32" s="76">
        <v>10000</v>
      </c>
      <c r="BN32" s="76">
        <v>10000</v>
      </c>
      <c r="BO32" s="76">
        <v>10000</v>
      </c>
      <c r="BP32" s="76">
        <v>10000</v>
      </c>
      <c r="BQ32" s="76">
        <v>10000</v>
      </c>
      <c r="BR32" s="76">
        <v>10000</v>
      </c>
      <c r="BS32" s="76">
        <v>10000</v>
      </c>
      <c r="BT32" s="76">
        <v>10000</v>
      </c>
      <c r="BU32" s="76">
        <v>10000</v>
      </c>
      <c r="BV32" s="76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192</v>
      </c>
      <c r="C33" s="3">
        <v>10000</v>
      </c>
      <c r="D33" s="1">
        <v>36647</v>
      </c>
      <c r="E33" s="1">
        <v>38472</v>
      </c>
      <c r="F33" t="s">
        <v>5</v>
      </c>
      <c r="G33" s="6">
        <v>38107</v>
      </c>
      <c r="H33" s="3">
        <v>10000</v>
      </c>
      <c r="I33" s="3">
        <v>10000</v>
      </c>
      <c r="J33" s="107">
        <v>0.12</v>
      </c>
      <c r="K33" s="116">
        <f t="shared" si="0"/>
        <v>438000</v>
      </c>
      <c r="L33" s="3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76">
        <v>10000</v>
      </c>
      <c r="BD33" s="76">
        <v>10000</v>
      </c>
      <c r="BE33" s="76">
        <v>10000</v>
      </c>
      <c r="BF33" s="76">
        <v>10000</v>
      </c>
      <c r="BG33" s="76">
        <v>10000</v>
      </c>
      <c r="BH33" s="76">
        <v>10000</v>
      </c>
      <c r="BI33" s="12">
        <v>14000</v>
      </c>
      <c r="BJ33" s="98">
        <v>14000</v>
      </c>
      <c r="BK33" s="12">
        <v>14000</v>
      </c>
      <c r="BL33" s="12">
        <v>14000</v>
      </c>
      <c r="BM33" s="12">
        <v>14000</v>
      </c>
      <c r="BN33" s="5"/>
      <c r="BO33" s="5"/>
      <c r="BP33" s="5"/>
      <c r="BQ33" s="5"/>
      <c r="BR33" s="5"/>
      <c r="BS33" s="5"/>
      <c r="BT33" s="5"/>
      <c r="BU33" s="12">
        <v>14000</v>
      </c>
      <c r="BV33" s="12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39</v>
      </c>
      <c r="C34" s="3">
        <v>27500</v>
      </c>
      <c r="D34" s="1">
        <v>37257</v>
      </c>
      <c r="E34" s="1">
        <v>37621</v>
      </c>
      <c r="F34" t="s">
        <v>37</v>
      </c>
      <c r="G34" s="2"/>
      <c r="J34" s="107">
        <v>1.147</v>
      </c>
      <c r="K34" s="116">
        <f t="shared" si="0"/>
        <v>11513013</v>
      </c>
      <c r="M34" s="5"/>
      <c r="N34" s="5"/>
      <c r="O34" s="58">
        <v>27500</v>
      </c>
      <c r="P34" s="12">
        <v>27500</v>
      </c>
      <c r="Q34" s="12">
        <v>27500</v>
      </c>
      <c r="R34" s="12">
        <v>27500</v>
      </c>
      <c r="S34" s="12">
        <v>27500</v>
      </c>
      <c r="T34" s="12">
        <v>27500</v>
      </c>
      <c r="U34" s="12">
        <v>27500</v>
      </c>
      <c r="V34" s="12">
        <v>27500</v>
      </c>
      <c r="W34" s="12">
        <v>27500</v>
      </c>
      <c r="X34" s="12">
        <v>27500</v>
      </c>
      <c r="Y34" s="12">
        <v>27500</v>
      </c>
      <c r="Z34" s="12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6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193</v>
      </c>
      <c r="C35" s="3">
        <v>21500</v>
      </c>
      <c r="D35" s="1">
        <v>36647</v>
      </c>
      <c r="E35" s="1">
        <v>38472</v>
      </c>
      <c r="F35" t="s">
        <v>37</v>
      </c>
      <c r="G35" s="2"/>
      <c r="H35" s="3">
        <v>21500</v>
      </c>
      <c r="I35" s="3">
        <v>21500</v>
      </c>
      <c r="J35" s="107">
        <v>0.17</v>
      </c>
      <c r="K35" s="116">
        <f t="shared" si="0"/>
        <v>1334075</v>
      </c>
      <c r="L35" s="3">
        <v>21500</v>
      </c>
      <c r="M35" s="12">
        <v>21500</v>
      </c>
      <c r="N35" s="12">
        <v>21500</v>
      </c>
      <c r="O35" s="58">
        <v>21500</v>
      </c>
      <c r="P35" s="12">
        <v>21500</v>
      </c>
      <c r="Q35" s="12">
        <v>21500</v>
      </c>
      <c r="R35" s="12">
        <v>21500</v>
      </c>
      <c r="S35" s="12">
        <v>21500</v>
      </c>
      <c r="T35" s="12">
        <v>21500</v>
      </c>
      <c r="U35" s="12">
        <v>21500</v>
      </c>
      <c r="V35" s="12">
        <v>21500</v>
      </c>
      <c r="W35" s="12">
        <v>21500</v>
      </c>
      <c r="X35" s="12">
        <v>21500</v>
      </c>
      <c r="Y35" s="12">
        <v>21500</v>
      </c>
      <c r="Z35" s="12">
        <v>21500</v>
      </c>
      <c r="AA35" s="12">
        <v>21500</v>
      </c>
      <c r="AB35" s="12">
        <v>21500</v>
      </c>
      <c r="AC35" s="12">
        <v>21500</v>
      </c>
      <c r="AD35" s="12">
        <v>21500</v>
      </c>
      <c r="AE35" s="12">
        <v>21500</v>
      </c>
      <c r="AF35" s="12">
        <v>21500</v>
      </c>
      <c r="AG35" s="12">
        <v>21500</v>
      </c>
      <c r="AH35" s="12">
        <v>21500</v>
      </c>
      <c r="AI35" s="12">
        <v>21500</v>
      </c>
      <c r="AJ35" s="12">
        <v>21500</v>
      </c>
      <c r="AK35" s="12">
        <v>21500</v>
      </c>
      <c r="AL35" s="12">
        <v>21500</v>
      </c>
      <c r="AM35" s="12">
        <v>21500</v>
      </c>
      <c r="AN35" s="12">
        <v>21500</v>
      </c>
      <c r="AO35" s="12">
        <v>21500</v>
      </c>
      <c r="AP35" s="12">
        <v>21500</v>
      </c>
      <c r="AQ35" s="12">
        <v>21500</v>
      </c>
      <c r="AR35" s="12">
        <v>21500</v>
      </c>
      <c r="AS35" s="12">
        <v>21500</v>
      </c>
      <c r="AT35" s="12">
        <v>21500</v>
      </c>
      <c r="AU35" s="12">
        <v>21500</v>
      </c>
      <c r="AV35" s="12">
        <v>21500</v>
      </c>
      <c r="AW35" s="12">
        <v>21500</v>
      </c>
      <c r="AX35" s="12">
        <v>21500</v>
      </c>
      <c r="AY35" s="12">
        <v>21500</v>
      </c>
      <c r="AZ35" s="12">
        <v>21500</v>
      </c>
      <c r="BA35" s="12">
        <v>21500</v>
      </c>
      <c r="BB35" s="12">
        <v>21500</v>
      </c>
      <c r="BC35" s="5"/>
      <c r="BD35" s="5"/>
      <c r="BE35" s="5"/>
      <c r="BF35" s="5"/>
      <c r="BG35" s="5"/>
      <c r="BH35" s="5"/>
      <c r="BI35" s="76">
        <v>20000</v>
      </c>
      <c r="BJ35" s="97">
        <v>20000</v>
      </c>
      <c r="BK35" s="76">
        <v>20000</v>
      </c>
      <c r="BL35" s="76">
        <v>20000</v>
      </c>
      <c r="BM35" s="76">
        <v>20000</v>
      </c>
      <c r="BN35" s="76">
        <v>20000</v>
      </c>
      <c r="BO35" s="76">
        <v>20000</v>
      </c>
      <c r="BP35" s="76">
        <v>20000</v>
      </c>
      <c r="BQ35" s="76">
        <v>20000</v>
      </c>
      <c r="BR35" s="76">
        <v>20000</v>
      </c>
      <c r="BS35" s="76">
        <v>20000</v>
      </c>
      <c r="BT35" s="76">
        <v>20000</v>
      </c>
      <c r="BU35" s="76">
        <v>20000</v>
      </c>
      <c r="BV35" s="76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38</v>
      </c>
      <c r="C36" s="3">
        <v>49000</v>
      </c>
      <c r="D36" s="1">
        <v>36831</v>
      </c>
      <c r="E36" s="1">
        <v>37195</v>
      </c>
      <c r="F36" t="s">
        <v>37</v>
      </c>
      <c r="G36" s="2"/>
      <c r="H36" s="3">
        <v>49000</v>
      </c>
      <c r="I36" s="3">
        <v>49000</v>
      </c>
      <c r="J36" s="107">
        <v>0.28499999999999998</v>
      </c>
      <c r="K36" s="116">
        <f t="shared" si="0"/>
        <v>0</v>
      </c>
      <c r="L36" s="3">
        <v>49000</v>
      </c>
      <c r="M36" s="5"/>
      <c r="N36" s="5"/>
      <c r="O36" s="6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96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38</v>
      </c>
      <c r="C37" s="3">
        <v>21500</v>
      </c>
      <c r="D37" s="1">
        <v>37196</v>
      </c>
      <c r="E37" s="1">
        <v>37560</v>
      </c>
      <c r="F37" t="s">
        <v>37</v>
      </c>
      <c r="G37" s="2"/>
      <c r="J37" s="107">
        <v>0.3</v>
      </c>
      <c r="K37" s="116">
        <f t="shared" si="0"/>
        <v>1960800</v>
      </c>
      <c r="M37" s="12">
        <v>21500</v>
      </c>
      <c r="N37" s="12">
        <v>21500</v>
      </c>
      <c r="O37" s="58">
        <v>21500</v>
      </c>
      <c r="P37" s="12">
        <v>21500</v>
      </c>
      <c r="Q37" s="12">
        <v>21500</v>
      </c>
      <c r="R37" s="12">
        <v>21500</v>
      </c>
      <c r="S37" s="12">
        <v>21500</v>
      </c>
      <c r="T37" s="12">
        <v>21500</v>
      </c>
      <c r="U37" s="12">
        <v>21500</v>
      </c>
      <c r="V37" s="12">
        <v>21500</v>
      </c>
      <c r="W37" s="12">
        <v>21500</v>
      </c>
      <c r="X37" s="12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96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38</v>
      </c>
      <c r="C38" s="4">
        <v>35000</v>
      </c>
      <c r="D38" s="6">
        <v>37987</v>
      </c>
      <c r="E38" s="6">
        <v>38717</v>
      </c>
      <c r="F38" t="s">
        <v>37</v>
      </c>
      <c r="G38" s="2"/>
      <c r="J38" s="107">
        <v>0.5</v>
      </c>
      <c r="K38" s="116">
        <f t="shared" si="0"/>
        <v>0</v>
      </c>
      <c r="M38" s="5"/>
      <c r="N38" s="5"/>
      <c r="O38" s="6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42">
        <v>35000</v>
      </c>
      <c r="AN38" s="42">
        <v>35000</v>
      </c>
      <c r="AO38" s="42">
        <v>35000</v>
      </c>
      <c r="AP38" s="42">
        <v>35000</v>
      </c>
      <c r="AQ38" s="42">
        <v>35000</v>
      </c>
      <c r="AR38" s="42">
        <v>35000</v>
      </c>
      <c r="AS38" s="42">
        <v>35000</v>
      </c>
      <c r="AT38" s="42">
        <v>35000</v>
      </c>
      <c r="AU38" s="42">
        <v>35000</v>
      </c>
      <c r="AV38" s="42">
        <v>35000</v>
      </c>
      <c r="AW38" s="42">
        <v>35000</v>
      </c>
      <c r="AX38" s="42">
        <v>35000</v>
      </c>
      <c r="AY38" s="42">
        <v>35000</v>
      </c>
      <c r="AZ38" s="42">
        <v>35000</v>
      </c>
      <c r="BA38" s="42">
        <v>35000</v>
      </c>
      <c r="BB38" s="42">
        <v>35000</v>
      </c>
      <c r="BC38" s="42">
        <v>35000</v>
      </c>
      <c r="BD38" s="42">
        <v>35000</v>
      </c>
      <c r="BE38" s="42">
        <v>35000</v>
      </c>
      <c r="BF38" s="42">
        <v>35000</v>
      </c>
      <c r="BG38" s="42">
        <v>35000</v>
      </c>
      <c r="BH38" s="42">
        <v>35000</v>
      </c>
      <c r="BI38" s="5"/>
      <c r="BJ38" s="96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194</v>
      </c>
      <c r="C39" s="3">
        <v>10000</v>
      </c>
      <c r="D39" s="1">
        <v>35490</v>
      </c>
      <c r="E39" s="1">
        <v>39172</v>
      </c>
      <c r="F39" t="s">
        <v>5</v>
      </c>
      <c r="G39" s="6">
        <v>38807</v>
      </c>
      <c r="H39" s="3">
        <v>10000</v>
      </c>
      <c r="I39" s="3">
        <v>10000</v>
      </c>
      <c r="J39" s="107">
        <v>0.17</v>
      </c>
      <c r="K39" s="116">
        <f t="shared" si="0"/>
        <v>620500</v>
      </c>
      <c r="L39" s="12">
        <v>10000</v>
      </c>
      <c r="M39" s="12">
        <v>10000</v>
      </c>
      <c r="N39" s="12">
        <v>10000</v>
      </c>
      <c r="O39" s="58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12">
        <v>10000</v>
      </c>
      <c r="AJ39" s="12">
        <v>10000</v>
      </c>
      <c r="AK39" s="12">
        <v>10000</v>
      </c>
      <c r="AL39" s="12">
        <v>10000</v>
      </c>
      <c r="AM39" s="12">
        <v>10000</v>
      </c>
      <c r="AN39" s="12">
        <v>10000</v>
      </c>
      <c r="AO39" s="12">
        <v>10000</v>
      </c>
      <c r="AP39" s="12">
        <v>10000</v>
      </c>
      <c r="AQ39" s="12">
        <v>10000</v>
      </c>
      <c r="AR39" s="12">
        <v>10000</v>
      </c>
      <c r="AS39" s="12">
        <v>10000</v>
      </c>
      <c r="AT39" s="12">
        <v>10000</v>
      </c>
      <c r="AU39" s="12">
        <v>10000</v>
      </c>
      <c r="AV39" s="12">
        <v>10000</v>
      </c>
      <c r="AW39" s="12">
        <v>10000</v>
      </c>
      <c r="AX39" s="12">
        <v>10000</v>
      </c>
      <c r="AY39" s="12">
        <v>10000</v>
      </c>
      <c r="AZ39" s="12">
        <v>10000</v>
      </c>
      <c r="BA39" s="12">
        <v>10000</v>
      </c>
      <c r="BB39" s="12">
        <v>10000</v>
      </c>
      <c r="BC39" s="12">
        <v>10000</v>
      </c>
      <c r="BD39" s="12">
        <v>10000</v>
      </c>
      <c r="BE39" s="12">
        <v>10000</v>
      </c>
      <c r="BF39" s="12">
        <v>10000</v>
      </c>
      <c r="BG39" s="12">
        <v>10000</v>
      </c>
      <c r="BH39" s="12">
        <v>10000</v>
      </c>
      <c r="BI39" s="5"/>
      <c r="BJ39" s="96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195</v>
      </c>
      <c r="C40" s="3">
        <v>306000</v>
      </c>
      <c r="D40" s="1">
        <v>32782</v>
      </c>
      <c r="E40" s="1">
        <v>38656</v>
      </c>
      <c r="F40" t="s">
        <v>5</v>
      </c>
      <c r="G40" s="6">
        <v>38291</v>
      </c>
      <c r="H40" s="3">
        <v>306000</v>
      </c>
      <c r="I40" s="3">
        <v>306000</v>
      </c>
      <c r="J40" s="107">
        <v>0.4335</v>
      </c>
      <c r="K40" s="116">
        <f t="shared" si="0"/>
        <v>48417615</v>
      </c>
      <c r="L40" s="3">
        <v>306000</v>
      </c>
      <c r="M40" s="12">
        <v>306000</v>
      </c>
      <c r="N40" s="12">
        <v>306000</v>
      </c>
      <c r="O40" s="58">
        <v>306000</v>
      </c>
      <c r="P40" s="12">
        <v>306000</v>
      </c>
      <c r="Q40" s="12">
        <v>306000</v>
      </c>
      <c r="R40" s="12">
        <v>306000</v>
      </c>
      <c r="S40" s="12">
        <v>306000</v>
      </c>
      <c r="T40" s="12">
        <v>306000</v>
      </c>
      <c r="U40" s="12">
        <v>306000</v>
      </c>
      <c r="V40" s="12">
        <v>306000</v>
      </c>
      <c r="W40" s="12">
        <v>306000</v>
      </c>
      <c r="X40" s="12">
        <v>306000</v>
      </c>
      <c r="Y40" s="12">
        <v>306000</v>
      </c>
      <c r="Z40" s="12">
        <v>306000</v>
      </c>
      <c r="AA40" s="12">
        <v>306000</v>
      </c>
      <c r="AB40" s="12">
        <v>306000</v>
      </c>
      <c r="AC40" s="12">
        <v>306000</v>
      </c>
      <c r="AD40" s="12">
        <v>306000</v>
      </c>
      <c r="AE40" s="12">
        <v>306000</v>
      </c>
      <c r="AF40" s="12">
        <v>306000</v>
      </c>
      <c r="AG40" s="12">
        <v>306000</v>
      </c>
      <c r="AH40" s="12">
        <v>306000</v>
      </c>
      <c r="AI40" s="12">
        <v>306000</v>
      </c>
      <c r="AJ40" s="12">
        <v>306000</v>
      </c>
      <c r="AK40" s="12">
        <v>306000</v>
      </c>
      <c r="AL40" s="12">
        <v>306000</v>
      </c>
      <c r="AM40" s="12">
        <v>306000</v>
      </c>
      <c r="AN40" s="12">
        <v>306000</v>
      </c>
      <c r="AO40" s="12">
        <v>306000</v>
      </c>
      <c r="AP40" s="12">
        <v>306000</v>
      </c>
      <c r="AQ40" s="12">
        <v>306000</v>
      </c>
      <c r="AR40" s="12">
        <v>306000</v>
      </c>
      <c r="AS40" s="12">
        <v>306000</v>
      </c>
      <c r="AT40" s="12">
        <v>306000</v>
      </c>
      <c r="AU40" s="12">
        <v>306000</v>
      </c>
      <c r="AV40" s="12">
        <v>306000</v>
      </c>
      <c r="AW40" s="12">
        <v>306000</v>
      </c>
      <c r="AX40" s="12">
        <v>306000</v>
      </c>
      <c r="AY40" s="12">
        <v>306000</v>
      </c>
      <c r="AZ40" s="12">
        <v>306000</v>
      </c>
      <c r="BA40" s="12">
        <v>306000</v>
      </c>
      <c r="BB40" s="12">
        <v>306000</v>
      </c>
      <c r="BC40" s="12">
        <v>306000</v>
      </c>
      <c r="BD40" s="12">
        <v>306000</v>
      </c>
      <c r="BE40" s="12">
        <v>306000</v>
      </c>
      <c r="BF40" s="12">
        <v>306000</v>
      </c>
      <c r="BG40" s="12">
        <v>306000</v>
      </c>
      <c r="BH40" s="12">
        <v>306000</v>
      </c>
      <c r="BI40" s="5"/>
      <c r="BJ40" s="96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196</v>
      </c>
      <c r="C41" s="3">
        <v>25000</v>
      </c>
      <c r="D41" s="1">
        <v>36647</v>
      </c>
      <c r="E41" s="1">
        <v>38472</v>
      </c>
      <c r="F41" t="s">
        <v>37</v>
      </c>
      <c r="G41" s="6"/>
      <c r="H41" s="3">
        <v>25000</v>
      </c>
      <c r="I41" s="3">
        <v>25000</v>
      </c>
      <c r="J41" s="107">
        <v>0.20499999999999999</v>
      </c>
      <c r="K41" s="116">
        <f t="shared" si="0"/>
        <v>1870625</v>
      </c>
      <c r="L41" s="12">
        <v>25000</v>
      </c>
      <c r="M41" s="12">
        <v>25000</v>
      </c>
      <c r="N41" s="12">
        <v>25000</v>
      </c>
      <c r="O41" s="58">
        <v>25000</v>
      </c>
      <c r="P41" s="12">
        <v>25000</v>
      </c>
      <c r="Q41" s="12">
        <v>25000</v>
      </c>
      <c r="R41" s="12">
        <v>25000</v>
      </c>
      <c r="S41" s="12">
        <v>25000</v>
      </c>
      <c r="T41" s="12">
        <v>25000</v>
      </c>
      <c r="U41" s="12">
        <v>25000</v>
      </c>
      <c r="V41" s="12">
        <v>25000</v>
      </c>
      <c r="W41" s="12">
        <v>25000</v>
      </c>
      <c r="X41" s="12">
        <v>25000</v>
      </c>
      <c r="Y41" s="12">
        <v>25000</v>
      </c>
      <c r="Z41" s="12">
        <v>25000</v>
      </c>
      <c r="AA41" s="12">
        <v>25000</v>
      </c>
      <c r="AB41" s="12">
        <v>25000</v>
      </c>
      <c r="AC41" s="12">
        <v>25000</v>
      </c>
      <c r="AD41" s="12">
        <v>25000</v>
      </c>
      <c r="AE41" s="12">
        <v>25000</v>
      </c>
      <c r="AF41" s="12">
        <v>25000</v>
      </c>
      <c r="AG41" s="12">
        <v>25000</v>
      </c>
      <c r="AH41" s="12">
        <v>25000</v>
      </c>
      <c r="AI41" s="12">
        <v>25000</v>
      </c>
      <c r="AJ41" s="12">
        <v>25000</v>
      </c>
      <c r="AK41" s="12">
        <v>25000</v>
      </c>
      <c r="AL41" s="12">
        <v>25000</v>
      </c>
      <c r="AM41" s="12">
        <v>25000</v>
      </c>
      <c r="AN41" s="12">
        <v>25000</v>
      </c>
      <c r="AO41" s="12">
        <v>25000</v>
      </c>
      <c r="AP41" s="12">
        <v>25000</v>
      </c>
      <c r="AQ41" s="12">
        <v>25000</v>
      </c>
      <c r="AR41" s="12">
        <v>25000</v>
      </c>
      <c r="AS41" s="12">
        <v>25000</v>
      </c>
      <c r="AT41" s="12">
        <v>25000</v>
      </c>
      <c r="AU41" s="12">
        <v>25000</v>
      </c>
      <c r="AV41" s="12">
        <v>25000</v>
      </c>
      <c r="AW41" s="12">
        <v>25000</v>
      </c>
      <c r="AX41" s="12">
        <v>25000</v>
      </c>
      <c r="AY41" s="12">
        <v>25000</v>
      </c>
      <c r="AZ41" s="12">
        <v>25000</v>
      </c>
      <c r="BA41" s="12">
        <v>25000</v>
      </c>
      <c r="BB41" s="12">
        <v>25000</v>
      </c>
      <c r="BC41" s="5"/>
      <c r="BD41" s="5"/>
      <c r="BE41" s="5"/>
      <c r="BF41" s="5"/>
      <c r="BG41" s="5"/>
      <c r="BH41" s="5"/>
      <c r="BI41" s="12">
        <v>14000</v>
      </c>
      <c r="BJ41" s="98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197</v>
      </c>
      <c r="C42" s="3">
        <v>14000</v>
      </c>
      <c r="D42" s="1">
        <v>36831</v>
      </c>
      <c r="E42" s="1">
        <v>40482</v>
      </c>
      <c r="F42" t="s">
        <v>37</v>
      </c>
      <c r="G42" s="2"/>
      <c r="H42" s="3"/>
      <c r="I42" s="3"/>
      <c r="J42" s="107">
        <v>0.15</v>
      </c>
      <c r="K42" s="116">
        <f t="shared" si="0"/>
        <v>317100</v>
      </c>
      <c r="L42" s="3"/>
      <c r="M42" s="12">
        <v>14000</v>
      </c>
      <c r="N42" s="12">
        <v>14000</v>
      </c>
      <c r="O42" s="58">
        <v>14000</v>
      </c>
      <c r="P42" s="12">
        <v>14000</v>
      </c>
      <c r="Q42" s="12">
        <v>14000</v>
      </c>
      <c r="R42" s="12"/>
      <c r="S42" s="12"/>
      <c r="T42" s="12"/>
      <c r="U42" s="12"/>
      <c r="V42" s="12"/>
      <c r="W42" s="12"/>
      <c r="X42" s="12"/>
      <c r="Y42" s="12">
        <v>14000</v>
      </c>
      <c r="Z42" s="12">
        <v>14000</v>
      </c>
      <c r="AA42" s="12">
        <v>14000</v>
      </c>
      <c r="AB42" s="12">
        <v>14000</v>
      </c>
      <c r="AC42" s="12">
        <v>14000</v>
      </c>
      <c r="AD42" s="12"/>
      <c r="AE42" s="12"/>
      <c r="AF42" s="12"/>
      <c r="AG42" s="12"/>
      <c r="AH42" s="12"/>
      <c r="AI42" s="12"/>
      <c r="AJ42" s="12"/>
      <c r="AK42" s="12">
        <v>14000</v>
      </c>
      <c r="AL42" s="12">
        <v>14000</v>
      </c>
      <c r="AM42" s="12">
        <v>14000</v>
      </c>
      <c r="AN42" s="12">
        <v>14000</v>
      </c>
      <c r="AO42" s="12">
        <v>14000</v>
      </c>
      <c r="AP42" s="12"/>
      <c r="AQ42" s="12"/>
      <c r="AR42" s="12"/>
      <c r="AS42" s="12"/>
      <c r="AT42" s="12"/>
      <c r="AU42" s="12"/>
      <c r="AV42" s="12"/>
      <c r="AW42" s="12">
        <v>14000</v>
      </c>
      <c r="AX42" s="12">
        <v>14000</v>
      </c>
      <c r="AY42" s="12">
        <v>14000</v>
      </c>
      <c r="AZ42" s="12">
        <v>14000</v>
      </c>
      <c r="BA42" s="12">
        <v>14000</v>
      </c>
      <c r="BB42" s="12"/>
      <c r="BC42" s="12"/>
      <c r="BD42" s="12"/>
      <c r="BE42" s="12"/>
      <c r="BF42" s="12"/>
      <c r="BG42" s="12"/>
      <c r="BH42" s="12"/>
      <c r="BI42" s="5"/>
      <c r="BJ42" s="96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198</v>
      </c>
      <c r="C43" s="3">
        <v>20000</v>
      </c>
      <c r="D43" s="1">
        <v>35855</v>
      </c>
      <c r="E43" s="1">
        <v>39141</v>
      </c>
      <c r="F43" t="s">
        <v>5</v>
      </c>
      <c r="G43" s="6">
        <v>38776</v>
      </c>
      <c r="H43" s="3">
        <v>20000</v>
      </c>
      <c r="I43" s="3">
        <v>20000</v>
      </c>
      <c r="J43" s="107">
        <v>0.32919999999999999</v>
      </c>
      <c r="K43" s="116">
        <f t="shared" si="0"/>
        <v>2403160</v>
      </c>
      <c r="L43" s="12">
        <v>20000</v>
      </c>
      <c r="M43" s="12">
        <v>20000</v>
      </c>
      <c r="N43" s="12">
        <v>20000</v>
      </c>
      <c r="O43" s="58">
        <v>20000</v>
      </c>
      <c r="P43" s="12">
        <v>20000</v>
      </c>
      <c r="Q43" s="12">
        <v>20000</v>
      </c>
      <c r="R43" s="12">
        <v>20000</v>
      </c>
      <c r="S43" s="12">
        <v>20000</v>
      </c>
      <c r="T43" s="12">
        <v>20000</v>
      </c>
      <c r="U43" s="12">
        <v>20000</v>
      </c>
      <c r="V43" s="12">
        <v>20000</v>
      </c>
      <c r="W43" s="12">
        <v>20000</v>
      </c>
      <c r="X43" s="12">
        <v>20000</v>
      </c>
      <c r="Y43" s="12">
        <v>20000</v>
      </c>
      <c r="Z43" s="12">
        <v>20000</v>
      </c>
      <c r="AA43" s="12">
        <v>20000</v>
      </c>
      <c r="AB43" s="12">
        <v>20000</v>
      </c>
      <c r="AC43" s="12">
        <v>20000</v>
      </c>
      <c r="AD43" s="12">
        <v>20000</v>
      </c>
      <c r="AE43" s="12">
        <v>20000</v>
      </c>
      <c r="AF43" s="12">
        <v>20000</v>
      </c>
      <c r="AG43" s="12">
        <v>20000</v>
      </c>
      <c r="AH43" s="12">
        <v>20000</v>
      </c>
      <c r="AI43" s="12">
        <v>20000</v>
      </c>
      <c r="AJ43" s="12">
        <v>20000</v>
      </c>
      <c r="AK43" s="12">
        <v>20000</v>
      </c>
      <c r="AL43" s="12">
        <v>20000</v>
      </c>
      <c r="AM43" s="12">
        <v>20000</v>
      </c>
      <c r="AN43" s="12">
        <v>20000</v>
      </c>
      <c r="AO43" s="12">
        <v>20000</v>
      </c>
      <c r="AP43" s="12">
        <v>20000</v>
      </c>
      <c r="AQ43" s="12">
        <v>20000</v>
      </c>
      <c r="AR43" s="12">
        <v>20000</v>
      </c>
      <c r="AS43" s="12">
        <v>20000</v>
      </c>
      <c r="AT43" s="12">
        <v>20000</v>
      </c>
      <c r="AU43" s="12">
        <v>20000</v>
      </c>
      <c r="AV43" s="12">
        <v>20000</v>
      </c>
      <c r="AW43" s="12">
        <v>20000</v>
      </c>
      <c r="AX43" s="12">
        <v>20000</v>
      </c>
      <c r="AY43" s="12">
        <v>20000</v>
      </c>
      <c r="AZ43" s="12">
        <v>20000</v>
      </c>
      <c r="BA43" s="12">
        <v>20000</v>
      </c>
      <c r="BB43" s="12">
        <v>20000</v>
      </c>
      <c r="BC43" s="12">
        <v>20000</v>
      </c>
      <c r="BD43" s="12">
        <v>20000</v>
      </c>
      <c r="BE43" s="12">
        <v>20000</v>
      </c>
      <c r="BF43" s="12">
        <v>20000</v>
      </c>
      <c r="BG43" s="12">
        <v>20000</v>
      </c>
      <c r="BH43" s="12">
        <v>20000</v>
      </c>
      <c r="BI43" s="42">
        <v>35000</v>
      </c>
      <c r="BJ43" s="102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199</v>
      </c>
      <c r="C44" s="3">
        <v>20000</v>
      </c>
      <c r="D44" s="1">
        <v>36617</v>
      </c>
      <c r="E44" s="1">
        <v>38077</v>
      </c>
      <c r="F44" t="s">
        <v>5</v>
      </c>
      <c r="G44" s="6">
        <v>37711</v>
      </c>
      <c r="H44" s="3">
        <v>20000</v>
      </c>
      <c r="I44" s="3">
        <v>20000</v>
      </c>
      <c r="J44" s="107">
        <v>0.19</v>
      </c>
      <c r="K44" s="116">
        <f t="shared" si="0"/>
        <v>1387000</v>
      </c>
      <c r="L44" s="12">
        <v>20000</v>
      </c>
      <c r="M44" s="12">
        <v>20000</v>
      </c>
      <c r="N44" s="12">
        <v>20000</v>
      </c>
      <c r="O44" s="58">
        <v>20000</v>
      </c>
      <c r="P44" s="12">
        <v>20000</v>
      </c>
      <c r="Q44" s="12">
        <v>20000</v>
      </c>
      <c r="R44" s="12">
        <v>20000</v>
      </c>
      <c r="S44" s="12">
        <v>20000</v>
      </c>
      <c r="T44" s="12">
        <v>20000</v>
      </c>
      <c r="U44" s="12">
        <v>20000</v>
      </c>
      <c r="V44" s="12">
        <v>20000</v>
      </c>
      <c r="W44" s="12">
        <v>20000</v>
      </c>
      <c r="X44" s="12">
        <v>20000</v>
      </c>
      <c r="Y44" s="12">
        <v>20000</v>
      </c>
      <c r="Z44" s="12">
        <v>20000</v>
      </c>
      <c r="AA44" s="12">
        <v>20000</v>
      </c>
      <c r="AB44" s="12">
        <v>20000</v>
      </c>
      <c r="AC44" s="12">
        <v>20000</v>
      </c>
      <c r="AD44" s="12">
        <v>20000</v>
      </c>
      <c r="AE44" s="12">
        <v>20000</v>
      </c>
      <c r="AF44" s="12">
        <v>20000</v>
      </c>
      <c r="AG44" s="12">
        <v>20000</v>
      </c>
      <c r="AH44" s="12">
        <v>20000</v>
      </c>
      <c r="AI44" s="12">
        <v>20000</v>
      </c>
      <c r="AJ44" s="12">
        <v>20000</v>
      </c>
      <c r="AK44" s="12">
        <v>20000</v>
      </c>
      <c r="AL44" s="12">
        <v>20000</v>
      </c>
      <c r="AM44" s="12">
        <v>20000</v>
      </c>
      <c r="AN44" s="12">
        <v>20000</v>
      </c>
      <c r="AO44" s="12">
        <v>20000</v>
      </c>
      <c r="AP44" s="59">
        <v>20000</v>
      </c>
      <c r="AQ44" s="59">
        <v>20000</v>
      </c>
      <c r="AR44" s="59">
        <v>20000</v>
      </c>
      <c r="AS44" s="59">
        <v>20000</v>
      </c>
      <c r="AT44" s="59">
        <v>20000</v>
      </c>
      <c r="AU44" s="59">
        <v>20000</v>
      </c>
      <c r="AV44" s="59">
        <v>20000</v>
      </c>
      <c r="AW44" s="59">
        <v>20000</v>
      </c>
      <c r="AX44" s="59">
        <v>20000</v>
      </c>
      <c r="AY44" s="59">
        <v>20000</v>
      </c>
      <c r="AZ44" s="59">
        <v>20000</v>
      </c>
      <c r="BA44" s="59">
        <v>20000</v>
      </c>
      <c r="BB44" s="59">
        <v>20000</v>
      </c>
      <c r="BC44" s="59">
        <v>20000</v>
      </c>
      <c r="BD44" s="59">
        <v>20000</v>
      </c>
      <c r="BE44" s="59">
        <v>20000</v>
      </c>
      <c r="BF44" s="59">
        <v>20000</v>
      </c>
      <c r="BG44" s="59">
        <v>20000</v>
      </c>
      <c r="BH44" s="59">
        <v>20000</v>
      </c>
      <c r="BI44" s="12">
        <v>20000</v>
      </c>
      <c r="BJ44" s="98">
        <v>20000</v>
      </c>
      <c r="BK44" s="12">
        <v>20000</v>
      </c>
      <c r="BL44" s="12">
        <v>20000</v>
      </c>
      <c r="BM44" s="12">
        <v>20000</v>
      </c>
      <c r="BN44" s="12">
        <v>20000</v>
      </c>
      <c r="BO44" s="12">
        <v>20000</v>
      </c>
      <c r="BP44" s="12">
        <v>20000</v>
      </c>
      <c r="BQ44" s="12">
        <v>20000</v>
      </c>
      <c r="BR44" s="12">
        <v>20000</v>
      </c>
      <c r="BS44" s="12">
        <v>20000</v>
      </c>
      <c r="BT44" s="12">
        <v>20000</v>
      </c>
      <c r="BU44" s="12">
        <v>20000</v>
      </c>
      <c r="BV44" s="12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181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108"/>
      <c r="K45" s="120"/>
      <c r="L45" s="42">
        <v>3400</v>
      </c>
      <c r="M45" s="42">
        <v>3400</v>
      </c>
      <c r="N45" s="42">
        <v>3400</v>
      </c>
      <c r="O45" s="103">
        <v>3400</v>
      </c>
      <c r="P45" s="42">
        <v>3400</v>
      </c>
      <c r="Q45" s="42">
        <v>3400</v>
      </c>
      <c r="R45" s="42">
        <v>3400</v>
      </c>
      <c r="S45" s="42">
        <v>3400</v>
      </c>
      <c r="T45" s="42">
        <v>3400</v>
      </c>
      <c r="U45" s="42">
        <v>3400</v>
      </c>
      <c r="V45" s="42">
        <v>3400</v>
      </c>
      <c r="W45" s="42">
        <v>3400</v>
      </c>
      <c r="X45" s="42">
        <v>3400</v>
      </c>
      <c r="Y45" s="42">
        <v>3400</v>
      </c>
      <c r="Z45" s="42">
        <v>3400</v>
      </c>
      <c r="AA45" s="42">
        <v>3400</v>
      </c>
      <c r="AB45" s="42">
        <v>3400</v>
      </c>
      <c r="AC45" s="42">
        <v>3400</v>
      </c>
      <c r="AD45" s="42">
        <v>3400</v>
      </c>
      <c r="AE45" s="42">
        <v>3400</v>
      </c>
      <c r="AF45" s="42">
        <v>3400</v>
      </c>
      <c r="AG45" s="42">
        <v>3400</v>
      </c>
      <c r="AH45" s="42">
        <v>3400</v>
      </c>
      <c r="AI45" s="42">
        <v>3400</v>
      </c>
      <c r="AJ45" s="42">
        <v>3400</v>
      </c>
      <c r="AK45" s="42">
        <v>3400</v>
      </c>
      <c r="AL45" s="42">
        <v>3400</v>
      </c>
      <c r="AM45" s="42">
        <v>3400</v>
      </c>
      <c r="AN45" s="42">
        <v>3400</v>
      </c>
      <c r="AO45" s="42">
        <v>3400</v>
      </c>
      <c r="AP45" s="42">
        <v>3400</v>
      </c>
      <c r="AQ45" s="42">
        <v>3400</v>
      </c>
      <c r="AR45" s="42">
        <v>3400</v>
      </c>
      <c r="AS45" s="42">
        <v>3400</v>
      </c>
      <c r="AT45" s="42">
        <v>3400</v>
      </c>
      <c r="AU45" s="42">
        <v>3400</v>
      </c>
      <c r="AV45" s="42">
        <v>3400</v>
      </c>
      <c r="AW45" s="42">
        <v>3400</v>
      </c>
      <c r="AX45" s="42">
        <v>3400</v>
      </c>
      <c r="AY45" s="42">
        <v>3400</v>
      </c>
      <c r="AZ45" s="42">
        <v>3400</v>
      </c>
      <c r="BA45" s="42">
        <v>3400</v>
      </c>
      <c r="BB45" s="42">
        <v>3400</v>
      </c>
      <c r="BC45" s="42">
        <v>3400</v>
      </c>
      <c r="BD45" s="42">
        <v>3400</v>
      </c>
      <c r="BE45" s="42">
        <v>3400</v>
      </c>
      <c r="BF45" s="42">
        <v>3400</v>
      </c>
      <c r="BG45" s="42">
        <v>3400</v>
      </c>
      <c r="BH45" s="42">
        <v>3400</v>
      </c>
      <c r="BI45" s="42">
        <v>3400</v>
      </c>
      <c r="BJ45" s="102">
        <v>3400</v>
      </c>
      <c r="BK45" s="42">
        <v>3400</v>
      </c>
      <c r="BL45" s="42">
        <v>3400</v>
      </c>
      <c r="BM45" s="42">
        <v>3400</v>
      </c>
      <c r="BN45" s="42">
        <v>3400</v>
      </c>
      <c r="BO45" s="42">
        <v>3400</v>
      </c>
      <c r="BP45" s="42">
        <v>3400</v>
      </c>
      <c r="BQ45" s="42">
        <v>3400</v>
      </c>
      <c r="BR45" s="42">
        <v>3400</v>
      </c>
      <c r="BS45" s="42">
        <v>3400</v>
      </c>
      <c r="BT45" s="42">
        <v>3400</v>
      </c>
      <c r="BU45" s="42">
        <v>3400</v>
      </c>
      <c r="BV45" s="42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18"/>
      <c r="H46" s="3">
        <f t="shared" ref="H46:AJ46" si="1">SUM(H10:H45)</f>
        <v>1090000</v>
      </c>
      <c r="I46" s="3">
        <f t="shared" si="1"/>
        <v>1090000</v>
      </c>
      <c r="J46" s="3"/>
      <c r="K46" s="116">
        <f>SUM(K10:K44)</f>
        <v>123549992</v>
      </c>
      <c r="L46" s="3">
        <f t="shared" si="1"/>
        <v>1090000</v>
      </c>
      <c r="M46" s="12">
        <f t="shared" si="1"/>
        <v>1062500</v>
      </c>
      <c r="N46" s="12">
        <f t="shared" si="1"/>
        <v>1076000</v>
      </c>
      <c r="O46" s="58">
        <f t="shared" si="1"/>
        <v>1090000</v>
      </c>
      <c r="P46" s="12">
        <f t="shared" si="1"/>
        <v>1090000</v>
      </c>
      <c r="Q46" s="12">
        <f t="shared" si="1"/>
        <v>1090000</v>
      </c>
      <c r="R46" s="12">
        <f t="shared" si="1"/>
        <v>1076000</v>
      </c>
      <c r="S46" s="12">
        <f t="shared" si="1"/>
        <v>1076000</v>
      </c>
      <c r="T46" s="12">
        <f t="shared" si="1"/>
        <v>1076000</v>
      </c>
      <c r="U46" s="12">
        <f t="shared" si="1"/>
        <v>1076000</v>
      </c>
      <c r="V46" s="12">
        <f t="shared" si="1"/>
        <v>1076000</v>
      </c>
      <c r="W46" s="12">
        <f t="shared" si="1"/>
        <v>1076000</v>
      </c>
      <c r="X46" s="12">
        <f t="shared" si="1"/>
        <v>1076000</v>
      </c>
      <c r="Y46" s="12">
        <f t="shared" si="1"/>
        <v>1090000</v>
      </c>
      <c r="Z46" s="12">
        <f t="shared" si="1"/>
        <v>1090000</v>
      </c>
      <c r="AA46" s="12">
        <f t="shared" si="1"/>
        <v>1090000</v>
      </c>
      <c r="AB46" s="12">
        <f t="shared" si="1"/>
        <v>1090000</v>
      </c>
      <c r="AC46" s="12">
        <f t="shared" si="1"/>
        <v>1090000</v>
      </c>
      <c r="AD46" s="12">
        <f t="shared" si="1"/>
        <v>1076000</v>
      </c>
      <c r="AE46" s="12">
        <f t="shared" si="1"/>
        <v>1076000</v>
      </c>
      <c r="AF46" s="12">
        <f t="shared" si="1"/>
        <v>1076000</v>
      </c>
      <c r="AG46" s="12">
        <f t="shared" si="1"/>
        <v>1076000</v>
      </c>
      <c r="AH46" s="12">
        <f t="shared" si="1"/>
        <v>1076000</v>
      </c>
      <c r="AI46" s="12">
        <f t="shared" si="1"/>
        <v>1076000</v>
      </c>
      <c r="AJ46" s="12">
        <f t="shared" si="1"/>
        <v>1076000</v>
      </c>
      <c r="AK46" s="12">
        <f t="shared" ref="AK46:BJ46" si="2">SUM(AK10:AK45)</f>
        <v>1090000</v>
      </c>
      <c r="AL46" s="12">
        <f t="shared" si="2"/>
        <v>1090000</v>
      </c>
      <c r="AM46" s="12">
        <f t="shared" si="2"/>
        <v>1090000</v>
      </c>
      <c r="AN46" s="12">
        <f t="shared" si="2"/>
        <v>1090000</v>
      </c>
      <c r="AO46" s="12">
        <f t="shared" si="2"/>
        <v>1090000</v>
      </c>
      <c r="AP46" s="12">
        <f t="shared" si="2"/>
        <v>1076000</v>
      </c>
      <c r="AQ46" s="12">
        <f t="shared" si="2"/>
        <v>1076000</v>
      </c>
      <c r="AR46" s="12">
        <f t="shared" si="2"/>
        <v>1076000</v>
      </c>
      <c r="AS46" s="12">
        <f t="shared" si="2"/>
        <v>1076000</v>
      </c>
      <c r="AT46" s="12">
        <f t="shared" si="2"/>
        <v>1076000</v>
      </c>
      <c r="AU46" s="12">
        <f t="shared" si="2"/>
        <v>1076000</v>
      </c>
      <c r="AV46" s="12">
        <f t="shared" si="2"/>
        <v>1076000</v>
      </c>
      <c r="AW46" s="12">
        <f t="shared" si="2"/>
        <v>1090000</v>
      </c>
      <c r="AX46" s="12">
        <f t="shared" si="2"/>
        <v>1090000</v>
      </c>
      <c r="AY46" s="12">
        <f t="shared" si="2"/>
        <v>1090000</v>
      </c>
      <c r="AZ46" s="12">
        <f t="shared" si="2"/>
        <v>1090000</v>
      </c>
      <c r="BA46" s="12">
        <f t="shared" si="2"/>
        <v>1090000</v>
      </c>
      <c r="BB46" s="12">
        <f t="shared" si="2"/>
        <v>1076000</v>
      </c>
      <c r="BC46" s="12">
        <f t="shared" si="2"/>
        <v>1029500</v>
      </c>
      <c r="BD46" s="12">
        <f t="shared" si="2"/>
        <v>1029500</v>
      </c>
      <c r="BE46" s="12">
        <f t="shared" si="2"/>
        <v>1029500</v>
      </c>
      <c r="BF46" s="12">
        <f t="shared" si="2"/>
        <v>1029500</v>
      </c>
      <c r="BG46" s="12">
        <f t="shared" si="2"/>
        <v>1029500</v>
      </c>
      <c r="BH46" s="12">
        <f t="shared" si="2"/>
        <v>1029500</v>
      </c>
      <c r="BI46" s="12">
        <f t="shared" si="2"/>
        <v>1043500</v>
      </c>
      <c r="BJ46" s="98">
        <f t="shared" si="2"/>
        <v>1043500</v>
      </c>
      <c r="BK46" s="12">
        <f t="shared" ref="BK46:BV46" si="3">SUM(BK10:BK45)</f>
        <v>994500</v>
      </c>
      <c r="BL46" s="12">
        <f t="shared" si="3"/>
        <v>994500</v>
      </c>
      <c r="BM46" s="12">
        <f t="shared" si="3"/>
        <v>994500</v>
      </c>
      <c r="BN46" s="12">
        <f t="shared" si="3"/>
        <v>980500</v>
      </c>
      <c r="BO46" s="12">
        <f t="shared" si="3"/>
        <v>980500</v>
      </c>
      <c r="BP46" s="12">
        <f t="shared" si="3"/>
        <v>980500</v>
      </c>
      <c r="BQ46" s="12">
        <f t="shared" si="3"/>
        <v>980500</v>
      </c>
      <c r="BR46" s="12">
        <f t="shared" si="3"/>
        <v>980500</v>
      </c>
      <c r="BS46" s="12">
        <f t="shared" si="3"/>
        <v>980500</v>
      </c>
      <c r="BT46" s="12">
        <f t="shared" si="3"/>
        <v>980500</v>
      </c>
      <c r="BU46" s="12">
        <f t="shared" si="3"/>
        <v>994500</v>
      </c>
      <c r="BV46" s="12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6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96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18" t="s">
        <v>173</v>
      </c>
      <c r="E48" s="18"/>
      <c r="F48" s="18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12">
        <f t="shared" si="4"/>
        <v>27500</v>
      </c>
      <c r="N48" s="12">
        <f t="shared" si="4"/>
        <v>14000</v>
      </c>
      <c r="O48" s="58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14000</v>
      </c>
      <c r="S48" s="12">
        <f t="shared" si="4"/>
        <v>14000</v>
      </c>
      <c r="T48" s="12">
        <f t="shared" si="4"/>
        <v>14000</v>
      </c>
      <c r="U48" s="12">
        <f>1090000-U46</f>
        <v>14000</v>
      </c>
      <c r="V48" s="12">
        <f t="shared" si="4"/>
        <v>14000</v>
      </c>
      <c r="W48" s="12">
        <f t="shared" si="4"/>
        <v>14000</v>
      </c>
      <c r="X48" s="12">
        <f t="shared" si="4"/>
        <v>14000</v>
      </c>
      <c r="Y48" s="12">
        <f t="shared" si="4"/>
        <v>0</v>
      </c>
      <c r="Z48" s="12">
        <f t="shared" si="4"/>
        <v>0</v>
      </c>
      <c r="AA48" s="12">
        <f t="shared" si="4"/>
        <v>0</v>
      </c>
      <c r="AB48" s="12">
        <f t="shared" si="4"/>
        <v>0</v>
      </c>
      <c r="AC48" s="12">
        <f t="shared" si="4"/>
        <v>0</v>
      </c>
      <c r="AD48" s="12">
        <f t="shared" si="4"/>
        <v>14000</v>
      </c>
      <c r="AE48" s="12">
        <f t="shared" si="4"/>
        <v>14000</v>
      </c>
      <c r="AF48" s="12">
        <f t="shared" si="4"/>
        <v>14000</v>
      </c>
      <c r="AG48" s="12">
        <f t="shared" si="4"/>
        <v>14000</v>
      </c>
      <c r="AH48" s="12">
        <f t="shared" si="4"/>
        <v>14000</v>
      </c>
      <c r="AI48" s="12">
        <f t="shared" si="4"/>
        <v>14000</v>
      </c>
      <c r="AJ48" s="12">
        <f t="shared" si="4"/>
        <v>14000</v>
      </c>
      <c r="AK48" s="12">
        <f t="shared" si="4"/>
        <v>0</v>
      </c>
      <c r="AL48" s="12">
        <f t="shared" si="4"/>
        <v>0</v>
      </c>
      <c r="AM48" s="12">
        <f t="shared" ref="AM48:BV48" si="5">1090000-AM46</f>
        <v>0</v>
      </c>
      <c r="AN48" s="12">
        <f t="shared" si="5"/>
        <v>0</v>
      </c>
      <c r="AO48" s="12">
        <f t="shared" si="5"/>
        <v>0</v>
      </c>
      <c r="AP48" s="12">
        <f t="shared" si="5"/>
        <v>14000</v>
      </c>
      <c r="AQ48" s="12">
        <f t="shared" si="5"/>
        <v>14000</v>
      </c>
      <c r="AR48" s="12">
        <f t="shared" si="5"/>
        <v>14000</v>
      </c>
      <c r="AS48" s="12">
        <f t="shared" si="5"/>
        <v>14000</v>
      </c>
      <c r="AT48" s="12">
        <f t="shared" si="5"/>
        <v>14000</v>
      </c>
      <c r="AU48" s="12">
        <f t="shared" si="5"/>
        <v>14000</v>
      </c>
      <c r="AV48" s="12">
        <f t="shared" si="5"/>
        <v>14000</v>
      </c>
      <c r="AW48" s="12">
        <f t="shared" si="5"/>
        <v>0</v>
      </c>
      <c r="AX48" s="12">
        <f t="shared" si="5"/>
        <v>0</v>
      </c>
      <c r="AY48" s="12">
        <f t="shared" si="5"/>
        <v>0</v>
      </c>
      <c r="AZ48" s="12">
        <f t="shared" si="5"/>
        <v>0</v>
      </c>
      <c r="BA48" s="12">
        <f t="shared" si="5"/>
        <v>0</v>
      </c>
      <c r="BB48" s="12">
        <f t="shared" si="5"/>
        <v>14000</v>
      </c>
      <c r="BC48" s="12">
        <f t="shared" si="5"/>
        <v>60500</v>
      </c>
      <c r="BD48" s="12">
        <f t="shared" si="5"/>
        <v>60500</v>
      </c>
      <c r="BE48" s="12">
        <f t="shared" si="5"/>
        <v>60500</v>
      </c>
      <c r="BF48" s="12">
        <f t="shared" si="5"/>
        <v>60500</v>
      </c>
      <c r="BG48" s="12">
        <f t="shared" si="5"/>
        <v>60500</v>
      </c>
      <c r="BH48" s="12">
        <f t="shared" si="5"/>
        <v>60500</v>
      </c>
      <c r="BI48" s="12">
        <f t="shared" si="5"/>
        <v>46500</v>
      </c>
      <c r="BJ48" s="98">
        <f t="shared" si="5"/>
        <v>46500</v>
      </c>
      <c r="BK48" s="12">
        <f t="shared" si="5"/>
        <v>95500</v>
      </c>
      <c r="BL48" s="12">
        <f t="shared" si="5"/>
        <v>95500</v>
      </c>
      <c r="BM48" s="12">
        <f t="shared" si="5"/>
        <v>95500</v>
      </c>
      <c r="BN48" s="12">
        <f t="shared" si="5"/>
        <v>109500</v>
      </c>
      <c r="BO48" s="12">
        <f t="shared" si="5"/>
        <v>109500</v>
      </c>
      <c r="BP48" s="12">
        <f t="shared" si="5"/>
        <v>109500</v>
      </c>
      <c r="BQ48" s="12">
        <f t="shared" si="5"/>
        <v>109500</v>
      </c>
      <c r="BR48" s="12">
        <f t="shared" si="5"/>
        <v>109500</v>
      </c>
      <c r="BS48" s="12">
        <f t="shared" si="5"/>
        <v>109500</v>
      </c>
      <c r="BT48" s="12">
        <f t="shared" si="5"/>
        <v>109500</v>
      </c>
      <c r="BU48" s="12">
        <f t="shared" si="5"/>
        <v>95500</v>
      </c>
      <c r="BV48" s="12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18"/>
      <c r="F49" s="18"/>
      <c r="H49" s="3"/>
      <c r="I49" s="3"/>
      <c r="J49" s="3"/>
      <c r="L49" s="3"/>
      <c r="M49" s="12"/>
      <c r="N49" s="12"/>
      <c r="O49" s="5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98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18" t="s">
        <v>172</v>
      </c>
      <c r="E50" s="18"/>
      <c r="F50" s="18"/>
      <c r="H50" s="3">
        <v>0</v>
      </c>
      <c r="I50" s="3">
        <v>0</v>
      </c>
      <c r="J50" s="3"/>
      <c r="L50" s="3">
        <v>0</v>
      </c>
      <c r="M50" s="12">
        <v>0</v>
      </c>
      <c r="N50" s="12">
        <v>0</v>
      </c>
      <c r="O50" s="58">
        <v>0</v>
      </c>
      <c r="P50" s="12">
        <f t="shared" ref="P50:X50" si="6">P35</f>
        <v>21500</v>
      </c>
      <c r="Q50" s="12">
        <f t="shared" si="6"/>
        <v>21500</v>
      </c>
      <c r="R50" s="12">
        <f t="shared" si="6"/>
        <v>21500</v>
      </c>
      <c r="S50" s="12">
        <f t="shared" si="6"/>
        <v>21500</v>
      </c>
      <c r="T50" s="12">
        <f t="shared" si="6"/>
        <v>21500</v>
      </c>
      <c r="U50" s="12">
        <f t="shared" si="6"/>
        <v>21500</v>
      </c>
      <c r="V50" s="12">
        <f t="shared" si="6"/>
        <v>21500</v>
      </c>
      <c r="W50" s="12">
        <f t="shared" si="6"/>
        <v>21500</v>
      </c>
      <c r="X50" s="12">
        <f t="shared" si="6"/>
        <v>21500</v>
      </c>
      <c r="Y50" s="12">
        <f>Y35+Y22+Y18</f>
        <v>21500</v>
      </c>
      <c r="Z50" s="12">
        <f>Z35+Z22+Z18</f>
        <v>21500</v>
      </c>
      <c r="AA50" s="12">
        <f>AA35+AA22+AA18+AA17</f>
        <v>21500</v>
      </c>
      <c r="AB50" s="12">
        <f>AB35+AB22+AB18+AB17</f>
        <v>21500</v>
      </c>
      <c r="AC50" s="12">
        <f>AC35+AC22+AC18+AC17</f>
        <v>21500</v>
      </c>
      <c r="AD50" s="12">
        <f>AD35+AD24+AD22+AD18+AD17</f>
        <v>56500</v>
      </c>
      <c r="AE50" s="12">
        <f>AE35+AE24+AE22+AE18+AE17</f>
        <v>56500</v>
      </c>
      <c r="AF50" s="12">
        <f>AF35+AF24+AF22+AF18+AF17+AF20</f>
        <v>81500</v>
      </c>
      <c r="AG50" s="12">
        <f>AG35+AG24+AG22+AG18+AG17+AG20</f>
        <v>81500</v>
      </c>
      <c r="AH50" s="12">
        <f>AH35+AH24+AH22+AH18+AH17+AH20</f>
        <v>81500</v>
      </c>
      <c r="AI50" s="12">
        <f>AI35+AI24+AI22+AI18+AI17+AI20</f>
        <v>81500</v>
      </c>
      <c r="AJ50" s="12">
        <f>AJ35+AJ24+AJ22+AJ18+AJ17+AJ20</f>
        <v>81500</v>
      </c>
      <c r="AK50" s="12">
        <f>AK35+AK24+AK22+AK21+AK20+AK18+AK17</f>
        <v>121500</v>
      </c>
      <c r="AL50" s="12">
        <f>AL35+AL24+AL22+AL21+AL20+AL18+AL17</f>
        <v>121500</v>
      </c>
      <c r="AM50" s="12">
        <f>AM35+AM24+AM22+AM21+AM20+AM18+AM17</f>
        <v>86500</v>
      </c>
      <c r="AN50" s="12">
        <f>AN35+AN24+AN22+AN21+AN20+AN18+AN17</f>
        <v>86500</v>
      </c>
      <c r="AO50" s="12">
        <f>AO35+AO24+AO22+AO21+AO20+AO18+AO17</f>
        <v>86500</v>
      </c>
      <c r="AP50" s="12">
        <f>AP35+AP24+AP22+AP21+AP20+AP18+AP17+AP26</f>
        <v>111500</v>
      </c>
      <c r="AQ50" s="12">
        <f t="shared" ref="AQ50:AV50" si="7">AQ35+AQ24+AQ22+AQ21+AQ20+AQ18+AQ17+AQ26</f>
        <v>111500</v>
      </c>
      <c r="AR50" s="12">
        <f t="shared" si="7"/>
        <v>111500</v>
      </c>
      <c r="AS50" s="12">
        <f t="shared" si="7"/>
        <v>111500</v>
      </c>
      <c r="AT50" s="12">
        <f t="shared" si="7"/>
        <v>111500</v>
      </c>
      <c r="AU50" s="12">
        <f t="shared" si="7"/>
        <v>111500</v>
      </c>
      <c r="AV50" s="12">
        <f t="shared" si="7"/>
        <v>111500</v>
      </c>
      <c r="AW50" s="12">
        <f>AW35+AW24+AW22+AW21+AW20+AW18+AW17+AW26</f>
        <v>111500</v>
      </c>
      <c r="AX50" s="12">
        <f>AX35+AX24+AX22+AX21+AX20+AX18+AX17+AX26</f>
        <v>111500</v>
      </c>
      <c r="AY50" s="12">
        <f>AY35+AY24+AY22+AY21+AY20+AY18+AY17+AY26+AY11+AY12</f>
        <v>119500</v>
      </c>
      <c r="AZ50" s="12">
        <f>AZ35+AZ24+AZ22+AZ21+AZ20+AZ18+AZ17+AZ26+AZ11+AZ12</f>
        <v>119500</v>
      </c>
      <c r="BA50" s="12">
        <f>BA35+BA24+BA22+BA21+BA20+BA18+BA17+BA26+BA11+BA12</f>
        <v>119500</v>
      </c>
      <c r="BB50" s="12">
        <f>BB35+BB24+BB22+BB21+BB20+BB18+BB17+BB26+BB11+BB12</f>
        <v>119500</v>
      </c>
      <c r="BC50" s="12">
        <f t="shared" ref="BC50:BH50" si="8">BC35+BC24+BC22+BC21+BC20+BC18+BC17+BC26+BC11+BC12+BC31+BC32</f>
        <v>159000</v>
      </c>
      <c r="BD50" s="12">
        <f t="shared" si="8"/>
        <v>159000</v>
      </c>
      <c r="BE50" s="12">
        <f t="shared" si="8"/>
        <v>159000</v>
      </c>
      <c r="BF50" s="12">
        <f t="shared" si="8"/>
        <v>159000</v>
      </c>
      <c r="BG50" s="12">
        <f t="shared" si="8"/>
        <v>159000</v>
      </c>
      <c r="BH50" s="12">
        <f t="shared" si="8"/>
        <v>159000</v>
      </c>
      <c r="BI50" s="12">
        <f>BI35+BI24+BI22+BI21+BI20+BI18+BI17+BI26+BI31+BI32+BI30+BI10+BI11+BI12</f>
        <v>608600</v>
      </c>
      <c r="BJ50" s="98">
        <f>BJ35+BJ24+BJ22+BJ21+BJ20+BJ18+BJ17+BJ26+BJ31+BJ32+BJ30+BJ10+BJ11+BJ12</f>
        <v>608600</v>
      </c>
      <c r="BK50" s="12">
        <f>BK35+BK24+BK22+BK21+BK20+BK18+BK17+BK26+BK31+BK32+BK30+BK10+BK11+BK12</f>
        <v>608600</v>
      </c>
      <c r="BL50" s="12">
        <f>BL35+BL24+BL22+BL21+BL20+BL18+BL17+BL26+BL31+BL32+BL30+BL10</f>
        <v>608600</v>
      </c>
      <c r="BM50" s="12">
        <f t="shared" ref="BM50:BU50" si="9">BM35+BM24+BM22+BM21+BM20+BM18+BM17+BM26+BM31+BM32+BM30+BM10</f>
        <v>608600</v>
      </c>
      <c r="BN50" s="12">
        <f t="shared" si="9"/>
        <v>608600</v>
      </c>
      <c r="BO50" s="12">
        <f t="shared" si="9"/>
        <v>608600</v>
      </c>
      <c r="BP50" s="12">
        <f t="shared" si="9"/>
        <v>608600</v>
      </c>
      <c r="BQ50" s="12">
        <f t="shared" si="9"/>
        <v>608600</v>
      </c>
      <c r="BR50" s="12">
        <f t="shared" si="9"/>
        <v>608600</v>
      </c>
      <c r="BS50" s="12">
        <f>BS35+BS24+BS22+BS21+BS20+BS18+BS17+BS26+BS31+BS32+BS30+BS10</f>
        <v>608600</v>
      </c>
      <c r="BT50" s="12">
        <f t="shared" si="9"/>
        <v>608600</v>
      </c>
      <c r="BU50" s="12">
        <f t="shared" si="9"/>
        <v>608600</v>
      </c>
      <c r="BV50" s="12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18"/>
      <c r="F51" s="18"/>
      <c r="H51" s="3"/>
      <c r="I51" s="3"/>
      <c r="J51" s="3"/>
      <c r="L51" s="3"/>
      <c r="M51" s="12"/>
      <c r="N51" s="12"/>
      <c r="O51" s="5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98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18" t="s">
        <v>174</v>
      </c>
      <c r="E52" s="18"/>
      <c r="F52" s="18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12">
        <f t="shared" si="10"/>
        <v>1062500</v>
      </c>
      <c r="N52" s="12">
        <f t="shared" si="10"/>
        <v>1076000</v>
      </c>
      <c r="O52" s="58">
        <f t="shared" si="10"/>
        <v>1090000</v>
      </c>
      <c r="P52" s="12">
        <f>SUM(P10:P45)-P50</f>
        <v>1068500</v>
      </c>
      <c r="Q52" s="12">
        <f t="shared" ref="Q52:BV52" si="11">SUM(Q10:Q45)-Q50</f>
        <v>1068500</v>
      </c>
      <c r="R52" s="12">
        <f t="shared" si="11"/>
        <v>1054500</v>
      </c>
      <c r="S52" s="12">
        <f t="shared" si="11"/>
        <v>1054500</v>
      </c>
      <c r="T52" s="12">
        <f t="shared" si="11"/>
        <v>1054500</v>
      </c>
      <c r="U52" s="12">
        <f t="shared" si="11"/>
        <v>1054500</v>
      </c>
      <c r="V52" s="12">
        <f t="shared" si="11"/>
        <v>1054500</v>
      </c>
      <c r="W52" s="12">
        <f t="shared" si="11"/>
        <v>1054500</v>
      </c>
      <c r="X52" s="12">
        <f t="shared" si="11"/>
        <v>1054500</v>
      </c>
      <c r="Y52" s="12">
        <f t="shared" si="11"/>
        <v>1068500</v>
      </c>
      <c r="Z52" s="12">
        <f t="shared" si="11"/>
        <v>1068500</v>
      </c>
      <c r="AA52" s="12">
        <f t="shared" si="11"/>
        <v>1068500</v>
      </c>
      <c r="AB52" s="12">
        <f t="shared" si="11"/>
        <v>1068500</v>
      </c>
      <c r="AC52" s="12">
        <f t="shared" si="11"/>
        <v>1068500</v>
      </c>
      <c r="AD52" s="12">
        <f t="shared" si="11"/>
        <v>1019500</v>
      </c>
      <c r="AE52" s="12">
        <f t="shared" si="11"/>
        <v>1019500</v>
      </c>
      <c r="AF52" s="12">
        <f t="shared" si="11"/>
        <v>994500</v>
      </c>
      <c r="AG52" s="12">
        <f t="shared" si="11"/>
        <v>994500</v>
      </c>
      <c r="AH52" s="12">
        <f t="shared" si="11"/>
        <v>994500</v>
      </c>
      <c r="AI52" s="12">
        <f t="shared" si="11"/>
        <v>994500</v>
      </c>
      <c r="AJ52" s="12">
        <f t="shared" si="11"/>
        <v>994500</v>
      </c>
      <c r="AK52" s="12">
        <f t="shared" si="11"/>
        <v>968500</v>
      </c>
      <c r="AL52" s="12">
        <f t="shared" si="11"/>
        <v>968500</v>
      </c>
      <c r="AM52" s="12">
        <f t="shared" si="11"/>
        <v>1003500</v>
      </c>
      <c r="AN52" s="12">
        <f t="shared" si="11"/>
        <v>1003500</v>
      </c>
      <c r="AO52" s="12">
        <f t="shared" si="11"/>
        <v>1003500</v>
      </c>
      <c r="AP52" s="12">
        <f t="shared" si="11"/>
        <v>964500</v>
      </c>
      <c r="AQ52" s="12">
        <f t="shared" si="11"/>
        <v>964500</v>
      </c>
      <c r="AR52" s="12">
        <f t="shared" si="11"/>
        <v>964500</v>
      </c>
      <c r="AS52" s="12">
        <f t="shared" si="11"/>
        <v>964500</v>
      </c>
      <c r="AT52" s="12">
        <f t="shared" si="11"/>
        <v>964500</v>
      </c>
      <c r="AU52" s="12">
        <f t="shared" si="11"/>
        <v>964500</v>
      </c>
      <c r="AV52" s="12">
        <f t="shared" si="11"/>
        <v>964500</v>
      </c>
      <c r="AW52" s="12">
        <f t="shared" si="11"/>
        <v>978500</v>
      </c>
      <c r="AX52" s="12">
        <f t="shared" si="11"/>
        <v>978500</v>
      </c>
      <c r="AY52" s="12">
        <f t="shared" si="11"/>
        <v>970500</v>
      </c>
      <c r="AZ52" s="12">
        <f t="shared" si="11"/>
        <v>970500</v>
      </c>
      <c r="BA52" s="12">
        <f t="shared" si="11"/>
        <v>970500</v>
      </c>
      <c r="BB52" s="12">
        <f t="shared" si="11"/>
        <v>956500</v>
      </c>
      <c r="BC52" s="12">
        <f t="shared" si="11"/>
        <v>870500</v>
      </c>
      <c r="BD52" s="12">
        <f t="shared" si="11"/>
        <v>870500</v>
      </c>
      <c r="BE52" s="12">
        <f t="shared" si="11"/>
        <v>870500</v>
      </c>
      <c r="BF52" s="12">
        <f t="shared" si="11"/>
        <v>870500</v>
      </c>
      <c r="BG52" s="12">
        <f t="shared" si="11"/>
        <v>870500</v>
      </c>
      <c r="BH52" s="12">
        <f t="shared" si="11"/>
        <v>870500</v>
      </c>
      <c r="BI52" s="12">
        <f t="shared" si="11"/>
        <v>434900</v>
      </c>
      <c r="BJ52" s="98">
        <f t="shared" si="11"/>
        <v>434900</v>
      </c>
      <c r="BK52" s="12">
        <f t="shared" si="11"/>
        <v>385900</v>
      </c>
      <c r="BL52" s="12">
        <f t="shared" si="11"/>
        <v>385900</v>
      </c>
      <c r="BM52" s="12">
        <f t="shared" si="11"/>
        <v>385900</v>
      </c>
      <c r="BN52" s="12">
        <f t="shared" si="11"/>
        <v>371900</v>
      </c>
      <c r="BO52" s="12">
        <f t="shared" si="11"/>
        <v>371900</v>
      </c>
      <c r="BP52" s="12">
        <f t="shared" si="11"/>
        <v>371900</v>
      </c>
      <c r="BQ52" s="12">
        <f t="shared" si="11"/>
        <v>371900</v>
      </c>
      <c r="BR52" s="12">
        <f t="shared" si="11"/>
        <v>371900</v>
      </c>
      <c r="BS52" s="12">
        <f t="shared" si="11"/>
        <v>371900</v>
      </c>
      <c r="BT52" s="12">
        <f t="shared" si="11"/>
        <v>371900</v>
      </c>
      <c r="BU52" s="12">
        <f t="shared" si="11"/>
        <v>385900</v>
      </c>
      <c r="BV52" s="12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E53" s="18"/>
      <c r="F53" s="18"/>
      <c r="H53" s="3"/>
      <c r="I53" s="3"/>
      <c r="J53" s="3"/>
      <c r="L53" s="3"/>
      <c r="M53" s="12"/>
      <c r="N53" s="12"/>
      <c r="O53" s="58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98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A54" s="18" t="s">
        <v>175</v>
      </c>
      <c r="D54" s="18"/>
      <c r="E54" s="18"/>
      <c r="F54" s="18"/>
      <c r="H54" s="81">
        <f>H52/1090000</f>
        <v>1</v>
      </c>
      <c r="I54" s="81">
        <f t="shared" ref="I54:BV54" si="12">I52/1090000</f>
        <v>1</v>
      </c>
      <c r="J54" s="81"/>
      <c r="L54" s="81">
        <f t="shared" si="12"/>
        <v>1</v>
      </c>
      <c r="M54" s="104">
        <f t="shared" si="12"/>
        <v>0.97477064220183485</v>
      </c>
      <c r="N54" s="104">
        <f t="shared" si="12"/>
        <v>0.98715596330275235</v>
      </c>
      <c r="O54" s="104">
        <f t="shared" si="12"/>
        <v>1</v>
      </c>
      <c r="P54" s="104">
        <f t="shared" si="12"/>
        <v>0.98027522935779821</v>
      </c>
      <c r="Q54" s="104">
        <f t="shared" si="12"/>
        <v>0.98027522935779821</v>
      </c>
      <c r="R54" s="104">
        <f t="shared" si="12"/>
        <v>0.96743119266055044</v>
      </c>
      <c r="S54" s="104">
        <f t="shared" si="12"/>
        <v>0.96743119266055044</v>
      </c>
      <c r="T54" s="104">
        <f t="shared" si="12"/>
        <v>0.96743119266055044</v>
      </c>
      <c r="U54" s="104">
        <f t="shared" si="12"/>
        <v>0.96743119266055044</v>
      </c>
      <c r="V54" s="104">
        <f t="shared" si="12"/>
        <v>0.96743119266055044</v>
      </c>
      <c r="W54" s="104">
        <f t="shared" si="12"/>
        <v>0.96743119266055044</v>
      </c>
      <c r="X54" s="104">
        <f t="shared" si="12"/>
        <v>0.96743119266055044</v>
      </c>
      <c r="Y54" s="104">
        <f t="shared" si="12"/>
        <v>0.98027522935779821</v>
      </c>
      <c r="Z54" s="104">
        <f t="shared" si="12"/>
        <v>0.98027522935779821</v>
      </c>
      <c r="AA54" s="104">
        <f t="shared" si="12"/>
        <v>0.98027522935779821</v>
      </c>
      <c r="AB54" s="104">
        <f t="shared" si="12"/>
        <v>0.98027522935779821</v>
      </c>
      <c r="AC54" s="104">
        <f t="shared" si="12"/>
        <v>0.98027522935779821</v>
      </c>
      <c r="AD54" s="104">
        <f t="shared" si="12"/>
        <v>0.93532110091743115</v>
      </c>
      <c r="AE54" s="104">
        <f t="shared" si="12"/>
        <v>0.93532110091743115</v>
      </c>
      <c r="AF54" s="104">
        <f t="shared" si="12"/>
        <v>0.91238532110091741</v>
      </c>
      <c r="AG54" s="104">
        <f t="shared" si="12"/>
        <v>0.91238532110091741</v>
      </c>
      <c r="AH54" s="104">
        <f t="shared" si="12"/>
        <v>0.91238532110091741</v>
      </c>
      <c r="AI54" s="104">
        <f t="shared" si="12"/>
        <v>0.91238532110091741</v>
      </c>
      <c r="AJ54" s="104">
        <f t="shared" si="12"/>
        <v>0.91238532110091741</v>
      </c>
      <c r="AK54" s="104">
        <f t="shared" si="12"/>
        <v>0.88853211009174315</v>
      </c>
      <c r="AL54" s="104">
        <f t="shared" si="12"/>
        <v>0.88853211009174315</v>
      </c>
      <c r="AM54" s="104">
        <f t="shared" si="12"/>
        <v>0.92064220183486234</v>
      </c>
      <c r="AN54" s="104">
        <f t="shared" si="12"/>
        <v>0.92064220183486234</v>
      </c>
      <c r="AO54" s="104">
        <f t="shared" si="12"/>
        <v>0.92064220183486234</v>
      </c>
      <c r="AP54" s="104">
        <f t="shared" si="12"/>
        <v>0.88486238532110095</v>
      </c>
      <c r="AQ54" s="104">
        <f t="shared" si="12"/>
        <v>0.88486238532110095</v>
      </c>
      <c r="AR54" s="104">
        <f t="shared" si="12"/>
        <v>0.88486238532110095</v>
      </c>
      <c r="AS54" s="104">
        <f t="shared" si="12"/>
        <v>0.88486238532110095</v>
      </c>
      <c r="AT54" s="104">
        <f t="shared" si="12"/>
        <v>0.88486238532110095</v>
      </c>
      <c r="AU54" s="104">
        <f t="shared" si="12"/>
        <v>0.88486238532110095</v>
      </c>
      <c r="AV54" s="104">
        <f t="shared" si="12"/>
        <v>0.88486238532110095</v>
      </c>
      <c r="AW54" s="104">
        <f t="shared" si="12"/>
        <v>0.8977064220183486</v>
      </c>
      <c r="AX54" s="104">
        <f t="shared" si="12"/>
        <v>0.8977064220183486</v>
      </c>
      <c r="AY54" s="104">
        <f t="shared" si="12"/>
        <v>0.8903669724770642</v>
      </c>
      <c r="AZ54" s="104">
        <f t="shared" si="12"/>
        <v>0.8903669724770642</v>
      </c>
      <c r="BA54" s="104">
        <f t="shared" si="12"/>
        <v>0.8903669724770642</v>
      </c>
      <c r="BB54" s="104">
        <f t="shared" si="12"/>
        <v>0.87752293577981655</v>
      </c>
      <c r="BC54" s="104">
        <f t="shared" si="12"/>
        <v>0.79862385321100915</v>
      </c>
      <c r="BD54" s="104">
        <f t="shared" si="12"/>
        <v>0.79862385321100915</v>
      </c>
      <c r="BE54" s="104">
        <f t="shared" si="12"/>
        <v>0.79862385321100915</v>
      </c>
      <c r="BF54" s="104">
        <f t="shared" si="12"/>
        <v>0.79862385321100915</v>
      </c>
      <c r="BG54" s="104">
        <f t="shared" si="12"/>
        <v>0.79862385321100915</v>
      </c>
      <c r="BH54" s="104">
        <f t="shared" si="12"/>
        <v>0.79862385321100915</v>
      </c>
      <c r="BI54" s="104">
        <f t="shared" si="12"/>
        <v>0.39899082568807337</v>
      </c>
      <c r="BJ54" s="105">
        <f t="shared" si="12"/>
        <v>0.39899082568807337</v>
      </c>
      <c r="BK54" s="104">
        <f t="shared" si="12"/>
        <v>0.35403669724770642</v>
      </c>
      <c r="BL54" s="104">
        <f t="shared" si="12"/>
        <v>0.35403669724770642</v>
      </c>
      <c r="BM54" s="104">
        <f t="shared" si="12"/>
        <v>0.35403669724770642</v>
      </c>
      <c r="BN54" s="104">
        <f t="shared" si="12"/>
        <v>0.34119266055045872</v>
      </c>
      <c r="BO54" s="104">
        <f t="shared" si="12"/>
        <v>0.34119266055045872</v>
      </c>
      <c r="BP54" s="104">
        <f t="shared" si="12"/>
        <v>0.34119266055045872</v>
      </c>
      <c r="BQ54" s="104">
        <f t="shared" si="12"/>
        <v>0.34119266055045872</v>
      </c>
      <c r="BR54" s="104">
        <f t="shared" si="12"/>
        <v>0.34119266055045872</v>
      </c>
      <c r="BS54" s="104">
        <f t="shared" si="12"/>
        <v>0.34119266055045872</v>
      </c>
      <c r="BT54" s="104">
        <f t="shared" si="12"/>
        <v>0.34119266055045872</v>
      </c>
      <c r="BU54" s="104">
        <f t="shared" si="12"/>
        <v>0.35403669724770642</v>
      </c>
      <c r="BV54" s="104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05">
        <f>SUM(L54:BJ54)/51</f>
        <v>0.89598488936859122</v>
      </c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12">
        <f t="shared" si="13"/>
        <v>27500</v>
      </c>
      <c r="N56" s="12">
        <f t="shared" si="13"/>
        <v>14000</v>
      </c>
      <c r="O56" s="12">
        <f t="shared" si="13"/>
        <v>0</v>
      </c>
      <c r="P56" s="12">
        <f t="shared" si="13"/>
        <v>21500</v>
      </c>
      <c r="Q56" s="12">
        <f t="shared" si="13"/>
        <v>21500</v>
      </c>
      <c r="R56" s="12">
        <f t="shared" si="13"/>
        <v>35500</v>
      </c>
      <c r="S56" s="12">
        <f t="shared" si="13"/>
        <v>35500</v>
      </c>
      <c r="T56" s="12">
        <f t="shared" si="13"/>
        <v>35500</v>
      </c>
      <c r="U56" s="12">
        <f t="shared" si="13"/>
        <v>35500</v>
      </c>
      <c r="V56" s="12">
        <f t="shared" si="13"/>
        <v>35500</v>
      </c>
      <c r="W56" s="12">
        <f t="shared" si="13"/>
        <v>35500</v>
      </c>
      <c r="X56" s="12">
        <f t="shared" si="13"/>
        <v>35500</v>
      </c>
      <c r="Y56" s="12">
        <f t="shared" si="13"/>
        <v>21500</v>
      </c>
      <c r="Z56" s="12">
        <f t="shared" si="13"/>
        <v>21500</v>
      </c>
      <c r="AA56" s="12">
        <f t="shared" si="13"/>
        <v>21500</v>
      </c>
      <c r="AB56" s="12">
        <f t="shared" si="13"/>
        <v>21500</v>
      </c>
      <c r="AC56" s="12">
        <f t="shared" si="13"/>
        <v>21500</v>
      </c>
      <c r="AD56" s="12">
        <f t="shared" si="13"/>
        <v>70500</v>
      </c>
      <c r="AE56" s="12">
        <f t="shared" si="13"/>
        <v>70500</v>
      </c>
      <c r="AF56" s="12">
        <f t="shared" si="13"/>
        <v>95500</v>
      </c>
      <c r="AG56" s="12">
        <f t="shared" si="13"/>
        <v>95500</v>
      </c>
      <c r="AH56" s="12">
        <f t="shared" si="13"/>
        <v>95500</v>
      </c>
      <c r="AI56" s="12">
        <f t="shared" si="13"/>
        <v>95500</v>
      </c>
      <c r="AJ56" s="12">
        <f t="shared" si="13"/>
        <v>95500</v>
      </c>
      <c r="AK56" s="12">
        <f t="shared" si="13"/>
        <v>121500</v>
      </c>
      <c r="AL56" s="12">
        <f t="shared" si="13"/>
        <v>121500</v>
      </c>
      <c r="AM56" s="12">
        <f t="shared" si="13"/>
        <v>86500</v>
      </c>
      <c r="AN56" s="12">
        <f t="shared" si="13"/>
        <v>86500</v>
      </c>
      <c r="AO56" s="12">
        <f t="shared" si="13"/>
        <v>86500</v>
      </c>
      <c r="AP56" s="12">
        <f t="shared" si="13"/>
        <v>125500</v>
      </c>
      <c r="AQ56" s="12">
        <f t="shared" si="13"/>
        <v>125500</v>
      </c>
      <c r="AR56" s="12">
        <f t="shared" si="13"/>
        <v>125500</v>
      </c>
      <c r="AS56" s="12">
        <f t="shared" si="13"/>
        <v>125500</v>
      </c>
      <c r="AT56" s="12">
        <f t="shared" si="13"/>
        <v>125500</v>
      </c>
      <c r="AU56" s="12">
        <f t="shared" si="13"/>
        <v>125500</v>
      </c>
      <c r="AV56" s="12">
        <f t="shared" si="13"/>
        <v>125500</v>
      </c>
      <c r="AW56" s="12">
        <f t="shared" si="13"/>
        <v>111500</v>
      </c>
      <c r="AX56" s="12">
        <f t="shared" si="13"/>
        <v>111500</v>
      </c>
      <c r="AY56" s="12">
        <f t="shared" si="13"/>
        <v>119500</v>
      </c>
      <c r="AZ56" s="12">
        <f t="shared" si="13"/>
        <v>119500</v>
      </c>
      <c r="BA56" s="12">
        <f t="shared" si="13"/>
        <v>119500</v>
      </c>
      <c r="BB56" s="12">
        <f t="shared" si="13"/>
        <v>133500</v>
      </c>
      <c r="BC56" s="12">
        <f t="shared" si="13"/>
        <v>219500</v>
      </c>
      <c r="BD56" s="12">
        <f t="shared" si="13"/>
        <v>219500</v>
      </c>
      <c r="BE56" s="12">
        <f t="shared" si="13"/>
        <v>219500</v>
      </c>
      <c r="BF56" s="12">
        <f t="shared" si="13"/>
        <v>219500</v>
      </c>
      <c r="BG56" s="12">
        <f t="shared" si="13"/>
        <v>219500</v>
      </c>
      <c r="BH56" s="12">
        <f t="shared" si="13"/>
        <v>219500</v>
      </c>
      <c r="BI56" s="12">
        <f t="shared" si="13"/>
        <v>655100</v>
      </c>
      <c r="BJ56" s="98">
        <f t="shared" si="13"/>
        <v>655100</v>
      </c>
      <c r="BK56" s="12">
        <f t="shared" si="13"/>
        <v>704100</v>
      </c>
      <c r="BL56" s="12">
        <f t="shared" si="13"/>
        <v>704100</v>
      </c>
      <c r="BM56" s="12">
        <f t="shared" si="13"/>
        <v>704100</v>
      </c>
      <c r="BN56" s="12">
        <f t="shared" si="13"/>
        <v>718100</v>
      </c>
      <c r="BO56" s="12">
        <f t="shared" si="13"/>
        <v>718100</v>
      </c>
      <c r="BP56" s="12">
        <f t="shared" si="13"/>
        <v>718100</v>
      </c>
      <c r="BQ56" s="12">
        <f t="shared" si="13"/>
        <v>718100</v>
      </c>
      <c r="BR56" s="12">
        <f t="shared" si="13"/>
        <v>718100</v>
      </c>
      <c r="BS56" s="12">
        <f t="shared" si="13"/>
        <v>718100</v>
      </c>
      <c r="BT56" s="12">
        <f t="shared" si="13"/>
        <v>718100</v>
      </c>
      <c r="BU56" s="12">
        <f t="shared" si="13"/>
        <v>704100</v>
      </c>
      <c r="BV56" s="12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18" t="s">
        <v>177</v>
      </c>
      <c r="D57" s="18"/>
      <c r="E57" s="18"/>
      <c r="H57" s="81">
        <f>H56/1090000</f>
        <v>0</v>
      </c>
      <c r="I57" s="81">
        <f t="shared" ref="I57:BV57" si="14">I56/1090000</f>
        <v>0</v>
      </c>
      <c r="J57" s="81"/>
      <c r="L57" s="81">
        <f t="shared" si="14"/>
        <v>0</v>
      </c>
      <c r="M57" s="104">
        <f t="shared" si="14"/>
        <v>2.5229357798165139E-2</v>
      </c>
      <c r="N57" s="104">
        <f t="shared" si="14"/>
        <v>1.2844036697247707E-2</v>
      </c>
      <c r="O57" s="104">
        <f t="shared" si="14"/>
        <v>0</v>
      </c>
      <c r="P57" s="104">
        <f t="shared" si="14"/>
        <v>1.9724770642201836E-2</v>
      </c>
      <c r="Q57" s="104">
        <f t="shared" si="14"/>
        <v>1.9724770642201836E-2</v>
      </c>
      <c r="R57" s="104">
        <f t="shared" si="14"/>
        <v>3.2568807339449543E-2</v>
      </c>
      <c r="S57" s="104">
        <f t="shared" si="14"/>
        <v>3.2568807339449543E-2</v>
      </c>
      <c r="T57" s="104">
        <f t="shared" si="14"/>
        <v>3.2568807339449543E-2</v>
      </c>
      <c r="U57" s="104">
        <f t="shared" si="14"/>
        <v>3.2568807339449543E-2</v>
      </c>
      <c r="V57" s="104">
        <f t="shared" si="14"/>
        <v>3.2568807339449543E-2</v>
      </c>
      <c r="W57" s="104">
        <f t="shared" si="14"/>
        <v>3.2568807339449543E-2</v>
      </c>
      <c r="X57" s="104">
        <f t="shared" si="14"/>
        <v>3.2568807339449543E-2</v>
      </c>
      <c r="Y57" s="104">
        <f t="shared" si="14"/>
        <v>1.9724770642201836E-2</v>
      </c>
      <c r="Z57" s="104">
        <f t="shared" si="14"/>
        <v>1.9724770642201836E-2</v>
      </c>
      <c r="AA57" s="104">
        <f t="shared" si="14"/>
        <v>1.9724770642201836E-2</v>
      </c>
      <c r="AB57" s="104">
        <f t="shared" si="14"/>
        <v>1.9724770642201836E-2</v>
      </c>
      <c r="AC57" s="104">
        <f t="shared" si="14"/>
        <v>1.9724770642201836E-2</v>
      </c>
      <c r="AD57" s="104">
        <f t="shared" si="14"/>
        <v>6.4678899082568811E-2</v>
      </c>
      <c r="AE57" s="104">
        <f t="shared" si="14"/>
        <v>6.4678899082568811E-2</v>
      </c>
      <c r="AF57" s="104">
        <f t="shared" si="14"/>
        <v>8.7614678899082574E-2</v>
      </c>
      <c r="AG57" s="104">
        <f t="shared" si="14"/>
        <v>8.7614678899082574E-2</v>
      </c>
      <c r="AH57" s="104">
        <f t="shared" si="14"/>
        <v>8.7614678899082574E-2</v>
      </c>
      <c r="AI57" s="104">
        <f t="shared" si="14"/>
        <v>8.7614678899082574E-2</v>
      </c>
      <c r="AJ57" s="104">
        <f t="shared" si="14"/>
        <v>8.7614678899082574E-2</v>
      </c>
      <c r="AK57" s="104">
        <f t="shared" si="14"/>
        <v>0.11146788990825689</v>
      </c>
      <c r="AL57" s="104">
        <f t="shared" si="14"/>
        <v>0.11146788990825689</v>
      </c>
      <c r="AM57" s="104">
        <f t="shared" si="14"/>
        <v>7.9357798165137619E-2</v>
      </c>
      <c r="AN57" s="104">
        <f t="shared" si="14"/>
        <v>7.9357798165137619E-2</v>
      </c>
      <c r="AO57" s="104">
        <f t="shared" si="14"/>
        <v>7.9357798165137619E-2</v>
      </c>
      <c r="AP57" s="104">
        <f t="shared" si="14"/>
        <v>0.11513761467889909</v>
      </c>
      <c r="AQ57" s="104">
        <f t="shared" si="14"/>
        <v>0.11513761467889909</v>
      </c>
      <c r="AR57" s="104">
        <f t="shared" si="14"/>
        <v>0.11513761467889909</v>
      </c>
      <c r="AS57" s="104">
        <f t="shared" si="14"/>
        <v>0.11513761467889909</v>
      </c>
      <c r="AT57" s="104">
        <f t="shared" si="14"/>
        <v>0.11513761467889909</v>
      </c>
      <c r="AU57" s="104">
        <f t="shared" si="14"/>
        <v>0.11513761467889909</v>
      </c>
      <c r="AV57" s="104">
        <f t="shared" si="14"/>
        <v>0.11513761467889909</v>
      </c>
      <c r="AW57" s="104">
        <f t="shared" si="14"/>
        <v>0.10229357798165138</v>
      </c>
      <c r="AX57" s="104">
        <f t="shared" si="14"/>
        <v>0.10229357798165138</v>
      </c>
      <c r="AY57" s="104">
        <f t="shared" si="14"/>
        <v>0.10963302752293579</v>
      </c>
      <c r="AZ57" s="104">
        <f t="shared" si="14"/>
        <v>0.10963302752293579</v>
      </c>
      <c r="BA57" s="104">
        <f t="shared" si="14"/>
        <v>0.10963302752293579</v>
      </c>
      <c r="BB57" s="104">
        <f t="shared" si="14"/>
        <v>0.12247706422018349</v>
      </c>
      <c r="BC57" s="104">
        <f t="shared" si="14"/>
        <v>0.20137614678899082</v>
      </c>
      <c r="BD57" s="104">
        <f t="shared" si="14"/>
        <v>0.20137614678899082</v>
      </c>
      <c r="BE57" s="104">
        <f t="shared" si="14"/>
        <v>0.20137614678899082</v>
      </c>
      <c r="BF57" s="104">
        <f t="shared" si="14"/>
        <v>0.20137614678899082</v>
      </c>
      <c r="BG57" s="104">
        <f t="shared" si="14"/>
        <v>0.20137614678899082</v>
      </c>
      <c r="BH57" s="104">
        <f t="shared" si="14"/>
        <v>0.20137614678899082</v>
      </c>
      <c r="BI57" s="104">
        <f t="shared" si="14"/>
        <v>0.60100917431192658</v>
      </c>
      <c r="BJ57" s="105">
        <f t="shared" si="14"/>
        <v>0.60100917431192658</v>
      </c>
      <c r="BK57" s="104">
        <f t="shared" si="14"/>
        <v>0.64596330275229363</v>
      </c>
      <c r="BL57" s="104">
        <f t="shared" si="14"/>
        <v>0.64596330275229363</v>
      </c>
      <c r="BM57" s="104">
        <f t="shared" si="14"/>
        <v>0.64596330275229363</v>
      </c>
      <c r="BN57" s="104">
        <f t="shared" si="14"/>
        <v>0.65880733944954128</v>
      </c>
      <c r="BO57" s="104">
        <f t="shared" si="14"/>
        <v>0.65880733944954128</v>
      </c>
      <c r="BP57" s="104">
        <f t="shared" si="14"/>
        <v>0.65880733944954128</v>
      </c>
      <c r="BQ57" s="104">
        <f t="shared" si="14"/>
        <v>0.65880733944954128</v>
      </c>
      <c r="BR57" s="104">
        <f t="shared" si="14"/>
        <v>0.65880733944954128</v>
      </c>
      <c r="BS57" s="104">
        <f t="shared" si="14"/>
        <v>0.65880733944954128</v>
      </c>
      <c r="BT57" s="104">
        <f t="shared" si="14"/>
        <v>0.65880733944954128</v>
      </c>
      <c r="BU57" s="104">
        <f t="shared" si="14"/>
        <v>0.64596330275229363</v>
      </c>
      <c r="BV57" s="104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6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05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6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96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178</v>
      </c>
      <c r="M60" s="5"/>
      <c r="N60" s="5"/>
      <c r="O60" s="6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96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6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96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6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96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6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96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6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96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6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6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6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6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7" width="10.6640625" customWidth="1"/>
    <col min="8" max="10" width="10.6640625" bestFit="1" customWidth="1"/>
    <col min="11" max="12" width="10.44140625" bestFit="1" customWidth="1"/>
    <col min="13" max="15" width="10.6640625" bestFit="1" customWidth="1"/>
    <col min="16" max="17" width="10.5546875" bestFit="1" customWidth="1"/>
    <col min="18" max="19" width="10.44140625" bestFit="1" customWidth="1"/>
  </cols>
  <sheetData>
    <row r="1" spans="1:72" x14ac:dyDescent="0.25">
      <c r="A1" s="35" t="s">
        <v>168</v>
      </c>
    </row>
    <row r="2" spans="1:72" ht="15.6" x14ac:dyDescent="0.3">
      <c r="A2" s="39" t="s">
        <v>110</v>
      </c>
    </row>
    <row r="4" spans="1:72" x14ac:dyDescent="0.25">
      <c r="A4" s="35" t="s">
        <v>109</v>
      </c>
    </row>
    <row r="5" spans="1:72" x14ac:dyDescent="0.25">
      <c r="M5" s="22"/>
    </row>
    <row r="6" spans="1:72" x14ac:dyDescent="0.25">
      <c r="A6" s="34"/>
      <c r="M6" s="22"/>
      <c r="BH6" s="82"/>
    </row>
    <row r="7" spans="1:72" ht="13.8" thickBot="1" x14ac:dyDescent="0.3">
      <c r="M7" s="22"/>
      <c r="BH7" s="82"/>
    </row>
    <row r="8" spans="1:72" ht="13.8" thickBot="1" x14ac:dyDescent="0.3">
      <c r="A8" t="s">
        <v>2</v>
      </c>
      <c r="B8" t="s">
        <v>3</v>
      </c>
      <c r="C8" t="s">
        <v>101</v>
      </c>
      <c r="D8" t="s">
        <v>102</v>
      </c>
      <c r="E8" t="s">
        <v>62</v>
      </c>
      <c r="F8" t="s">
        <v>1</v>
      </c>
      <c r="G8" s="30" t="s">
        <v>104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2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2">
        <v>37712</v>
      </c>
      <c r="AC8" s="72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3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8" thickBot="1" x14ac:dyDescent="0.3">
      <c r="H9" s="21"/>
      <c r="I9" s="21"/>
      <c r="J9" s="21"/>
      <c r="K9" s="21"/>
      <c r="L9" s="21"/>
      <c r="M9" s="72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2"/>
      <c r="AC9" s="72"/>
      <c r="AD9" s="21"/>
      <c r="AE9" s="21"/>
      <c r="AF9" s="21"/>
      <c r="AG9" s="21"/>
      <c r="AH9" s="21"/>
      <c r="AI9" s="21"/>
      <c r="AJ9" s="21"/>
      <c r="BH9" s="82"/>
    </row>
    <row r="10" spans="1:72" ht="13.8" thickBot="1" x14ac:dyDescent="0.3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68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68">
        <v>306000</v>
      </c>
      <c r="AC10" s="68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4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5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78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68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4"/>
    </row>
    <row r="12" spans="1:72" ht="13.8" thickBot="1" x14ac:dyDescent="0.3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78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68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4"/>
    </row>
    <row r="13" spans="1:72" ht="13.8" thickBot="1" x14ac:dyDescent="0.3">
      <c r="A13">
        <v>20822</v>
      </c>
      <c r="B13" s="93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68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68">
        <v>25000</v>
      </c>
      <c r="AC13" s="68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5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8" thickBot="1" x14ac:dyDescent="0.3">
      <c r="A14">
        <v>21165</v>
      </c>
      <c r="B14" s="93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68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68">
        <v>150000</v>
      </c>
      <c r="AC14" s="68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5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8" thickBot="1" x14ac:dyDescent="0.3">
      <c r="A15">
        <v>25071</v>
      </c>
      <c r="B15" t="s">
        <v>52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68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68">
        <v>90000</v>
      </c>
      <c r="AC15" s="68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5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8" thickBot="1" x14ac:dyDescent="0.3">
      <c r="A16">
        <v>24670</v>
      </c>
      <c r="B16" s="22" t="s">
        <v>22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68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68">
        <v>10000</v>
      </c>
      <c r="AC16" s="68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5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8" thickBot="1" x14ac:dyDescent="0.3">
      <c r="A17">
        <v>25700</v>
      </c>
      <c r="B17" t="s">
        <v>52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68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0">
        <v>25000</v>
      </c>
      <c r="AC17" s="80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6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8" thickBot="1" x14ac:dyDescent="0.3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68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4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8" thickBot="1" x14ac:dyDescent="0.3">
      <c r="A19">
        <v>25924</v>
      </c>
      <c r="B19" t="s">
        <v>28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68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68">
        <v>20000</v>
      </c>
      <c r="AC19" s="68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5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8" thickBot="1" x14ac:dyDescent="0.3">
      <c r="A20">
        <v>26125</v>
      </c>
      <c r="B20" t="s">
        <v>30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68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68">
        <v>8600</v>
      </c>
      <c r="AC20" s="68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4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8" thickBot="1" x14ac:dyDescent="0.3">
      <c r="A21">
        <v>26490</v>
      </c>
      <c r="B21" t="s">
        <v>60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68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68">
        <v>70000</v>
      </c>
      <c r="AC21" s="68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4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8" thickBot="1" x14ac:dyDescent="0.3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68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4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8" thickBot="1" x14ac:dyDescent="0.3">
      <c r="A23">
        <v>26372</v>
      </c>
      <c r="B23" t="s">
        <v>31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68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68">
        <v>25000</v>
      </c>
      <c r="AC23" s="68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5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8" thickBot="1" x14ac:dyDescent="0.3">
      <c r="A24">
        <v>26683</v>
      </c>
      <c r="B24" t="s">
        <v>33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68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5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4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8" thickBot="1" x14ac:dyDescent="0.3">
      <c r="A25">
        <v>26678</v>
      </c>
      <c r="B25" t="s">
        <v>53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68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68">
        <v>25000</v>
      </c>
      <c r="AC25" s="68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5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8" thickBot="1" x14ac:dyDescent="0.3">
      <c r="A26">
        <v>26960</v>
      </c>
      <c r="B26" t="s">
        <v>40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68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68">
        <v>20000</v>
      </c>
      <c r="AC26" s="68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4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5">
      <c r="A27">
        <v>26719</v>
      </c>
      <c r="B27" t="s">
        <v>34</v>
      </c>
      <c r="C27" s="3">
        <v>25000</v>
      </c>
      <c r="D27" s="1">
        <v>36647</v>
      </c>
      <c r="E27" s="1">
        <v>38472</v>
      </c>
      <c r="F27" t="s">
        <v>37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68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68">
        <v>25000</v>
      </c>
      <c r="AC27" s="68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2"/>
    </row>
    <row r="28" spans="1:72" x14ac:dyDescent="0.25">
      <c r="A28">
        <v>26813</v>
      </c>
      <c r="B28" t="s">
        <v>36</v>
      </c>
      <c r="C28" s="3">
        <v>3500</v>
      </c>
      <c r="D28" s="1">
        <v>36647</v>
      </c>
      <c r="E28" s="1">
        <v>39506</v>
      </c>
      <c r="F28" t="s">
        <v>37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68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68">
        <v>3500</v>
      </c>
      <c r="AC28" s="68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5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8" thickBot="1" x14ac:dyDescent="0.3">
      <c r="A29">
        <v>26816</v>
      </c>
      <c r="B29" t="s">
        <v>38</v>
      </c>
      <c r="C29" s="3">
        <v>21500</v>
      </c>
      <c r="D29" s="1">
        <v>36647</v>
      </c>
      <c r="E29" s="1">
        <v>38472</v>
      </c>
      <c r="F29" t="s">
        <v>37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68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68">
        <v>21500</v>
      </c>
      <c r="AC29" s="68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2"/>
    </row>
    <row r="30" spans="1:72" ht="13.8" thickBot="1" x14ac:dyDescent="0.3">
      <c r="A30">
        <v>26884</v>
      </c>
      <c r="B30" t="s">
        <v>53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68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68">
        <v>40000</v>
      </c>
      <c r="AC30" s="68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4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8" thickBot="1" x14ac:dyDescent="0.3">
      <c r="A31">
        <v>26758</v>
      </c>
      <c r="B31" t="s">
        <v>31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68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68">
        <v>40000</v>
      </c>
      <c r="AC31" s="68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4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8" thickBot="1" x14ac:dyDescent="0.3">
      <c r="A32">
        <v>26819</v>
      </c>
      <c r="B32" t="s">
        <v>39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68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68">
        <v>10000</v>
      </c>
      <c r="AC32" s="68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4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5">
      <c r="A33">
        <v>27252</v>
      </c>
      <c r="B33" t="s">
        <v>46</v>
      </c>
      <c r="C33" s="3">
        <v>14000</v>
      </c>
      <c r="D33" s="1">
        <v>36831</v>
      </c>
      <c r="E33" s="1">
        <v>40482</v>
      </c>
      <c r="F33" t="s">
        <v>37</v>
      </c>
      <c r="G33" s="2"/>
      <c r="H33" s="3"/>
      <c r="I33" s="3"/>
      <c r="J33" s="3"/>
      <c r="K33" s="3">
        <v>14000</v>
      </c>
      <c r="L33" s="3">
        <v>14000</v>
      </c>
      <c r="M33" s="68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68"/>
      <c r="AC33" s="68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5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5">
      <c r="A34">
        <v>27293</v>
      </c>
      <c r="B34" t="s">
        <v>38</v>
      </c>
      <c r="C34" s="3">
        <v>49000</v>
      </c>
      <c r="D34" s="1">
        <v>36831</v>
      </c>
      <c r="E34" s="1">
        <v>37195</v>
      </c>
      <c r="F34" t="s">
        <v>37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2"/>
    </row>
    <row r="35" spans="1:72" x14ac:dyDescent="0.25">
      <c r="A35">
        <v>27340</v>
      </c>
      <c r="B35" t="s">
        <v>50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68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4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5">
      <c r="A36">
        <v>27334</v>
      </c>
      <c r="B36" t="s">
        <v>33</v>
      </c>
      <c r="C36" s="3">
        <v>14000</v>
      </c>
      <c r="D36" s="1">
        <v>36982</v>
      </c>
      <c r="E36" s="1">
        <v>37195</v>
      </c>
      <c r="F36" t="s">
        <v>37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2"/>
    </row>
    <row r="37" spans="1:72" x14ac:dyDescent="0.25">
      <c r="A37">
        <v>27352</v>
      </c>
      <c r="B37" t="s">
        <v>38</v>
      </c>
      <c r="C37" s="3">
        <v>21500</v>
      </c>
      <c r="D37" s="1">
        <v>37196</v>
      </c>
      <c r="E37" s="1">
        <v>37560</v>
      </c>
      <c r="F37" t="s">
        <v>37</v>
      </c>
      <c r="G37" s="2"/>
      <c r="K37" s="3">
        <v>21500</v>
      </c>
      <c r="L37" s="3">
        <v>21500</v>
      </c>
      <c r="M37" s="68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2"/>
    </row>
    <row r="38" spans="1:72" x14ac:dyDescent="0.25">
      <c r="A38">
        <v>27457</v>
      </c>
      <c r="B38" t="s">
        <v>57</v>
      </c>
      <c r="C38" s="3">
        <v>13500</v>
      </c>
      <c r="D38" s="1">
        <v>37226</v>
      </c>
      <c r="E38" s="1">
        <v>37256</v>
      </c>
      <c r="F38" t="s">
        <v>37</v>
      </c>
      <c r="G38" s="2"/>
      <c r="L38" s="3">
        <v>13500</v>
      </c>
      <c r="M38" s="22"/>
      <c r="AB38" s="22"/>
      <c r="AC38" s="22"/>
      <c r="BH38" s="82"/>
    </row>
    <row r="39" spans="1:72" x14ac:dyDescent="0.25">
      <c r="A39">
        <v>27454</v>
      </c>
      <c r="B39" t="s">
        <v>39</v>
      </c>
      <c r="C39" s="3">
        <v>27500</v>
      </c>
      <c r="D39" s="1">
        <v>37257</v>
      </c>
      <c r="E39" s="1">
        <v>37621</v>
      </c>
      <c r="F39" t="s">
        <v>37</v>
      </c>
      <c r="G39" s="2"/>
      <c r="M39" s="68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2"/>
    </row>
    <row r="40" spans="1:72" x14ac:dyDescent="0.25">
      <c r="A40">
        <v>27456</v>
      </c>
      <c r="B40" t="s">
        <v>57</v>
      </c>
      <c r="C40" s="3">
        <v>21500</v>
      </c>
      <c r="D40" s="1">
        <v>37561</v>
      </c>
      <c r="E40" s="1">
        <v>37621</v>
      </c>
      <c r="F40" t="s">
        <v>37</v>
      </c>
      <c r="G40" s="2"/>
      <c r="M40" s="22"/>
      <c r="W40" s="3">
        <v>21500</v>
      </c>
      <c r="X40" s="3">
        <v>21500</v>
      </c>
      <c r="AB40" s="22"/>
      <c r="AC40" s="22"/>
      <c r="BH40" s="82"/>
    </row>
    <row r="41" spans="1:72" x14ac:dyDescent="0.25">
      <c r="A41">
        <v>27458</v>
      </c>
      <c r="B41" t="s">
        <v>59</v>
      </c>
      <c r="C41" s="3">
        <v>14000</v>
      </c>
      <c r="D41" s="1">
        <v>37622</v>
      </c>
      <c r="E41" s="1">
        <v>38717</v>
      </c>
      <c r="F41" t="s">
        <v>37</v>
      </c>
      <c r="G41" s="2"/>
      <c r="M41" s="22"/>
      <c r="Y41" s="3">
        <v>14000</v>
      </c>
      <c r="Z41" s="3">
        <v>14000</v>
      </c>
      <c r="AA41" s="3">
        <v>14000</v>
      </c>
      <c r="AB41" s="68">
        <v>14000</v>
      </c>
      <c r="AC41" s="68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5">
        <v>14000</v>
      </c>
    </row>
    <row r="42" spans="1:72" x14ac:dyDescent="0.25">
      <c r="A42">
        <v>27453</v>
      </c>
      <c r="B42" t="s">
        <v>57</v>
      </c>
      <c r="C42" s="3">
        <v>35000</v>
      </c>
      <c r="D42" s="1">
        <v>37622</v>
      </c>
      <c r="E42" s="1">
        <v>37986</v>
      </c>
      <c r="F42" t="s">
        <v>37</v>
      </c>
      <c r="G42" s="2"/>
      <c r="M42" s="22"/>
      <c r="Y42" s="3">
        <v>35000</v>
      </c>
      <c r="Z42" s="3">
        <v>35000</v>
      </c>
      <c r="AA42" s="3">
        <v>35000</v>
      </c>
      <c r="AB42" s="68">
        <v>35000</v>
      </c>
      <c r="AC42" s="68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2"/>
    </row>
    <row r="43" spans="1:72" ht="13.8" thickBot="1" x14ac:dyDescent="0.3">
      <c r="A43" s="2">
        <v>27504</v>
      </c>
      <c r="B43" t="s">
        <v>38</v>
      </c>
      <c r="C43" s="4">
        <v>35000</v>
      </c>
      <c r="D43" s="6">
        <v>37987</v>
      </c>
      <c r="E43" s="6">
        <v>38717</v>
      </c>
      <c r="F43" t="s">
        <v>37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87">
        <v>35000</v>
      </c>
    </row>
    <row r="44" spans="1:72" ht="13.8" thickBot="1" x14ac:dyDescent="0.3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68">
        <v>20000</v>
      </c>
      <c r="AC44" s="68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5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5">
      <c r="A45" s="2"/>
      <c r="B45" t="s">
        <v>103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3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3">
        <v>3400</v>
      </c>
      <c r="AC45" s="73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88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5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68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68">
        <f t="shared" si="0"/>
        <v>1076000</v>
      </c>
      <c r="AC46" s="68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5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5">
      <c r="M47" s="22"/>
      <c r="AB47" s="22"/>
      <c r="AC47" s="22"/>
      <c r="BH47" s="82"/>
    </row>
    <row r="48" spans="1:72" x14ac:dyDescent="0.25">
      <c r="C48" s="18" t="s">
        <v>107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68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68">
        <f t="shared" si="2"/>
        <v>14000</v>
      </c>
      <c r="AC48" s="68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5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5">
      <c r="E49" s="18"/>
      <c r="F49" s="18"/>
      <c r="H49" s="3"/>
      <c r="I49" s="3"/>
      <c r="J49" s="3"/>
      <c r="K49" s="3"/>
      <c r="L49" s="3"/>
      <c r="M49" s="6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68"/>
      <c r="AC49" s="68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5"/>
    </row>
    <row r="50" spans="1:72" x14ac:dyDescent="0.25">
      <c r="C50" s="18" t="s">
        <v>105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68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68">
        <f>AB35+AB24+AB22+AB18+AB17</f>
        <v>114000</v>
      </c>
      <c r="AC50" s="68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5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5">
      <c r="E51" s="18"/>
      <c r="F51" s="18"/>
      <c r="H51" s="3"/>
      <c r="I51" s="3"/>
      <c r="J51" s="3"/>
      <c r="K51" s="3"/>
      <c r="L51" s="3"/>
      <c r="M51" s="68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68"/>
      <c r="AC51" s="68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5"/>
    </row>
    <row r="52" spans="1:72" x14ac:dyDescent="0.25">
      <c r="C52" s="18" t="s">
        <v>106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68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5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5">
      <c r="C53" s="18"/>
      <c r="E53" s="18"/>
      <c r="F53" s="18"/>
      <c r="H53" s="3"/>
      <c r="I53" s="3"/>
      <c r="J53" s="3"/>
      <c r="K53" s="3"/>
      <c r="L53" s="3"/>
      <c r="M53" s="6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5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</row>
    <row r="54" spans="1:72" x14ac:dyDescent="0.25">
      <c r="C54" s="18"/>
      <c r="E54" s="18"/>
      <c r="F54" s="18"/>
      <c r="H54" s="3"/>
      <c r="I54" s="3"/>
      <c r="J54" s="3"/>
      <c r="K54" s="3"/>
      <c r="L54" s="3"/>
      <c r="M54" s="6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5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5">
      <c r="A55" s="35" t="s">
        <v>150</v>
      </c>
      <c r="C55" s="18"/>
      <c r="E55" s="18"/>
      <c r="F55" s="18"/>
      <c r="H55" s="3"/>
      <c r="I55" s="3"/>
      <c r="J55" s="3"/>
      <c r="K55" s="3"/>
      <c r="L55" s="3"/>
      <c r="M55" s="6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5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5">
      <c r="E56" s="18"/>
      <c r="G56" s="10" t="s">
        <v>1</v>
      </c>
      <c r="H56" s="3"/>
      <c r="I56" s="3"/>
      <c r="J56" s="3"/>
      <c r="K56" s="3"/>
      <c r="L56" s="3"/>
      <c r="M56" s="68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6">
        <v>37712</v>
      </c>
      <c r="AC56" s="66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3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5">
      <c r="A57" s="8" t="s">
        <v>2</v>
      </c>
      <c r="B57" s="8" t="s">
        <v>3</v>
      </c>
      <c r="C57" s="9" t="s">
        <v>8</v>
      </c>
      <c r="D57" s="9" t="s">
        <v>35</v>
      </c>
      <c r="E57" s="9" t="s">
        <v>62</v>
      </c>
      <c r="F57" s="14" t="s">
        <v>1</v>
      </c>
      <c r="G57" s="11" t="s">
        <v>54</v>
      </c>
      <c r="M57" s="22"/>
      <c r="AB57" s="5"/>
      <c r="AC57" s="5"/>
      <c r="BH57" s="82"/>
    </row>
    <row r="58" spans="1:72" x14ac:dyDescent="0.25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2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5">
      <c r="A59" s="79">
        <v>27608</v>
      </c>
      <c r="B59" t="s">
        <v>137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5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5">
      <c r="A60" s="79">
        <v>27605</v>
      </c>
      <c r="B60" t="s">
        <v>139</v>
      </c>
      <c r="C60" s="3">
        <v>2700</v>
      </c>
      <c r="D60" s="1">
        <v>37408</v>
      </c>
      <c r="E60" s="1">
        <v>42886</v>
      </c>
      <c r="F60" t="s">
        <v>37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5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5">
      <c r="A61" s="79">
        <v>27604</v>
      </c>
      <c r="B61" t="s">
        <v>139</v>
      </c>
      <c r="C61" s="3">
        <v>5300</v>
      </c>
      <c r="D61" s="1">
        <v>37408</v>
      </c>
      <c r="E61" s="1">
        <v>37772</v>
      </c>
      <c r="F61" t="s">
        <v>37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5"/>
    </row>
    <row r="62" spans="1:72" x14ac:dyDescent="0.25">
      <c r="A62" s="79">
        <v>27622</v>
      </c>
      <c r="B62" t="s">
        <v>142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5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5">
      <c r="A63" s="79">
        <v>27609</v>
      </c>
      <c r="B63" t="s">
        <v>52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5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5">
      <c r="A64" s="79">
        <v>27607</v>
      </c>
      <c r="B64" t="s">
        <v>50</v>
      </c>
      <c r="C64" s="3">
        <v>1700</v>
      </c>
      <c r="D64" s="1">
        <v>37408</v>
      </c>
      <c r="E64" s="1">
        <v>38077</v>
      </c>
      <c r="F64" t="s">
        <v>37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8">
        <v>1700</v>
      </c>
      <c r="AC64" s="58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5"/>
    </row>
    <row r="65" spans="1:73" x14ac:dyDescent="0.25">
      <c r="A65" s="79">
        <v>27642</v>
      </c>
      <c r="B65" t="s">
        <v>59</v>
      </c>
      <c r="C65" s="3">
        <v>40000</v>
      </c>
      <c r="D65" s="1">
        <v>37438</v>
      </c>
      <c r="E65" s="1">
        <v>42916</v>
      </c>
      <c r="F65" t="s">
        <v>37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8">
        <v>40000</v>
      </c>
      <c r="AC65" s="58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5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8" thickBot="1" x14ac:dyDescent="0.3">
      <c r="A66" s="79">
        <v>27641</v>
      </c>
      <c r="B66" t="s">
        <v>146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8">
        <v>20000</v>
      </c>
      <c r="AC66" s="58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5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8" thickBot="1" x14ac:dyDescent="0.3">
      <c r="A67" s="79">
        <v>27649</v>
      </c>
      <c r="B67" t="s">
        <v>146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8">
        <v>7500</v>
      </c>
      <c r="AC67" s="58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5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5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4"/>
      <c r="AC68" s="74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0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5">
      <c r="C69" s="78" t="s">
        <v>151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8">
        <f t="shared" si="10"/>
        <v>106700</v>
      </c>
      <c r="AC69" s="58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5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5">
      <c r="C70" s="18"/>
      <c r="AB70" s="64"/>
      <c r="AC70" s="64"/>
      <c r="BH70" s="82"/>
    </row>
    <row r="71" spans="1:73" x14ac:dyDescent="0.25">
      <c r="C71" s="18" t="s">
        <v>160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8">
        <f t="shared" si="11"/>
        <v>43300</v>
      </c>
      <c r="AC71" s="58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5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5">
      <c r="C72" s="18" t="s">
        <v>159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8">
        <f t="shared" si="12"/>
        <v>13300</v>
      </c>
      <c r="AC72" s="58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5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5">
      <c r="C73" s="18"/>
      <c r="AB73" s="5"/>
      <c r="AC73" s="5"/>
      <c r="BH73" s="82"/>
    </row>
    <row r="74" spans="1:73" x14ac:dyDescent="0.25">
      <c r="C74" s="18" t="s">
        <v>152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5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5">
      <c r="C75" s="18"/>
      <c r="AB75" s="5"/>
      <c r="AC75" s="5"/>
      <c r="BH75" s="82"/>
      <c r="BI75" s="91">
        <f>BI74/1210000</f>
        <v>0.40132231404958679</v>
      </c>
      <c r="BJ75" s="91">
        <f t="shared" ref="BJ75:BT75" si="15">BJ74/1210000</f>
        <v>0.40132231404958679</v>
      </c>
      <c r="BK75" s="91">
        <f t="shared" si="15"/>
        <v>0.40132231404958679</v>
      </c>
      <c r="BL75" s="91">
        <f t="shared" si="15"/>
        <v>0.38975206611570246</v>
      </c>
      <c r="BM75" s="91">
        <f t="shared" si="15"/>
        <v>0.38975206611570246</v>
      </c>
      <c r="BN75" s="91">
        <f t="shared" si="15"/>
        <v>0.38975206611570246</v>
      </c>
      <c r="BO75" s="91">
        <f t="shared" si="15"/>
        <v>0.38975206611570246</v>
      </c>
      <c r="BP75" s="91">
        <f t="shared" si="15"/>
        <v>0.38975206611570246</v>
      </c>
      <c r="BQ75" s="91">
        <f t="shared" si="15"/>
        <v>0.38975206611570246</v>
      </c>
      <c r="BR75" s="91">
        <f t="shared" si="15"/>
        <v>0.38975206611570246</v>
      </c>
      <c r="BS75" s="91">
        <f t="shared" si="15"/>
        <v>0.40132231404958679</v>
      </c>
      <c r="BT75" s="91">
        <f t="shared" si="15"/>
        <v>0.40132231404958679</v>
      </c>
    </row>
    <row r="76" spans="1:73" x14ac:dyDescent="0.25">
      <c r="C76" s="18" t="s">
        <v>171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5">
      <c r="AB77" s="5"/>
      <c r="AC77" s="5"/>
      <c r="BH77" s="82"/>
    </row>
    <row r="78" spans="1:73" x14ac:dyDescent="0.25">
      <c r="BH78" s="82"/>
    </row>
    <row r="79" spans="1:73" x14ac:dyDescent="0.25">
      <c r="BH79" s="82"/>
    </row>
    <row r="80" spans="1:73" x14ac:dyDescent="0.25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3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5">
      <c r="I81" s="2" t="s">
        <v>164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5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5">
      <c r="I82" s="2" t="s">
        <v>163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5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5">
      <c r="I83" s="2" t="s">
        <v>166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5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5">
      <c r="I84" s="2"/>
      <c r="BH84" s="82"/>
    </row>
    <row r="85" spans="8:72" x14ac:dyDescent="0.25">
      <c r="H85" t="s">
        <v>165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5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5">
      <c r="BH86" s="82"/>
    </row>
    <row r="87" spans="8:72" x14ac:dyDescent="0.25">
      <c r="BH87" s="82"/>
    </row>
    <row r="88" spans="8:72" x14ac:dyDescent="0.25">
      <c r="H88" t="s">
        <v>169</v>
      </c>
      <c r="J88" s="81">
        <f>J52/1090000</f>
        <v>1</v>
      </c>
      <c r="K88" s="81">
        <f t="shared" ref="K88:Q88" si="24">K52/1090000</f>
        <v>0.97477064220183485</v>
      </c>
      <c r="L88" s="81">
        <f t="shared" si="24"/>
        <v>0.98715596330275235</v>
      </c>
      <c r="M88" s="81">
        <f t="shared" si="24"/>
        <v>1</v>
      </c>
      <c r="N88" s="81">
        <f t="shared" si="24"/>
        <v>0.98165137614678899</v>
      </c>
      <c r="O88" s="81">
        <f t="shared" si="24"/>
        <v>0.98165137614678899</v>
      </c>
      <c r="P88" s="81">
        <f t="shared" si="24"/>
        <v>0.96880733944954134</v>
      </c>
      <c r="Q88" s="81">
        <f t="shared" si="24"/>
        <v>0.96880733944954134</v>
      </c>
      <c r="R88" s="81">
        <f>R74/1210000</f>
        <v>0.92785123966942151</v>
      </c>
      <c r="S88" s="81">
        <f t="shared" ref="S88:BH88" si="25">S74/1210000</f>
        <v>0.96090909090909093</v>
      </c>
      <c r="T88" s="81">
        <f t="shared" si="25"/>
        <v>0.96090909090909093</v>
      </c>
      <c r="U88" s="81">
        <f t="shared" si="25"/>
        <v>0.96090909090909093</v>
      </c>
      <c r="V88" s="81">
        <f t="shared" si="25"/>
        <v>0.96090909090909093</v>
      </c>
      <c r="W88" s="81">
        <f t="shared" si="25"/>
        <v>0.92206611570247932</v>
      </c>
      <c r="X88" s="81">
        <f t="shared" si="25"/>
        <v>0.92206611570247932</v>
      </c>
      <c r="Y88" s="81">
        <f t="shared" si="25"/>
        <v>0.901404958677686</v>
      </c>
      <c r="Z88" s="81">
        <f t="shared" si="25"/>
        <v>0.901404958677686</v>
      </c>
      <c r="AA88" s="81">
        <f t="shared" si="25"/>
        <v>0.901404958677686</v>
      </c>
      <c r="AB88" s="81">
        <f t="shared" si="25"/>
        <v>0.88322314049586781</v>
      </c>
      <c r="AC88" s="81">
        <f t="shared" si="25"/>
        <v>0.88322314049586781</v>
      </c>
      <c r="AD88" s="81">
        <f t="shared" si="25"/>
        <v>0.87446280991735537</v>
      </c>
      <c r="AE88" s="81">
        <f t="shared" si="25"/>
        <v>0.87446280991735537</v>
      </c>
      <c r="AF88" s="81">
        <f t="shared" si="25"/>
        <v>0.87446280991735537</v>
      </c>
      <c r="AG88" s="81">
        <f t="shared" si="25"/>
        <v>0.87446280991735537</v>
      </c>
      <c r="AH88" s="81">
        <f t="shared" si="25"/>
        <v>0.87446280991735537</v>
      </c>
      <c r="AI88" s="81">
        <f t="shared" si="25"/>
        <v>0.82818181818181813</v>
      </c>
      <c r="AJ88" s="81">
        <f t="shared" si="25"/>
        <v>0.82818181818181813</v>
      </c>
      <c r="AK88" s="81">
        <f t="shared" si="25"/>
        <v>0.82818181818181813</v>
      </c>
      <c r="AL88" s="81">
        <f t="shared" si="25"/>
        <v>0.82818181818181813</v>
      </c>
      <c r="AM88" s="81">
        <f t="shared" si="25"/>
        <v>0.82818181818181813</v>
      </c>
      <c r="AN88" s="81">
        <f t="shared" si="25"/>
        <v>0.79595041322314053</v>
      </c>
      <c r="AO88" s="81">
        <f t="shared" si="25"/>
        <v>0.79595041322314053</v>
      </c>
      <c r="AP88" s="81">
        <f t="shared" si="25"/>
        <v>0.79595041322314053</v>
      </c>
      <c r="AQ88" s="81">
        <f t="shared" si="25"/>
        <v>0.79595041322314053</v>
      </c>
      <c r="AR88" s="81">
        <f t="shared" si="25"/>
        <v>0.79595041322314053</v>
      </c>
      <c r="AS88" s="81">
        <f t="shared" si="25"/>
        <v>0.79595041322314053</v>
      </c>
      <c r="AT88" s="81">
        <f t="shared" si="25"/>
        <v>0.79595041322314053</v>
      </c>
      <c r="AU88" s="81">
        <f t="shared" si="25"/>
        <v>0.80752066115702481</v>
      </c>
      <c r="AV88" s="81">
        <f t="shared" si="25"/>
        <v>0.80752066115702481</v>
      </c>
      <c r="AW88" s="81">
        <f t="shared" si="25"/>
        <v>0.80752066115702481</v>
      </c>
      <c r="AX88" s="81">
        <f t="shared" si="25"/>
        <v>0.80752066115702481</v>
      </c>
      <c r="AY88" s="81">
        <f t="shared" si="25"/>
        <v>0.80752066115702481</v>
      </c>
      <c r="AZ88" s="81">
        <f t="shared" si="25"/>
        <v>0.79595041322314053</v>
      </c>
      <c r="BA88" s="81">
        <f t="shared" si="25"/>
        <v>0.71619834710743802</v>
      </c>
      <c r="BB88" s="81">
        <f t="shared" si="25"/>
        <v>0.71619834710743802</v>
      </c>
      <c r="BC88" s="81">
        <f t="shared" si="25"/>
        <v>0.71619834710743802</v>
      </c>
      <c r="BD88" s="81">
        <f t="shared" si="25"/>
        <v>0.71619834710743802</v>
      </c>
      <c r="BE88" s="81">
        <f t="shared" si="25"/>
        <v>0.71619834710743802</v>
      </c>
      <c r="BF88" s="81">
        <f t="shared" si="25"/>
        <v>0.71619834710743802</v>
      </c>
      <c r="BG88" s="81">
        <f t="shared" si="25"/>
        <v>0.44181818181818183</v>
      </c>
      <c r="BH88" s="89">
        <f t="shared" si="25"/>
        <v>0.44181818181818183</v>
      </c>
    </row>
    <row r="89" spans="8:72" x14ac:dyDescent="0.25">
      <c r="BH89" s="89">
        <f>SUM(J88:BH88)/51</f>
        <v>0.84408590640744874</v>
      </c>
    </row>
    <row r="90" spans="8:72" x14ac:dyDescent="0.25">
      <c r="H90" t="s">
        <v>170</v>
      </c>
      <c r="J90" s="81">
        <f>(1090000-J52)/1090000</f>
        <v>0</v>
      </c>
      <c r="K90" s="81">
        <f t="shared" ref="K90:Q90" si="26">(1090000-K52)/1090000</f>
        <v>2.5229357798165139E-2</v>
      </c>
      <c r="L90" s="81">
        <f t="shared" si="26"/>
        <v>1.2844036697247707E-2</v>
      </c>
      <c r="M90" s="81">
        <f t="shared" si="26"/>
        <v>0</v>
      </c>
      <c r="N90" s="81">
        <f t="shared" si="26"/>
        <v>1.834862385321101E-2</v>
      </c>
      <c r="O90" s="81">
        <f t="shared" si="26"/>
        <v>1.834862385321101E-2</v>
      </c>
      <c r="P90" s="81">
        <f t="shared" si="26"/>
        <v>3.1192660550458717E-2</v>
      </c>
      <c r="Q90" s="81">
        <f t="shared" si="26"/>
        <v>3.1192660550458717E-2</v>
      </c>
      <c r="R90" s="81">
        <f>(1210000-R74)/1210000</f>
        <v>7.2148760330578515E-2</v>
      </c>
      <c r="S90" s="81">
        <f t="shared" ref="S90:BH90" si="27">(1210000-S74)/1210000</f>
        <v>3.9090909090909093E-2</v>
      </c>
      <c r="T90" s="81">
        <f t="shared" si="27"/>
        <v>3.9090909090909093E-2</v>
      </c>
      <c r="U90" s="81">
        <f t="shared" si="27"/>
        <v>3.9090909090909093E-2</v>
      </c>
      <c r="V90" s="81">
        <f t="shared" si="27"/>
        <v>3.9090909090909093E-2</v>
      </c>
      <c r="W90" s="81">
        <f t="shared" si="27"/>
        <v>7.7933884297520656E-2</v>
      </c>
      <c r="X90" s="81">
        <f t="shared" si="27"/>
        <v>7.7933884297520656E-2</v>
      </c>
      <c r="Y90" s="81">
        <f t="shared" si="27"/>
        <v>9.8595041322314045E-2</v>
      </c>
      <c r="Z90" s="81">
        <f t="shared" si="27"/>
        <v>9.8595041322314045E-2</v>
      </c>
      <c r="AA90" s="81">
        <f t="shared" si="27"/>
        <v>9.8595041322314045E-2</v>
      </c>
      <c r="AB90" s="81">
        <f t="shared" si="27"/>
        <v>0.11677685950413223</v>
      </c>
      <c r="AC90" s="81">
        <f t="shared" si="27"/>
        <v>0.11677685950413223</v>
      </c>
      <c r="AD90" s="81">
        <f t="shared" si="27"/>
        <v>0.12553719008264463</v>
      </c>
      <c r="AE90" s="81">
        <f t="shared" si="27"/>
        <v>0.12553719008264463</v>
      </c>
      <c r="AF90" s="81">
        <f t="shared" si="27"/>
        <v>0.12553719008264463</v>
      </c>
      <c r="AG90" s="81">
        <f t="shared" si="27"/>
        <v>0.12553719008264463</v>
      </c>
      <c r="AH90" s="81">
        <f t="shared" si="27"/>
        <v>0.12553719008264463</v>
      </c>
      <c r="AI90" s="81">
        <f t="shared" si="27"/>
        <v>0.17181818181818181</v>
      </c>
      <c r="AJ90" s="81">
        <f t="shared" si="27"/>
        <v>0.17181818181818181</v>
      </c>
      <c r="AK90" s="81">
        <f t="shared" si="27"/>
        <v>0.17181818181818181</v>
      </c>
      <c r="AL90" s="81">
        <f t="shared" si="27"/>
        <v>0.17181818181818181</v>
      </c>
      <c r="AM90" s="81">
        <f t="shared" si="27"/>
        <v>0.17181818181818181</v>
      </c>
      <c r="AN90" s="81">
        <f t="shared" si="27"/>
        <v>0.2040495867768595</v>
      </c>
      <c r="AO90" s="81">
        <f t="shared" si="27"/>
        <v>0.2040495867768595</v>
      </c>
      <c r="AP90" s="81">
        <f t="shared" si="27"/>
        <v>0.2040495867768595</v>
      </c>
      <c r="AQ90" s="81">
        <f t="shared" si="27"/>
        <v>0.2040495867768595</v>
      </c>
      <c r="AR90" s="81">
        <f t="shared" si="27"/>
        <v>0.2040495867768595</v>
      </c>
      <c r="AS90" s="81">
        <f t="shared" si="27"/>
        <v>0.2040495867768595</v>
      </c>
      <c r="AT90" s="81">
        <f t="shared" si="27"/>
        <v>0.2040495867768595</v>
      </c>
      <c r="AU90" s="81">
        <f t="shared" si="27"/>
        <v>0.19247933884297522</v>
      </c>
      <c r="AV90" s="81">
        <f t="shared" si="27"/>
        <v>0.19247933884297522</v>
      </c>
      <c r="AW90" s="81">
        <f t="shared" si="27"/>
        <v>0.19247933884297522</v>
      </c>
      <c r="AX90" s="81">
        <f t="shared" si="27"/>
        <v>0.19247933884297522</v>
      </c>
      <c r="AY90" s="81">
        <f t="shared" si="27"/>
        <v>0.19247933884297522</v>
      </c>
      <c r="AZ90" s="81">
        <f t="shared" si="27"/>
        <v>0.2040495867768595</v>
      </c>
      <c r="BA90" s="81">
        <f t="shared" si="27"/>
        <v>0.28380165289256198</v>
      </c>
      <c r="BB90" s="81">
        <f t="shared" si="27"/>
        <v>0.28380165289256198</v>
      </c>
      <c r="BC90" s="81">
        <f t="shared" si="27"/>
        <v>0.28380165289256198</v>
      </c>
      <c r="BD90" s="81">
        <f t="shared" si="27"/>
        <v>0.28380165289256198</v>
      </c>
      <c r="BE90" s="81">
        <f t="shared" si="27"/>
        <v>0.28380165289256198</v>
      </c>
      <c r="BF90" s="81">
        <f t="shared" si="27"/>
        <v>0.28380165289256198</v>
      </c>
      <c r="BG90" s="81">
        <f t="shared" si="27"/>
        <v>0.55818181818181822</v>
      </c>
      <c r="BH90" s="89">
        <f t="shared" si="27"/>
        <v>0.55818181818181822</v>
      </c>
    </row>
    <row r="91" spans="8:72" x14ac:dyDescent="0.25">
      <c r="BH91" s="89">
        <f>SUM(J90:BH90)/51</f>
        <v>0.15591409359255115</v>
      </c>
    </row>
    <row r="92" spans="8:72" x14ac:dyDescent="0.25">
      <c r="BH92" s="82"/>
    </row>
    <row r="93" spans="8:72" x14ac:dyDescent="0.25">
      <c r="BH93" s="82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H5" sqref="H5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75" x14ac:dyDescent="0.25">
      <c r="A1" s="35" t="s">
        <v>168</v>
      </c>
    </row>
    <row r="2" spans="1:75" ht="15.6" x14ac:dyDescent="0.3">
      <c r="A2" s="38"/>
    </row>
    <row r="3" spans="1:75" ht="15.6" x14ac:dyDescent="0.3">
      <c r="A3" s="94" t="s">
        <v>176</v>
      </c>
      <c r="B3" s="35"/>
      <c r="C3" s="35"/>
      <c r="D3" s="35"/>
      <c r="E3" s="35"/>
      <c r="F3" s="35"/>
      <c r="O3" s="22"/>
    </row>
    <row r="4" spans="1:75" ht="15.6" x14ac:dyDescent="0.3">
      <c r="A4" s="39" t="s">
        <v>223</v>
      </c>
      <c r="B4" s="35"/>
      <c r="C4" s="35"/>
      <c r="D4" s="35"/>
      <c r="E4" s="35"/>
      <c r="F4" s="35"/>
      <c r="O4" s="22"/>
    </row>
    <row r="5" spans="1:75" ht="15.6" x14ac:dyDescent="0.3">
      <c r="A5" s="106" t="s">
        <v>211</v>
      </c>
      <c r="O5" s="22"/>
    </row>
    <row r="6" spans="1:75" x14ac:dyDescent="0.25">
      <c r="K6" s="122">
        <v>2002</v>
      </c>
      <c r="O6" s="22"/>
    </row>
    <row r="7" spans="1:75" ht="13.8" thickBot="1" x14ac:dyDescent="0.3">
      <c r="H7" s="79" t="s">
        <v>98</v>
      </c>
      <c r="K7" s="118" t="s">
        <v>207</v>
      </c>
      <c r="O7" s="22"/>
    </row>
    <row r="8" spans="1:75" ht="13.8" thickBot="1" x14ac:dyDescent="0.3">
      <c r="A8" s="2" t="s">
        <v>2</v>
      </c>
      <c r="B8" t="s">
        <v>3</v>
      </c>
      <c r="C8" s="2" t="s">
        <v>101</v>
      </c>
      <c r="D8" t="s">
        <v>102</v>
      </c>
      <c r="E8" t="s">
        <v>62</v>
      </c>
      <c r="F8" t="s">
        <v>1</v>
      </c>
      <c r="G8" s="30" t="s">
        <v>104</v>
      </c>
      <c r="H8" s="111" t="s">
        <v>208</v>
      </c>
      <c r="I8" s="21">
        <v>37104</v>
      </c>
      <c r="J8" s="21">
        <v>37135</v>
      </c>
      <c r="K8" s="119" t="s">
        <v>212</v>
      </c>
      <c r="L8" s="21">
        <v>37165</v>
      </c>
      <c r="M8" s="21">
        <v>37196</v>
      </c>
      <c r="N8" s="21">
        <v>37226</v>
      </c>
      <c r="O8" s="72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21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75" x14ac:dyDescent="0.25">
      <c r="A9" s="2"/>
      <c r="C9" s="2"/>
      <c r="G9" s="19"/>
      <c r="H9" s="19"/>
      <c r="O9" s="22"/>
    </row>
    <row r="10" spans="1:75" x14ac:dyDescent="0.25">
      <c r="A10">
        <v>25071</v>
      </c>
      <c r="B10" t="s">
        <v>52</v>
      </c>
      <c r="C10" s="3">
        <v>90000</v>
      </c>
      <c r="D10" s="1">
        <v>35400</v>
      </c>
      <c r="E10" s="1">
        <v>39782</v>
      </c>
      <c r="F10" t="s">
        <v>5</v>
      </c>
      <c r="G10" s="6">
        <v>39416</v>
      </c>
      <c r="H10" s="121" t="s">
        <v>206</v>
      </c>
      <c r="I10" s="3">
        <v>90000</v>
      </c>
      <c r="J10" s="12">
        <v>90000</v>
      </c>
      <c r="K10" s="116">
        <v>0</v>
      </c>
      <c r="L10" s="12">
        <v>90000</v>
      </c>
      <c r="M10" s="12">
        <v>90000</v>
      </c>
      <c r="N10" s="12">
        <v>90000</v>
      </c>
      <c r="O10" s="58">
        <v>90000</v>
      </c>
      <c r="P10" s="12">
        <v>90000</v>
      </c>
      <c r="Q10" s="12">
        <v>90000</v>
      </c>
      <c r="R10" s="12">
        <v>90000</v>
      </c>
      <c r="S10" s="12">
        <v>90000</v>
      </c>
      <c r="T10" s="12">
        <v>90000</v>
      </c>
      <c r="U10" s="12">
        <v>90000</v>
      </c>
      <c r="V10" s="12">
        <v>90000</v>
      </c>
      <c r="W10" s="12">
        <v>90000</v>
      </c>
      <c r="X10" s="12">
        <v>90000</v>
      </c>
      <c r="Y10" s="12">
        <v>90000</v>
      </c>
      <c r="Z10" s="12">
        <v>90000</v>
      </c>
      <c r="AA10" s="12">
        <v>90000</v>
      </c>
      <c r="AB10" s="12">
        <v>90000</v>
      </c>
      <c r="AC10" s="12">
        <v>90000</v>
      </c>
      <c r="AD10" s="12">
        <v>90000</v>
      </c>
      <c r="AE10" s="12">
        <v>90000</v>
      </c>
      <c r="AF10" s="12">
        <v>90000</v>
      </c>
      <c r="AG10" s="12">
        <v>90000</v>
      </c>
      <c r="AH10" s="12">
        <v>90000</v>
      </c>
      <c r="AI10" s="12">
        <v>90000</v>
      </c>
      <c r="AJ10" s="12">
        <v>90000</v>
      </c>
      <c r="AK10" s="12">
        <v>90000</v>
      </c>
      <c r="AL10" s="12">
        <v>90000</v>
      </c>
      <c r="AM10" s="12">
        <v>90000</v>
      </c>
      <c r="AN10" s="12">
        <v>90000</v>
      </c>
      <c r="AO10" s="12">
        <v>90000</v>
      </c>
      <c r="AP10" s="12">
        <v>90000</v>
      </c>
      <c r="AQ10" s="12">
        <v>90000</v>
      </c>
      <c r="AR10" s="12">
        <v>90000</v>
      </c>
      <c r="AS10" s="12">
        <v>90000</v>
      </c>
      <c r="AT10" s="12">
        <v>90000</v>
      </c>
      <c r="AU10" s="12">
        <v>90000</v>
      </c>
      <c r="AV10" s="12">
        <v>90000</v>
      </c>
      <c r="AW10" s="12">
        <v>90000</v>
      </c>
      <c r="AX10" s="12">
        <v>90000</v>
      </c>
      <c r="AY10" s="12">
        <v>90000</v>
      </c>
      <c r="AZ10" s="12">
        <v>90000</v>
      </c>
      <c r="BA10" s="12">
        <v>90000</v>
      </c>
      <c r="BB10" s="12">
        <v>90000</v>
      </c>
      <c r="BC10" s="12">
        <v>90000</v>
      </c>
      <c r="BD10" s="12">
        <v>90000</v>
      </c>
      <c r="BE10" s="12">
        <v>90000</v>
      </c>
      <c r="BF10" s="12">
        <v>90000</v>
      </c>
      <c r="BG10" s="12">
        <v>90000</v>
      </c>
      <c r="BH10" s="12">
        <v>90000</v>
      </c>
      <c r="BI10" s="12">
        <v>90000</v>
      </c>
      <c r="BJ10" s="12">
        <v>90000</v>
      </c>
      <c r="BK10" s="12">
        <v>90000</v>
      </c>
      <c r="BL10" s="12">
        <v>90000</v>
      </c>
      <c r="BM10" s="12">
        <v>90000</v>
      </c>
      <c r="BN10" s="12">
        <v>90000</v>
      </c>
      <c r="BO10" s="12">
        <v>90000</v>
      </c>
      <c r="BP10" s="12">
        <v>90000</v>
      </c>
      <c r="BQ10" s="12">
        <v>90000</v>
      </c>
      <c r="BR10" s="12">
        <v>90000</v>
      </c>
      <c r="BS10" s="12">
        <v>90000</v>
      </c>
      <c r="BT10" s="12">
        <v>90000</v>
      </c>
      <c r="BU10" s="12">
        <v>90000</v>
      </c>
      <c r="BV10" s="12">
        <v>90000</v>
      </c>
      <c r="BW10" s="5"/>
    </row>
    <row r="11" spans="1:75" x14ac:dyDescent="0.25">
      <c r="A11">
        <v>25700</v>
      </c>
      <c r="B11" t="s">
        <v>52</v>
      </c>
      <c r="C11" s="3">
        <v>25000</v>
      </c>
      <c r="D11" s="1">
        <v>35796</v>
      </c>
      <c r="E11" s="1">
        <v>37621</v>
      </c>
      <c r="F11" t="s">
        <v>5</v>
      </c>
      <c r="G11" s="6">
        <v>37256</v>
      </c>
      <c r="H11" s="121" t="s">
        <v>206</v>
      </c>
      <c r="I11" s="3">
        <v>25000</v>
      </c>
      <c r="J11" s="12">
        <v>25000</v>
      </c>
      <c r="K11" s="116">
        <v>0</v>
      </c>
      <c r="L11" s="12">
        <v>25000</v>
      </c>
      <c r="M11" s="12">
        <v>25000</v>
      </c>
      <c r="N11" s="12">
        <v>25000</v>
      </c>
      <c r="O11" s="58">
        <v>25000</v>
      </c>
      <c r="P11" s="12">
        <v>25000</v>
      </c>
      <c r="Q11" s="12">
        <v>25000</v>
      </c>
      <c r="R11" s="12">
        <v>25000</v>
      </c>
      <c r="S11" s="12">
        <v>25000</v>
      </c>
      <c r="T11" s="12">
        <v>25000</v>
      </c>
      <c r="U11" s="12">
        <v>25000</v>
      </c>
      <c r="V11" s="12">
        <v>25000</v>
      </c>
      <c r="W11" s="12">
        <v>25000</v>
      </c>
      <c r="X11" s="12">
        <v>25000</v>
      </c>
      <c r="Y11" s="12">
        <v>25000</v>
      </c>
      <c r="Z11" s="12">
        <v>25000</v>
      </c>
      <c r="AA11" s="76">
        <v>25000</v>
      </c>
      <c r="AB11" s="76">
        <v>25000</v>
      </c>
      <c r="AC11" s="76">
        <v>25000</v>
      </c>
      <c r="AD11" s="76">
        <v>25000</v>
      </c>
      <c r="AE11" s="76">
        <v>25000</v>
      </c>
      <c r="AF11" s="76">
        <v>25000</v>
      </c>
      <c r="AG11" s="76">
        <v>25000</v>
      </c>
      <c r="AH11" s="76">
        <v>25000</v>
      </c>
      <c r="AI11" s="76">
        <v>25000</v>
      </c>
      <c r="AJ11" s="76">
        <v>25000</v>
      </c>
      <c r="AK11" s="76">
        <v>25000</v>
      </c>
      <c r="AL11" s="76">
        <v>25000</v>
      </c>
      <c r="AM11" s="76">
        <v>25000</v>
      </c>
      <c r="AN11" s="76">
        <v>25000</v>
      </c>
      <c r="AO11" s="76">
        <v>25000</v>
      </c>
      <c r="AP11" s="76">
        <v>25000</v>
      </c>
      <c r="AQ11" s="76">
        <v>25000</v>
      </c>
      <c r="AR11" s="76">
        <v>25000</v>
      </c>
      <c r="AS11" s="76">
        <v>25000</v>
      </c>
      <c r="AT11" s="76">
        <v>25000</v>
      </c>
      <c r="AU11" s="76">
        <v>25000</v>
      </c>
      <c r="AV11" s="76">
        <v>25000</v>
      </c>
      <c r="AW11" s="76">
        <v>25000</v>
      </c>
      <c r="AX11" s="76">
        <v>25000</v>
      </c>
      <c r="AY11" s="76">
        <v>25000</v>
      </c>
      <c r="AZ11" s="76">
        <v>25000</v>
      </c>
      <c r="BA11" s="76">
        <v>25000</v>
      </c>
      <c r="BB11" s="76">
        <v>25000</v>
      </c>
      <c r="BC11" s="76">
        <v>25000</v>
      </c>
      <c r="BD11" s="76">
        <v>25000</v>
      </c>
      <c r="BE11" s="76">
        <v>25000</v>
      </c>
      <c r="BF11" s="76">
        <v>25000</v>
      </c>
      <c r="BG11" s="76">
        <v>25000</v>
      </c>
      <c r="BH11" s="76">
        <v>25000</v>
      </c>
      <c r="BI11" s="76">
        <v>25000</v>
      </c>
      <c r="BJ11" s="76">
        <v>25000</v>
      </c>
      <c r="BK11" s="76">
        <v>25000</v>
      </c>
      <c r="BL11" s="76">
        <v>25000</v>
      </c>
      <c r="BM11" s="76">
        <v>25000</v>
      </c>
      <c r="BN11" s="76">
        <v>25000</v>
      </c>
      <c r="BO11" s="76">
        <v>25000</v>
      </c>
      <c r="BP11" s="76">
        <v>25000</v>
      </c>
      <c r="BQ11" s="76">
        <v>25000</v>
      </c>
      <c r="BR11" s="76">
        <v>25000</v>
      </c>
      <c r="BS11" s="76">
        <v>25000</v>
      </c>
      <c r="BT11" s="76">
        <v>25000</v>
      </c>
      <c r="BU11" s="76">
        <v>25000</v>
      </c>
      <c r="BV11" s="76">
        <v>25000</v>
      </c>
      <c r="BW11" s="5"/>
    </row>
    <row r="12" spans="1:75" x14ac:dyDescent="0.25">
      <c r="A12">
        <v>25025</v>
      </c>
      <c r="B12" t="s">
        <v>201</v>
      </c>
      <c r="C12" s="3">
        <v>80000</v>
      </c>
      <c r="D12" s="1">
        <v>35400</v>
      </c>
      <c r="E12" s="1">
        <v>39051</v>
      </c>
      <c r="F12" t="s">
        <v>5</v>
      </c>
      <c r="G12" s="6">
        <v>38686</v>
      </c>
      <c r="H12" s="121">
        <v>0.14499999999999999</v>
      </c>
      <c r="I12" s="3">
        <v>80000</v>
      </c>
      <c r="J12" s="12">
        <v>80000</v>
      </c>
      <c r="K12" s="116">
        <f>ROUND((O12*31+P12*28+Q12*31+R12*30+S12*31+T12*30+U12*31+V12*31+W12*30+X12*31+Y12*30+Z12*31)*H12,0)</f>
        <v>4234000</v>
      </c>
      <c r="L12" s="12">
        <v>80000</v>
      </c>
      <c r="M12" s="12">
        <v>80000</v>
      </c>
      <c r="N12" s="12">
        <v>80000</v>
      </c>
      <c r="O12" s="58">
        <v>80000</v>
      </c>
      <c r="P12" s="12">
        <v>80000</v>
      </c>
      <c r="Q12" s="12">
        <v>80000</v>
      </c>
      <c r="R12" s="12">
        <v>80000</v>
      </c>
      <c r="S12" s="12">
        <v>80000</v>
      </c>
      <c r="T12" s="12">
        <v>80000</v>
      </c>
      <c r="U12" s="12">
        <v>80000</v>
      </c>
      <c r="V12" s="12">
        <v>80000</v>
      </c>
      <c r="W12" s="12">
        <v>80000</v>
      </c>
      <c r="X12" s="12">
        <v>80000</v>
      </c>
      <c r="Y12" s="12">
        <v>80000</v>
      </c>
      <c r="Z12" s="12">
        <v>80000</v>
      </c>
      <c r="AA12" s="12">
        <v>80000</v>
      </c>
      <c r="AB12" s="12">
        <v>80000</v>
      </c>
      <c r="AC12" s="12">
        <v>80000</v>
      </c>
      <c r="AD12" s="12">
        <v>80000</v>
      </c>
      <c r="AE12" s="12">
        <v>80000</v>
      </c>
      <c r="AF12" s="12">
        <v>80000</v>
      </c>
      <c r="AG12" s="12">
        <v>80000</v>
      </c>
      <c r="AH12" s="12">
        <v>80000</v>
      </c>
      <c r="AI12" s="12">
        <v>80000</v>
      </c>
      <c r="AJ12" s="12">
        <v>80000</v>
      </c>
      <c r="AK12" s="12">
        <v>80000</v>
      </c>
      <c r="AL12" s="12">
        <v>80000</v>
      </c>
      <c r="AM12" s="12">
        <v>80000</v>
      </c>
      <c r="AN12" s="12">
        <v>80000</v>
      </c>
      <c r="AO12" s="12">
        <v>80000</v>
      </c>
      <c r="AP12" s="12">
        <v>80000</v>
      </c>
      <c r="AQ12" s="12">
        <v>80000</v>
      </c>
      <c r="AR12" s="12">
        <v>80000</v>
      </c>
      <c r="AS12" s="12">
        <v>80000</v>
      </c>
      <c r="AT12" s="12">
        <v>80000</v>
      </c>
      <c r="AU12" s="12">
        <v>80000</v>
      </c>
      <c r="AV12" s="12">
        <v>80000</v>
      </c>
      <c r="AW12" s="12">
        <v>80000</v>
      </c>
      <c r="AX12" s="12">
        <v>60000</v>
      </c>
      <c r="AY12" s="12">
        <v>60000</v>
      </c>
      <c r="AZ12" s="12">
        <v>60000</v>
      </c>
      <c r="BA12" s="12">
        <v>60000</v>
      </c>
      <c r="BB12" s="12">
        <v>60000</v>
      </c>
      <c r="BC12" s="12">
        <v>60000</v>
      </c>
      <c r="BD12" s="12">
        <v>60000</v>
      </c>
      <c r="BE12" s="12">
        <v>60000</v>
      </c>
      <c r="BF12" s="12">
        <v>60000</v>
      </c>
      <c r="BG12" s="12">
        <v>60000</v>
      </c>
      <c r="BH12" s="12">
        <v>60000</v>
      </c>
      <c r="BI12" s="12">
        <v>60000</v>
      </c>
      <c r="BJ12" s="12">
        <v>60000</v>
      </c>
      <c r="BK12" s="12">
        <v>60000</v>
      </c>
      <c r="BL12" s="12">
        <v>60000</v>
      </c>
      <c r="BM12" s="12">
        <v>60000</v>
      </c>
      <c r="BN12" s="12">
        <v>60000</v>
      </c>
      <c r="BO12" s="12">
        <v>60000</v>
      </c>
      <c r="BP12" s="12">
        <v>60000</v>
      </c>
      <c r="BQ12" s="12">
        <v>60000</v>
      </c>
      <c r="BR12" s="12">
        <v>60000</v>
      </c>
      <c r="BS12" s="12">
        <v>60000</v>
      </c>
      <c r="BT12" s="12">
        <v>60000</v>
      </c>
      <c r="BU12" s="12">
        <v>60000</v>
      </c>
      <c r="BV12" s="59">
        <v>60000</v>
      </c>
      <c r="BW12" s="5"/>
    </row>
    <row r="13" spans="1:75" x14ac:dyDescent="0.25">
      <c r="A13">
        <v>27458</v>
      </c>
      <c r="B13" t="s">
        <v>59</v>
      </c>
      <c r="C13" s="3">
        <v>14000</v>
      </c>
      <c r="D13" s="1">
        <v>37622</v>
      </c>
      <c r="E13" s="1">
        <v>38717</v>
      </c>
      <c r="F13" t="s">
        <v>37</v>
      </c>
      <c r="G13" s="2"/>
      <c r="H13" s="121" t="s">
        <v>206</v>
      </c>
      <c r="J13" s="5"/>
      <c r="K13" s="116">
        <v>0</v>
      </c>
      <c r="L13" s="5"/>
      <c r="M13" s="5"/>
      <c r="N13" s="5"/>
      <c r="O13" s="6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2">
        <v>14000</v>
      </c>
      <c r="AB13" s="12">
        <v>14000</v>
      </c>
      <c r="AC13" s="12">
        <v>14000</v>
      </c>
      <c r="AD13" s="12">
        <v>14000</v>
      </c>
      <c r="AE13" s="12">
        <v>14000</v>
      </c>
      <c r="AF13" s="12">
        <v>14000</v>
      </c>
      <c r="AG13" s="12">
        <v>14000</v>
      </c>
      <c r="AH13" s="12">
        <v>14000</v>
      </c>
      <c r="AI13" s="12">
        <v>14000</v>
      </c>
      <c r="AJ13" s="12">
        <v>14000</v>
      </c>
      <c r="AK13" s="12">
        <v>14000</v>
      </c>
      <c r="AL13" s="12">
        <v>14000</v>
      </c>
      <c r="AM13" s="12">
        <v>14000</v>
      </c>
      <c r="AN13" s="12">
        <v>14000</v>
      </c>
      <c r="AO13" s="12">
        <v>14000</v>
      </c>
      <c r="AP13" s="12">
        <v>14000</v>
      </c>
      <c r="AQ13" s="12">
        <v>14000</v>
      </c>
      <c r="AR13" s="12">
        <v>14000</v>
      </c>
      <c r="AS13" s="12">
        <v>14000</v>
      </c>
      <c r="AT13" s="12">
        <v>14000</v>
      </c>
      <c r="AU13" s="12">
        <v>14000</v>
      </c>
      <c r="AV13" s="12">
        <v>14000</v>
      </c>
      <c r="AW13" s="12">
        <v>14000</v>
      </c>
      <c r="AX13" s="12">
        <v>14000</v>
      </c>
      <c r="AY13" s="12">
        <v>14000</v>
      </c>
      <c r="AZ13" s="12">
        <v>14000</v>
      </c>
      <c r="BA13" s="12">
        <v>14000</v>
      </c>
      <c r="BB13" s="12">
        <v>14000</v>
      </c>
      <c r="BC13" s="12">
        <v>14000</v>
      </c>
      <c r="BD13" s="12">
        <v>14000</v>
      </c>
      <c r="BE13" s="12">
        <v>14000</v>
      </c>
      <c r="BF13" s="12">
        <v>14000</v>
      </c>
      <c r="BG13" s="12">
        <v>14000</v>
      </c>
      <c r="BH13" s="12">
        <v>14000</v>
      </c>
      <c r="BI13" s="12">
        <v>14000</v>
      </c>
      <c r="BJ13" s="12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188</v>
      </c>
      <c r="C14" s="3">
        <v>25000</v>
      </c>
      <c r="D14" s="1">
        <v>33664</v>
      </c>
      <c r="E14" s="1">
        <v>39141</v>
      </c>
      <c r="F14" t="s">
        <v>5</v>
      </c>
      <c r="G14" s="6">
        <v>38776</v>
      </c>
      <c r="H14" s="121">
        <v>0.10630000000000001</v>
      </c>
      <c r="I14" s="3">
        <v>25000</v>
      </c>
      <c r="J14" s="12">
        <v>25000</v>
      </c>
      <c r="K14" s="116">
        <f>ROUND((O14*31+P14*28+Q14*31+R14*30+S14*31+T14*30+U14*31+V14*31+W14*30+X14*31+Y14*30+Z14*31)*H14,0)</f>
        <v>969988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12">
        <v>25000</v>
      </c>
      <c r="AN14" s="12">
        <v>25000</v>
      </c>
      <c r="AO14" s="12">
        <v>25000</v>
      </c>
      <c r="AP14" s="12">
        <v>25000</v>
      </c>
      <c r="AQ14" s="12">
        <v>25000</v>
      </c>
      <c r="AR14" s="12">
        <v>25000</v>
      </c>
      <c r="AS14" s="12">
        <v>25000</v>
      </c>
      <c r="AT14" s="12">
        <v>25000</v>
      </c>
      <c r="AU14" s="12">
        <v>25000</v>
      </c>
      <c r="AV14" s="12">
        <v>25000</v>
      </c>
      <c r="AW14" s="12">
        <v>25000</v>
      </c>
      <c r="AX14" s="12">
        <v>25000</v>
      </c>
      <c r="AY14" s="12">
        <v>25000</v>
      </c>
      <c r="AZ14" s="12">
        <v>25000</v>
      </c>
      <c r="BA14" s="12">
        <v>25000</v>
      </c>
      <c r="BB14" s="12">
        <v>25000</v>
      </c>
      <c r="BC14" s="12">
        <v>25000</v>
      </c>
      <c r="BD14" s="12">
        <v>25000</v>
      </c>
      <c r="BE14" s="12">
        <v>25000</v>
      </c>
      <c r="BF14" s="12">
        <v>25000</v>
      </c>
      <c r="BG14" s="12">
        <v>25000</v>
      </c>
      <c r="BH14" s="12">
        <v>25000</v>
      </c>
      <c r="BI14" s="12">
        <v>25000</v>
      </c>
      <c r="BJ14" s="12">
        <v>25000</v>
      </c>
      <c r="BK14" s="12">
        <v>25000</v>
      </c>
      <c r="BL14" s="12">
        <v>25000</v>
      </c>
      <c r="BM14" s="12">
        <v>25000</v>
      </c>
      <c r="BN14" s="12">
        <v>25000</v>
      </c>
      <c r="BO14" s="12">
        <v>25000</v>
      </c>
      <c r="BP14" s="12">
        <v>25000</v>
      </c>
      <c r="BQ14" s="12">
        <v>25000</v>
      </c>
      <c r="BR14" s="12">
        <v>25000</v>
      </c>
      <c r="BS14" s="12">
        <v>25000</v>
      </c>
      <c r="BT14" s="12">
        <v>25000</v>
      </c>
      <c r="BU14" s="12">
        <v>25000</v>
      </c>
      <c r="BV14" s="12">
        <v>25000</v>
      </c>
      <c r="BW14" s="5"/>
    </row>
    <row r="15" spans="1:75" x14ac:dyDescent="0.25">
      <c r="A15">
        <v>20835</v>
      </c>
      <c r="B15" t="s">
        <v>6</v>
      </c>
      <c r="C15" s="3">
        <v>20000</v>
      </c>
      <c r="D15" s="1">
        <v>33664</v>
      </c>
      <c r="E15" s="1">
        <v>37315</v>
      </c>
      <c r="F15" t="s">
        <v>5</v>
      </c>
      <c r="G15" s="6" t="s">
        <v>78</v>
      </c>
      <c r="H15" s="121">
        <v>0.10630000000000001</v>
      </c>
      <c r="I15" s="3">
        <v>20000</v>
      </c>
      <c r="J15" s="12">
        <v>20000</v>
      </c>
      <c r="K15" s="116">
        <f>ROUND((O15*31+P15*28+Q15*31+R15*30+S15*31+T15*30+U15*31+V15*31+W15*30+X15*31+Y15*30+Z15*31)*H15,0)</f>
        <v>125434</v>
      </c>
      <c r="L15" s="12">
        <v>20000</v>
      </c>
      <c r="M15" s="12">
        <v>20000</v>
      </c>
      <c r="N15" s="12">
        <v>20000</v>
      </c>
      <c r="O15" s="58">
        <v>20000</v>
      </c>
      <c r="P15" s="12">
        <v>20000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6</v>
      </c>
      <c r="C16" s="3">
        <v>20000</v>
      </c>
      <c r="D16" s="1">
        <v>37316</v>
      </c>
      <c r="E16" s="1">
        <v>39172</v>
      </c>
      <c r="F16" t="s">
        <v>5</v>
      </c>
      <c r="G16" s="6">
        <v>38807</v>
      </c>
      <c r="H16" s="121" t="s">
        <v>206</v>
      </c>
      <c r="J16" s="5"/>
      <c r="K16" s="116">
        <v>0</v>
      </c>
      <c r="L16" s="5"/>
      <c r="M16" s="5"/>
      <c r="N16" s="5"/>
      <c r="O16" s="64"/>
      <c r="P16" s="5"/>
      <c r="Q16" s="12">
        <v>20000</v>
      </c>
      <c r="R16" s="12">
        <v>20000</v>
      </c>
      <c r="S16" s="12">
        <v>20000</v>
      </c>
      <c r="T16" s="12">
        <v>20000</v>
      </c>
      <c r="U16" s="12">
        <v>20000</v>
      </c>
      <c r="V16" s="12">
        <v>20000</v>
      </c>
      <c r="W16" s="12">
        <v>20000</v>
      </c>
      <c r="X16" s="12">
        <v>20000</v>
      </c>
      <c r="Y16" s="12">
        <v>20000</v>
      </c>
      <c r="Z16" s="12">
        <v>20000</v>
      </c>
      <c r="AA16" s="12">
        <v>20000</v>
      </c>
      <c r="AB16" s="12">
        <v>20000</v>
      </c>
      <c r="AC16" s="12">
        <v>20000</v>
      </c>
      <c r="AD16" s="12">
        <v>20000</v>
      </c>
      <c r="AE16" s="12">
        <v>20000</v>
      </c>
      <c r="AF16" s="12">
        <v>20000</v>
      </c>
      <c r="AG16" s="12">
        <v>20000</v>
      </c>
      <c r="AH16" s="12">
        <v>20000</v>
      </c>
      <c r="AI16" s="12">
        <v>20000</v>
      </c>
      <c r="AJ16" s="12">
        <v>20000</v>
      </c>
      <c r="AK16" s="12">
        <v>20000</v>
      </c>
      <c r="AL16" s="12">
        <v>20000</v>
      </c>
      <c r="AM16" s="12">
        <v>20000</v>
      </c>
      <c r="AN16" s="12">
        <v>20000</v>
      </c>
      <c r="AO16" s="12">
        <v>20000</v>
      </c>
      <c r="AP16" s="12">
        <v>20000</v>
      </c>
      <c r="AQ16" s="12">
        <v>20000</v>
      </c>
      <c r="AR16" s="12">
        <v>20000</v>
      </c>
      <c r="AS16" s="12">
        <v>20000</v>
      </c>
      <c r="AT16" s="12">
        <v>20000</v>
      </c>
      <c r="AU16" s="12">
        <v>20000</v>
      </c>
      <c r="AV16" s="12">
        <v>20000</v>
      </c>
      <c r="AW16" s="12">
        <v>20000</v>
      </c>
      <c r="AX16" s="12">
        <v>20000</v>
      </c>
      <c r="AY16" s="12">
        <v>20000</v>
      </c>
      <c r="AZ16" s="12">
        <v>20000</v>
      </c>
      <c r="BA16" s="12">
        <v>20000</v>
      </c>
      <c r="BB16" s="12">
        <v>20000</v>
      </c>
      <c r="BC16" s="12">
        <v>20000</v>
      </c>
      <c r="BD16" s="12">
        <v>20000</v>
      </c>
      <c r="BE16" s="12">
        <v>20000</v>
      </c>
      <c r="BF16" s="12">
        <v>20000</v>
      </c>
      <c r="BG16" s="12">
        <v>20000</v>
      </c>
      <c r="BH16" s="12">
        <v>20000</v>
      </c>
      <c r="BI16" s="12">
        <v>20000</v>
      </c>
      <c r="BJ16" s="12">
        <v>20000</v>
      </c>
      <c r="BK16" s="12">
        <v>20000</v>
      </c>
      <c r="BL16" s="12">
        <v>20000</v>
      </c>
      <c r="BM16" s="12">
        <v>20000</v>
      </c>
      <c r="BN16" s="12">
        <v>20000</v>
      </c>
      <c r="BO16" s="12">
        <v>20000</v>
      </c>
      <c r="BP16" s="12">
        <v>20000</v>
      </c>
      <c r="BQ16" s="12">
        <v>20000</v>
      </c>
      <c r="BR16" s="12">
        <v>20000</v>
      </c>
      <c r="BS16" s="12">
        <v>20000</v>
      </c>
      <c r="BT16" s="12">
        <v>20000</v>
      </c>
      <c r="BU16" s="12">
        <v>20000</v>
      </c>
      <c r="BV16" s="12">
        <v>20000</v>
      </c>
      <c r="BW16" s="5"/>
    </row>
    <row r="17" spans="1:75" x14ac:dyDescent="0.25">
      <c r="A17">
        <v>26371</v>
      </c>
      <c r="B17" t="s">
        <v>187</v>
      </c>
      <c r="C17" s="3">
        <v>25000</v>
      </c>
      <c r="D17" s="1">
        <v>36100</v>
      </c>
      <c r="E17" s="1">
        <v>39172</v>
      </c>
      <c r="F17" t="s">
        <v>5</v>
      </c>
      <c r="G17" s="6">
        <v>38807</v>
      </c>
      <c r="H17" s="121">
        <v>0.10630000000000001</v>
      </c>
      <c r="I17" s="3">
        <v>25000</v>
      </c>
      <c r="J17" s="12">
        <v>25000</v>
      </c>
      <c r="K17" s="116">
        <f>ROUND((O17*31+P17*28+Q17*31+R17*30+S17*31+T17*30+U17*31+V17*31+W17*30+X17*31+Y17*30+Z17*31)*H17,0)</f>
        <v>969988</v>
      </c>
      <c r="L17" s="12">
        <v>25000</v>
      </c>
      <c r="M17" s="12">
        <v>25000</v>
      </c>
      <c r="N17" s="12">
        <v>25000</v>
      </c>
      <c r="O17" s="58">
        <v>25000</v>
      </c>
      <c r="P17" s="12">
        <v>25000</v>
      </c>
      <c r="Q17" s="12">
        <v>25000</v>
      </c>
      <c r="R17" s="12">
        <v>25000</v>
      </c>
      <c r="S17" s="12">
        <v>25000</v>
      </c>
      <c r="T17" s="12">
        <v>25000</v>
      </c>
      <c r="U17" s="12">
        <v>25000</v>
      </c>
      <c r="V17" s="12">
        <v>25000</v>
      </c>
      <c r="W17" s="12">
        <v>25000</v>
      </c>
      <c r="X17" s="12">
        <v>25000</v>
      </c>
      <c r="Y17" s="12">
        <v>25000</v>
      </c>
      <c r="Z17" s="12">
        <v>25000</v>
      </c>
      <c r="AA17" s="12">
        <v>25000</v>
      </c>
      <c r="AB17" s="12">
        <v>25000</v>
      </c>
      <c r="AC17" s="12">
        <v>25000</v>
      </c>
      <c r="AD17" s="12">
        <v>25000</v>
      </c>
      <c r="AE17" s="12">
        <v>25000</v>
      </c>
      <c r="AF17" s="12">
        <v>25000</v>
      </c>
      <c r="AG17" s="12">
        <v>25000</v>
      </c>
      <c r="AH17" s="12">
        <v>25000</v>
      </c>
      <c r="AI17" s="12">
        <v>25000</v>
      </c>
      <c r="AJ17" s="12">
        <v>25000</v>
      </c>
      <c r="AK17" s="12">
        <v>25000</v>
      </c>
      <c r="AL17" s="12">
        <v>25000</v>
      </c>
      <c r="AM17" s="12">
        <v>25000</v>
      </c>
      <c r="AN17" s="12">
        <v>25000</v>
      </c>
      <c r="AO17" s="12">
        <v>25000</v>
      </c>
      <c r="AP17" s="12">
        <v>25000</v>
      </c>
      <c r="AQ17" s="12">
        <v>25000</v>
      </c>
      <c r="AR17" s="12">
        <v>25000</v>
      </c>
      <c r="AS17" s="12">
        <v>25000</v>
      </c>
      <c r="AT17" s="12">
        <v>25000</v>
      </c>
      <c r="AU17" s="12">
        <v>25000</v>
      </c>
      <c r="AV17" s="12">
        <v>25000</v>
      </c>
      <c r="AW17" s="12">
        <v>25000</v>
      </c>
      <c r="AX17" s="12">
        <v>25000</v>
      </c>
      <c r="AY17" s="12">
        <v>25000</v>
      </c>
      <c r="AZ17" s="12">
        <v>25000</v>
      </c>
      <c r="BA17" s="12">
        <v>25000</v>
      </c>
      <c r="BB17" s="12">
        <v>25000</v>
      </c>
      <c r="BC17" s="12">
        <v>25000</v>
      </c>
      <c r="BD17" s="12">
        <v>25000</v>
      </c>
      <c r="BE17" s="12">
        <v>25000</v>
      </c>
      <c r="BF17" s="12">
        <v>25000</v>
      </c>
      <c r="BG17" s="12">
        <v>25000</v>
      </c>
      <c r="BH17" s="12">
        <v>25000</v>
      </c>
      <c r="BI17" s="12">
        <v>25000</v>
      </c>
      <c r="BJ17" s="12">
        <v>25000</v>
      </c>
      <c r="BK17" s="12">
        <v>25000</v>
      </c>
      <c r="BL17" s="12">
        <v>25000</v>
      </c>
      <c r="BM17" s="12">
        <v>25000</v>
      </c>
      <c r="BN17" s="12">
        <v>25000</v>
      </c>
      <c r="BO17" s="12">
        <v>25000</v>
      </c>
      <c r="BP17" s="12">
        <v>25000</v>
      </c>
      <c r="BQ17" s="12">
        <v>25000</v>
      </c>
      <c r="BR17" s="12">
        <v>25000</v>
      </c>
      <c r="BS17" s="12">
        <v>25000</v>
      </c>
      <c r="BT17" s="12">
        <v>25000</v>
      </c>
      <c r="BU17" s="12">
        <v>25000</v>
      </c>
      <c r="BV17" s="12">
        <v>25000</v>
      </c>
      <c r="BW17" s="5"/>
    </row>
    <row r="18" spans="1:75" x14ac:dyDescent="0.25">
      <c r="A18">
        <v>27457</v>
      </c>
      <c r="B18" t="s">
        <v>57</v>
      </c>
      <c r="C18" s="3">
        <v>13500</v>
      </c>
      <c r="D18" s="1">
        <v>37226</v>
      </c>
      <c r="E18" s="1">
        <v>37256</v>
      </c>
      <c r="F18" t="s">
        <v>37</v>
      </c>
      <c r="G18" s="2"/>
      <c r="H18" s="121" t="s">
        <v>206</v>
      </c>
      <c r="J18" s="5"/>
      <c r="K18" s="116">
        <v>0</v>
      </c>
      <c r="L18" s="5"/>
      <c r="M18" s="5"/>
      <c r="N18" s="12">
        <v>13500</v>
      </c>
      <c r="O18" s="6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57</v>
      </c>
      <c r="C19" s="3">
        <v>21500</v>
      </c>
      <c r="D19" s="1">
        <v>37561</v>
      </c>
      <c r="E19" s="1">
        <v>37621</v>
      </c>
      <c r="F19" t="s">
        <v>37</v>
      </c>
      <c r="G19" s="2"/>
      <c r="H19" s="121" t="s">
        <v>206</v>
      </c>
      <c r="J19" s="5"/>
      <c r="K19" s="116">
        <v>0</v>
      </c>
      <c r="L19" s="5"/>
      <c r="M19" s="5"/>
      <c r="N19" s="5"/>
      <c r="O19" s="64"/>
      <c r="P19" s="5"/>
      <c r="Q19" s="5"/>
      <c r="R19" s="5"/>
      <c r="S19" s="5"/>
      <c r="T19" s="5"/>
      <c r="U19" s="5"/>
      <c r="V19" s="5"/>
      <c r="W19" s="5"/>
      <c r="X19" s="5"/>
      <c r="Y19" s="12">
        <v>21500</v>
      </c>
      <c r="Z19" s="12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57</v>
      </c>
      <c r="C20" s="3">
        <v>35000</v>
      </c>
      <c r="D20" s="1">
        <v>37622</v>
      </c>
      <c r="E20" s="1">
        <v>37986</v>
      </c>
      <c r="F20" t="s">
        <v>37</v>
      </c>
      <c r="G20" s="2"/>
      <c r="H20" s="121" t="s">
        <v>206</v>
      </c>
      <c r="J20" s="5"/>
      <c r="K20" s="116">
        <v>0</v>
      </c>
      <c r="L20" s="5"/>
      <c r="M20" s="5"/>
      <c r="N20" s="5"/>
      <c r="O20" s="6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2">
        <v>35000</v>
      </c>
      <c r="AB20" s="12">
        <v>35000</v>
      </c>
      <c r="AC20" s="12">
        <v>35000</v>
      </c>
      <c r="AD20" s="12">
        <v>35000</v>
      </c>
      <c r="AE20" s="12">
        <v>35000</v>
      </c>
      <c r="AF20" s="12">
        <v>35000</v>
      </c>
      <c r="AG20" s="12">
        <v>35000</v>
      </c>
      <c r="AH20" s="12">
        <v>35000</v>
      </c>
      <c r="AI20" s="12">
        <v>35000</v>
      </c>
      <c r="AJ20" s="12">
        <v>35000</v>
      </c>
      <c r="AK20" s="12">
        <v>35000</v>
      </c>
      <c r="AL20" s="12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202</v>
      </c>
      <c r="C21" s="3">
        <v>32000</v>
      </c>
      <c r="D21" s="1">
        <v>35400</v>
      </c>
      <c r="E21" s="1">
        <v>37256</v>
      </c>
      <c r="F21" t="s">
        <v>5</v>
      </c>
      <c r="G21" s="2" t="s">
        <v>78</v>
      </c>
      <c r="H21" s="121">
        <v>0.2175</v>
      </c>
      <c r="I21" s="3">
        <v>32000</v>
      </c>
      <c r="J21" s="12">
        <v>32000</v>
      </c>
      <c r="K21" s="116">
        <v>0</v>
      </c>
      <c r="L21" s="12">
        <v>32000</v>
      </c>
      <c r="M21" s="12">
        <v>32000</v>
      </c>
      <c r="N21" s="12">
        <v>32000</v>
      </c>
      <c r="O21" s="59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203</v>
      </c>
      <c r="C22" s="3">
        <v>8000</v>
      </c>
      <c r="D22" s="1">
        <v>35400</v>
      </c>
      <c r="E22" s="1">
        <v>37256</v>
      </c>
      <c r="F22" t="s">
        <v>5</v>
      </c>
      <c r="G22" s="2" t="s">
        <v>78</v>
      </c>
      <c r="H22" s="121">
        <v>0.22</v>
      </c>
      <c r="I22" s="3">
        <v>8000</v>
      </c>
      <c r="J22" s="12">
        <v>8000</v>
      </c>
      <c r="K22" s="116">
        <v>0</v>
      </c>
      <c r="L22" s="12">
        <v>8000</v>
      </c>
      <c r="M22" s="12">
        <v>8000</v>
      </c>
      <c r="N22" s="12">
        <v>8000</v>
      </c>
      <c r="O22" s="59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185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121" t="s">
        <v>206</v>
      </c>
      <c r="I23" s="3">
        <v>8600</v>
      </c>
      <c r="J23" s="12">
        <v>8600</v>
      </c>
      <c r="K23" s="116">
        <v>0</v>
      </c>
      <c r="L23" s="12">
        <v>8600</v>
      </c>
      <c r="M23" s="12">
        <v>8600</v>
      </c>
      <c r="N23" s="12">
        <v>8600</v>
      </c>
      <c r="O23" s="58">
        <v>8600</v>
      </c>
      <c r="P23" s="12">
        <v>8600</v>
      </c>
      <c r="Q23" s="12">
        <v>8600</v>
      </c>
      <c r="R23" s="12">
        <v>8600</v>
      </c>
      <c r="S23" s="12">
        <v>8600</v>
      </c>
      <c r="T23" s="12">
        <v>8600</v>
      </c>
      <c r="U23" s="12">
        <v>8600</v>
      </c>
      <c r="V23" s="12">
        <v>8600</v>
      </c>
      <c r="W23" s="12">
        <v>8600</v>
      </c>
      <c r="X23" s="12">
        <v>8600</v>
      </c>
      <c r="Y23" s="12">
        <v>8600</v>
      </c>
      <c r="Z23" s="12">
        <v>8600</v>
      </c>
      <c r="AA23" s="12">
        <v>8600</v>
      </c>
      <c r="AB23" s="12">
        <v>8600</v>
      </c>
      <c r="AC23" s="12">
        <v>8600</v>
      </c>
      <c r="AD23" s="12">
        <v>8600</v>
      </c>
      <c r="AE23" s="12">
        <v>8600</v>
      </c>
      <c r="AF23" s="76">
        <v>8600</v>
      </c>
      <c r="AG23" s="76">
        <v>8600</v>
      </c>
      <c r="AH23" s="76">
        <v>8600</v>
      </c>
      <c r="AI23" s="76">
        <v>8600</v>
      </c>
      <c r="AJ23" s="76">
        <v>8600</v>
      </c>
      <c r="AK23" s="76">
        <v>8600</v>
      </c>
      <c r="AL23" s="76">
        <v>8600</v>
      </c>
      <c r="AM23" s="76">
        <v>8600</v>
      </c>
      <c r="AN23" s="76">
        <v>8600</v>
      </c>
      <c r="AO23" s="76">
        <v>8600</v>
      </c>
      <c r="AP23" s="76">
        <v>8600</v>
      </c>
      <c r="AQ23" s="76">
        <v>8600</v>
      </c>
      <c r="AR23" s="76">
        <v>8600</v>
      </c>
      <c r="AS23" s="76">
        <v>8600</v>
      </c>
      <c r="AT23" s="76">
        <v>8600</v>
      </c>
      <c r="AU23" s="76">
        <v>8600</v>
      </c>
      <c r="AV23" s="76">
        <v>8600</v>
      </c>
      <c r="AW23" s="76">
        <v>8600</v>
      </c>
      <c r="AX23" s="76">
        <v>8600</v>
      </c>
      <c r="AY23" s="76">
        <v>8600</v>
      </c>
      <c r="AZ23" s="76">
        <v>8600</v>
      </c>
      <c r="BA23" s="76">
        <v>8600</v>
      </c>
      <c r="BB23" s="76">
        <v>8600</v>
      </c>
      <c r="BC23" s="76">
        <v>8600</v>
      </c>
      <c r="BD23" s="76">
        <v>8600</v>
      </c>
      <c r="BE23" s="76">
        <v>8600</v>
      </c>
      <c r="BF23" s="76">
        <v>8600</v>
      </c>
      <c r="BG23" s="76">
        <v>8600</v>
      </c>
      <c r="BH23" s="76">
        <v>8600</v>
      </c>
      <c r="BI23" s="76">
        <v>8600</v>
      </c>
      <c r="BJ23" s="76">
        <v>8600</v>
      </c>
      <c r="BK23" s="76">
        <v>8600</v>
      </c>
      <c r="BL23" s="76">
        <v>8600</v>
      </c>
      <c r="BM23" s="76">
        <v>8600</v>
      </c>
      <c r="BN23" s="76">
        <v>8600</v>
      </c>
      <c r="BO23" s="76">
        <v>8600</v>
      </c>
      <c r="BP23" s="76">
        <v>8600</v>
      </c>
      <c r="BQ23" s="76">
        <v>8600</v>
      </c>
      <c r="BR23" s="76">
        <v>8600</v>
      </c>
      <c r="BS23" s="76">
        <v>8600</v>
      </c>
      <c r="BT23" s="76">
        <v>8600</v>
      </c>
      <c r="BU23" s="76">
        <v>8600</v>
      </c>
      <c r="BV23" s="76">
        <v>8600</v>
      </c>
      <c r="BW23" s="5"/>
    </row>
    <row r="24" spans="1:75" x14ac:dyDescent="0.25">
      <c r="A24">
        <v>26677</v>
      </c>
      <c r="B24" t="s">
        <v>186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121">
        <v>0.10630000000000001</v>
      </c>
      <c r="I24" s="3">
        <v>25000</v>
      </c>
      <c r="J24" s="12">
        <v>25000</v>
      </c>
      <c r="K24" s="116">
        <f>ROUND((O24*31+P24*28+Q24*31+R24*30+S24*31+T24*30+U24*31+V24*31+W24*30+X24*31+Y24*30+Z24*31)*H24,0)</f>
        <v>969988</v>
      </c>
      <c r="L24" s="12">
        <v>25000</v>
      </c>
      <c r="M24" s="12">
        <v>25000</v>
      </c>
      <c r="N24" s="12">
        <v>25000</v>
      </c>
      <c r="O24" s="58">
        <v>25000</v>
      </c>
      <c r="P24" s="12">
        <v>25000</v>
      </c>
      <c r="Q24" s="12">
        <v>25000</v>
      </c>
      <c r="R24" s="12">
        <v>25000</v>
      </c>
      <c r="S24" s="12">
        <v>25000</v>
      </c>
      <c r="T24" s="12">
        <v>25000</v>
      </c>
      <c r="U24" s="12">
        <v>25000</v>
      </c>
      <c r="V24" s="12">
        <v>25000</v>
      </c>
      <c r="W24" s="12">
        <v>25000</v>
      </c>
      <c r="X24" s="12">
        <v>25000</v>
      </c>
      <c r="Y24" s="12">
        <v>25000</v>
      </c>
      <c r="Z24" s="12">
        <v>25000</v>
      </c>
      <c r="AA24" s="12">
        <v>25000</v>
      </c>
      <c r="AB24" s="12">
        <v>25000</v>
      </c>
      <c r="AC24" s="12">
        <v>25000</v>
      </c>
      <c r="AD24" s="12">
        <v>25000</v>
      </c>
      <c r="AE24" s="12">
        <v>25000</v>
      </c>
      <c r="AF24" s="12">
        <v>25000</v>
      </c>
      <c r="AG24" s="12">
        <v>25000</v>
      </c>
      <c r="AH24" s="12">
        <v>25000</v>
      </c>
      <c r="AI24" s="12">
        <v>25000</v>
      </c>
      <c r="AJ24" s="12">
        <v>25000</v>
      </c>
      <c r="AK24" s="12">
        <v>25000</v>
      </c>
      <c r="AL24" s="12">
        <v>25000</v>
      </c>
      <c r="AM24" s="12">
        <v>25000</v>
      </c>
      <c r="AN24" s="12">
        <v>25000</v>
      </c>
      <c r="AO24" s="12">
        <v>25000</v>
      </c>
      <c r="AP24" s="12">
        <v>25000</v>
      </c>
      <c r="AQ24" s="12">
        <v>25000</v>
      </c>
      <c r="AR24" s="12">
        <v>25000</v>
      </c>
      <c r="AS24" s="12">
        <v>25000</v>
      </c>
      <c r="AT24" s="12">
        <v>25000</v>
      </c>
      <c r="AU24" s="12">
        <v>25000</v>
      </c>
      <c r="AV24" s="12">
        <v>25000</v>
      </c>
      <c r="AW24" s="12">
        <v>25000</v>
      </c>
      <c r="AX24" s="12">
        <v>25000</v>
      </c>
      <c r="AY24" s="12">
        <v>25000</v>
      </c>
      <c r="AZ24" s="12">
        <v>25000</v>
      </c>
      <c r="BA24" s="12">
        <v>25000</v>
      </c>
      <c r="BB24" s="12">
        <v>25000</v>
      </c>
      <c r="BC24" s="12">
        <v>25000</v>
      </c>
      <c r="BD24" s="12">
        <v>25000</v>
      </c>
      <c r="BE24" s="12">
        <v>25000</v>
      </c>
      <c r="BF24" s="12">
        <v>25000</v>
      </c>
      <c r="BG24" s="12">
        <v>25000</v>
      </c>
      <c r="BH24" s="12">
        <v>25000</v>
      </c>
      <c r="BI24" s="12">
        <v>25000</v>
      </c>
      <c r="BJ24" s="12">
        <v>25000</v>
      </c>
      <c r="BK24" s="12">
        <v>25000</v>
      </c>
      <c r="BL24" s="12">
        <v>25000</v>
      </c>
      <c r="BM24" s="12">
        <v>25000</v>
      </c>
      <c r="BN24" s="12">
        <v>25000</v>
      </c>
      <c r="BO24" s="12">
        <v>25000</v>
      </c>
      <c r="BP24" s="12">
        <v>25000</v>
      </c>
      <c r="BQ24" s="12">
        <v>25000</v>
      </c>
      <c r="BR24" s="12">
        <v>25000</v>
      </c>
      <c r="BS24" s="12">
        <v>25000</v>
      </c>
      <c r="BT24" s="12">
        <v>25000</v>
      </c>
      <c r="BU24" s="12">
        <v>25000</v>
      </c>
      <c r="BV24" s="12">
        <v>25000</v>
      </c>
      <c r="BW24" s="5"/>
    </row>
    <row r="25" spans="1:75" x14ac:dyDescent="0.25">
      <c r="A25">
        <v>26884</v>
      </c>
      <c r="B25" t="s">
        <v>186</v>
      </c>
      <c r="C25" s="3">
        <v>40000</v>
      </c>
      <c r="D25" s="1">
        <v>36647</v>
      </c>
      <c r="E25" s="1">
        <v>38656</v>
      </c>
      <c r="F25" t="s">
        <v>5</v>
      </c>
      <c r="G25" s="6">
        <v>38291</v>
      </c>
      <c r="H25" s="121" t="s">
        <v>206</v>
      </c>
      <c r="I25" s="3">
        <v>40000</v>
      </c>
      <c r="J25" s="12">
        <v>40000</v>
      </c>
      <c r="K25" s="116">
        <v>0</v>
      </c>
      <c r="L25" s="12">
        <v>40000</v>
      </c>
      <c r="M25" s="12">
        <v>40000</v>
      </c>
      <c r="N25" s="12">
        <v>40000</v>
      </c>
      <c r="O25" s="58">
        <v>40000</v>
      </c>
      <c r="P25" s="12">
        <v>40000</v>
      </c>
      <c r="Q25" s="12">
        <v>40000</v>
      </c>
      <c r="R25" s="12">
        <v>40000</v>
      </c>
      <c r="S25" s="12">
        <v>40000</v>
      </c>
      <c r="T25" s="12">
        <v>40000</v>
      </c>
      <c r="U25" s="12">
        <v>40000</v>
      </c>
      <c r="V25" s="12">
        <v>40000</v>
      </c>
      <c r="W25" s="12">
        <v>40000</v>
      </c>
      <c r="X25" s="12">
        <v>40000</v>
      </c>
      <c r="Y25" s="12">
        <v>40000</v>
      </c>
      <c r="Z25" s="12">
        <v>40000</v>
      </c>
      <c r="AA25" s="12">
        <v>40000</v>
      </c>
      <c r="AB25" s="12">
        <v>40000</v>
      </c>
      <c r="AC25" s="12">
        <v>40000</v>
      </c>
      <c r="AD25" s="12">
        <v>40000</v>
      </c>
      <c r="AE25" s="12">
        <v>40000</v>
      </c>
      <c r="AF25" s="12">
        <v>40000</v>
      </c>
      <c r="AG25" s="12">
        <v>40000</v>
      </c>
      <c r="AH25" s="12">
        <v>40000</v>
      </c>
      <c r="AI25" s="12">
        <v>40000</v>
      </c>
      <c r="AJ25" s="12">
        <v>40000</v>
      </c>
      <c r="AK25" s="12">
        <v>40000</v>
      </c>
      <c r="AL25" s="12">
        <v>40000</v>
      </c>
      <c r="AM25" s="12">
        <v>40000</v>
      </c>
      <c r="AN25" s="12">
        <v>40000</v>
      </c>
      <c r="AO25" s="12">
        <v>40000</v>
      </c>
      <c r="AP25" s="12">
        <v>40000</v>
      </c>
      <c r="AQ25" s="12">
        <v>40000</v>
      </c>
      <c r="AR25" s="12">
        <v>40000</v>
      </c>
      <c r="AS25" s="12">
        <v>40000</v>
      </c>
      <c r="AT25" s="12">
        <v>40000</v>
      </c>
      <c r="AU25" s="12">
        <v>40000</v>
      </c>
      <c r="AV25" s="12">
        <v>40000</v>
      </c>
      <c r="AW25" s="12">
        <v>40000</v>
      </c>
      <c r="AX25" s="12">
        <v>40000</v>
      </c>
      <c r="AY25" s="12">
        <v>40000</v>
      </c>
      <c r="AZ25" s="12">
        <v>40000</v>
      </c>
      <c r="BA25" s="12">
        <v>40000</v>
      </c>
      <c r="BB25" s="12">
        <v>40000</v>
      </c>
      <c r="BC25" s="12">
        <v>40000</v>
      </c>
      <c r="BD25" s="12">
        <v>40000</v>
      </c>
      <c r="BE25" s="12">
        <v>40000</v>
      </c>
      <c r="BF25" s="12">
        <v>40000</v>
      </c>
      <c r="BG25" s="12">
        <v>40000</v>
      </c>
      <c r="BH25" s="12">
        <v>40000</v>
      </c>
      <c r="BI25" s="76">
        <v>40000</v>
      </c>
      <c r="BJ25" s="76">
        <v>40000</v>
      </c>
      <c r="BK25" s="76">
        <v>40000</v>
      </c>
      <c r="BL25" s="76">
        <v>40000</v>
      </c>
      <c r="BM25" s="76">
        <v>40000</v>
      </c>
      <c r="BN25" s="76">
        <v>40000</v>
      </c>
      <c r="BO25" s="76">
        <v>40000</v>
      </c>
      <c r="BP25" s="76">
        <v>40000</v>
      </c>
      <c r="BQ25" s="76">
        <v>40000</v>
      </c>
      <c r="BR25" s="76">
        <v>40000</v>
      </c>
      <c r="BS25" s="76">
        <v>40000</v>
      </c>
      <c r="BT25" s="76">
        <v>40000</v>
      </c>
      <c r="BU25" s="76">
        <v>40000</v>
      </c>
      <c r="BV25" s="76">
        <v>40000</v>
      </c>
      <c r="BW25" s="5"/>
    </row>
    <row r="26" spans="1:75" x14ac:dyDescent="0.25">
      <c r="A26">
        <v>21372</v>
      </c>
      <c r="B26" t="s">
        <v>204</v>
      </c>
      <c r="C26" s="3">
        <v>1346</v>
      </c>
      <c r="D26" s="1">
        <v>34001</v>
      </c>
      <c r="E26" s="1">
        <v>37986</v>
      </c>
      <c r="F26" t="s">
        <v>5</v>
      </c>
      <c r="G26" s="6">
        <v>37621</v>
      </c>
      <c r="H26" s="121">
        <v>0.14599999999999999</v>
      </c>
      <c r="I26" s="3">
        <v>1346</v>
      </c>
      <c r="J26" s="12">
        <v>1346</v>
      </c>
      <c r="K26" s="116">
        <f>ROUND((O26*31+P26*28+Q26*31+R26*30+S26*31+T26*30+U26*31+V26*31+W26*30+X26*31+Y26*30+Z26*31)*H26,0)</f>
        <v>71728</v>
      </c>
      <c r="L26" s="12">
        <v>1346</v>
      </c>
      <c r="M26" s="12">
        <v>1346</v>
      </c>
      <c r="N26" s="12">
        <v>1346</v>
      </c>
      <c r="O26" s="58">
        <v>1346</v>
      </c>
      <c r="P26" s="12">
        <v>1346</v>
      </c>
      <c r="Q26" s="12">
        <v>1346</v>
      </c>
      <c r="R26" s="12">
        <v>1346</v>
      </c>
      <c r="S26" s="12">
        <v>1346</v>
      </c>
      <c r="T26" s="12">
        <v>1346</v>
      </c>
      <c r="U26" s="12">
        <v>1346</v>
      </c>
      <c r="V26" s="12">
        <v>1346</v>
      </c>
      <c r="W26" s="12">
        <v>1346</v>
      </c>
      <c r="X26" s="12">
        <v>1346</v>
      </c>
      <c r="Y26" s="12">
        <v>1346</v>
      </c>
      <c r="Z26" s="12">
        <v>1346</v>
      </c>
      <c r="AA26" s="12">
        <v>1346</v>
      </c>
      <c r="AB26" s="12">
        <v>1346</v>
      </c>
      <c r="AC26" s="12">
        <v>1346</v>
      </c>
      <c r="AD26" s="12">
        <v>1346</v>
      </c>
      <c r="AE26" s="12">
        <v>1346</v>
      </c>
      <c r="AF26" s="12">
        <v>1346</v>
      </c>
      <c r="AG26" s="12">
        <v>1346</v>
      </c>
      <c r="AH26" s="12">
        <v>1346</v>
      </c>
      <c r="AI26" s="12">
        <v>1346</v>
      </c>
      <c r="AJ26" s="12">
        <v>1346</v>
      </c>
      <c r="AK26" s="12">
        <v>1346</v>
      </c>
      <c r="AL26" s="12">
        <v>1346</v>
      </c>
      <c r="AM26" s="76">
        <v>1346</v>
      </c>
      <c r="AN26" s="76">
        <v>1346</v>
      </c>
      <c r="AO26" s="76">
        <v>1346</v>
      </c>
      <c r="AP26" s="76">
        <v>1346</v>
      </c>
      <c r="AQ26" s="76">
        <v>1346</v>
      </c>
      <c r="AR26" s="76">
        <v>1346</v>
      </c>
      <c r="AS26" s="76">
        <v>1346</v>
      </c>
      <c r="AT26" s="76">
        <v>1346</v>
      </c>
      <c r="AU26" s="76">
        <v>1346</v>
      </c>
      <c r="AV26" s="76">
        <v>1346</v>
      </c>
      <c r="AW26" s="76">
        <v>1346</v>
      </c>
      <c r="AX26" s="76">
        <v>1346</v>
      </c>
      <c r="AY26" s="76">
        <v>1346</v>
      </c>
      <c r="AZ26" s="76">
        <v>1346</v>
      </c>
      <c r="BA26" s="76">
        <v>1346</v>
      </c>
      <c r="BB26" s="76">
        <v>1346</v>
      </c>
      <c r="BC26" s="76">
        <v>1346</v>
      </c>
      <c r="BD26" s="76">
        <v>1346</v>
      </c>
      <c r="BE26" s="76">
        <v>1346</v>
      </c>
      <c r="BF26" s="76">
        <v>1346</v>
      </c>
      <c r="BG26" s="76">
        <v>1346</v>
      </c>
      <c r="BH26" s="76">
        <v>1346</v>
      </c>
      <c r="BI26" s="76">
        <v>1346</v>
      </c>
      <c r="BJ26" s="76">
        <v>1346</v>
      </c>
      <c r="BK26" s="76">
        <v>1346</v>
      </c>
      <c r="BL26" s="76">
        <v>1346</v>
      </c>
      <c r="BM26" s="76">
        <v>1346</v>
      </c>
      <c r="BN26" s="76">
        <v>1346</v>
      </c>
      <c r="BO26" s="76">
        <v>1346</v>
      </c>
      <c r="BP26" s="76">
        <v>1346</v>
      </c>
      <c r="BQ26" s="76">
        <v>1346</v>
      </c>
      <c r="BR26" s="76">
        <v>1346</v>
      </c>
      <c r="BS26" s="76">
        <v>1346</v>
      </c>
      <c r="BT26" s="76">
        <v>1346</v>
      </c>
      <c r="BU26" s="76">
        <v>1346</v>
      </c>
      <c r="BV26" s="76">
        <v>1346</v>
      </c>
      <c r="BW26" s="5"/>
    </row>
    <row r="27" spans="1:75" x14ac:dyDescent="0.25">
      <c r="A27">
        <v>26813</v>
      </c>
      <c r="B27" t="s">
        <v>189</v>
      </c>
      <c r="C27" s="3">
        <v>3500</v>
      </c>
      <c r="D27" s="1">
        <v>36647</v>
      </c>
      <c r="E27" s="1">
        <v>39506</v>
      </c>
      <c r="F27" t="s">
        <v>37</v>
      </c>
      <c r="G27" s="20"/>
      <c r="H27" s="121" t="s">
        <v>206</v>
      </c>
      <c r="I27" s="3">
        <v>3500</v>
      </c>
      <c r="J27" s="12">
        <v>3500</v>
      </c>
      <c r="K27" s="116">
        <v>0</v>
      </c>
      <c r="L27" s="12">
        <v>3500</v>
      </c>
      <c r="M27" s="12">
        <v>3500</v>
      </c>
      <c r="N27" s="12">
        <v>3500</v>
      </c>
      <c r="O27" s="58">
        <v>3500</v>
      </c>
      <c r="P27" s="12">
        <v>3500</v>
      </c>
      <c r="Q27" s="12">
        <v>3500</v>
      </c>
      <c r="R27" s="12">
        <v>3500</v>
      </c>
      <c r="S27" s="12">
        <v>3500</v>
      </c>
      <c r="T27" s="12">
        <v>3500</v>
      </c>
      <c r="U27" s="12">
        <v>3500</v>
      </c>
      <c r="V27" s="12">
        <v>3500</v>
      </c>
      <c r="W27" s="12">
        <v>3500</v>
      </c>
      <c r="X27" s="12">
        <v>3500</v>
      </c>
      <c r="Y27" s="12">
        <v>3500</v>
      </c>
      <c r="Z27" s="12">
        <v>3500</v>
      </c>
      <c r="AA27" s="12">
        <v>3500</v>
      </c>
      <c r="AB27" s="12">
        <v>3500</v>
      </c>
      <c r="AC27" s="12">
        <v>3500</v>
      </c>
      <c r="AD27" s="12">
        <v>3500</v>
      </c>
      <c r="AE27" s="12">
        <v>3500</v>
      </c>
      <c r="AF27" s="12">
        <v>3500</v>
      </c>
      <c r="AG27" s="12">
        <v>3500</v>
      </c>
      <c r="AH27" s="12">
        <v>3500</v>
      </c>
      <c r="AI27" s="12">
        <v>3500</v>
      </c>
      <c r="AJ27" s="12">
        <v>3500</v>
      </c>
      <c r="AK27" s="12">
        <v>3500</v>
      </c>
      <c r="AL27" s="12">
        <v>3500</v>
      </c>
      <c r="AM27" s="12">
        <v>3500</v>
      </c>
      <c r="AN27" s="12">
        <v>3500</v>
      </c>
      <c r="AO27" s="12">
        <v>3500</v>
      </c>
      <c r="AP27" s="12">
        <v>3500</v>
      </c>
      <c r="AQ27" s="12">
        <v>3500</v>
      </c>
      <c r="AR27" s="12">
        <v>3500</v>
      </c>
      <c r="AS27" s="12">
        <v>3500</v>
      </c>
      <c r="AT27" s="12">
        <v>3500</v>
      </c>
      <c r="AU27" s="12">
        <v>3500</v>
      </c>
      <c r="AV27" s="12">
        <v>3500</v>
      </c>
      <c r="AW27" s="12">
        <v>3500</v>
      </c>
      <c r="AX27" s="12">
        <v>3500</v>
      </c>
      <c r="AY27" s="12">
        <v>3500</v>
      </c>
      <c r="AZ27" s="12">
        <v>3500</v>
      </c>
      <c r="BA27" s="12">
        <v>3500</v>
      </c>
      <c r="BB27" s="12">
        <v>3500</v>
      </c>
      <c r="BC27" s="12">
        <v>3500</v>
      </c>
      <c r="BD27" s="12">
        <v>3500</v>
      </c>
      <c r="BE27" s="12">
        <v>3500</v>
      </c>
      <c r="BF27" s="12">
        <v>3500</v>
      </c>
      <c r="BG27" s="12">
        <v>3500</v>
      </c>
      <c r="BH27" s="12">
        <v>3500</v>
      </c>
      <c r="BI27" s="12">
        <v>3500</v>
      </c>
      <c r="BJ27" s="12">
        <v>3500</v>
      </c>
      <c r="BK27" s="12">
        <v>3500</v>
      </c>
      <c r="BL27" s="12">
        <v>3500</v>
      </c>
      <c r="BM27" s="12">
        <v>3500</v>
      </c>
      <c r="BN27" s="12">
        <v>3500</v>
      </c>
      <c r="BO27" s="12">
        <v>3500</v>
      </c>
      <c r="BP27" s="12">
        <v>3500</v>
      </c>
      <c r="BQ27" s="12">
        <v>3500</v>
      </c>
      <c r="BR27" s="12">
        <v>3500</v>
      </c>
      <c r="BS27" s="12">
        <v>3500</v>
      </c>
      <c r="BT27" s="12">
        <v>3500</v>
      </c>
      <c r="BU27" s="12">
        <v>3500</v>
      </c>
      <c r="BV27" s="12">
        <v>3500</v>
      </c>
      <c r="BW27" s="5"/>
    </row>
    <row r="28" spans="1:75" ht="13.8" thickBot="1" x14ac:dyDescent="0.3">
      <c r="A28">
        <v>21175</v>
      </c>
      <c r="B28" t="s">
        <v>14</v>
      </c>
      <c r="C28" s="3">
        <v>150000</v>
      </c>
      <c r="D28" s="1">
        <v>33679</v>
      </c>
      <c r="E28" s="1">
        <v>39172</v>
      </c>
      <c r="F28" t="s">
        <v>5</v>
      </c>
      <c r="G28" s="6">
        <v>38807</v>
      </c>
      <c r="H28" s="121">
        <v>0.10630000000000001</v>
      </c>
      <c r="I28" s="3">
        <v>150000</v>
      </c>
      <c r="J28" s="12">
        <v>150000</v>
      </c>
      <c r="K28" s="116">
        <f>ROUND((O28*31+P28*28+Q28*31+R28*30+S28*31+T28*30+U28*31+V28*31+W28*30+X28*31+Y28*30+Z28*31)*H28,0)</f>
        <v>5819925</v>
      </c>
      <c r="L28" s="12">
        <v>150000</v>
      </c>
      <c r="M28" s="12">
        <v>150000</v>
      </c>
      <c r="N28" s="12">
        <v>150000</v>
      </c>
      <c r="O28" s="58">
        <v>150000</v>
      </c>
      <c r="P28" s="12">
        <v>150000</v>
      </c>
      <c r="Q28" s="12">
        <v>150000</v>
      </c>
      <c r="R28" s="12">
        <v>150000</v>
      </c>
      <c r="S28" s="12">
        <v>150000</v>
      </c>
      <c r="T28" s="12">
        <v>150000</v>
      </c>
      <c r="U28" s="12">
        <v>150000</v>
      </c>
      <c r="V28" s="12">
        <v>150000</v>
      </c>
      <c r="W28" s="12">
        <v>150000</v>
      </c>
      <c r="X28" s="12">
        <v>150000</v>
      </c>
      <c r="Y28" s="12">
        <v>150000</v>
      </c>
      <c r="Z28" s="12">
        <v>150000</v>
      </c>
      <c r="AA28" s="12">
        <v>150000</v>
      </c>
      <c r="AB28" s="12">
        <v>150000</v>
      </c>
      <c r="AC28" s="12">
        <v>150000</v>
      </c>
      <c r="AD28" s="12">
        <v>150000</v>
      </c>
      <c r="AE28" s="12">
        <v>150000</v>
      </c>
      <c r="AF28" s="12">
        <v>150000</v>
      </c>
      <c r="AG28" s="12">
        <v>150000</v>
      </c>
      <c r="AH28" s="12">
        <v>150000</v>
      </c>
      <c r="AI28" s="12">
        <v>150000</v>
      </c>
      <c r="AJ28" s="12">
        <v>150000</v>
      </c>
      <c r="AK28" s="12">
        <v>150000</v>
      </c>
      <c r="AL28" s="12">
        <v>150000</v>
      </c>
      <c r="AM28" s="12">
        <v>150000</v>
      </c>
      <c r="AN28" s="12">
        <v>150000</v>
      </c>
      <c r="AO28" s="12">
        <v>150000</v>
      </c>
      <c r="AP28" s="12">
        <v>150000</v>
      </c>
      <c r="AQ28" s="12">
        <v>150000</v>
      </c>
      <c r="AR28" s="12">
        <v>150000</v>
      </c>
      <c r="AS28" s="12">
        <v>150000</v>
      </c>
      <c r="AT28" s="12">
        <v>150000</v>
      </c>
      <c r="AU28" s="12">
        <v>150000</v>
      </c>
      <c r="AV28" s="12">
        <v>150000</v>
      </c>
      <c r="AW28" s="12">
        <v>150000</v>
      </c>
      <c r="AX28" s="12">
        <v>150000</v>
      </c>
      <c r="AY28" s="12">
        <v>150000</v>
      </c>
      <c r="AZ28" s="12">
        <v>150000</v>
      </c>
      <c r="BA28" s="12">
        <v>150000</v>
      </c>
      <c r="BB28" s="12">
        <v>150000</v>
      </c>
      <c r="BC28" s="12">
        <v>150000</v>
      </c>
      <c r="BD28" s="12">
        <v>150000</v>
      </c>
      <c r="BE28" s="12">
        <v>150000</v>
      </c>
      <c r="BF28" s="12">
        <v>150000</v>
      </c>
      <c r="BG28" s="12">
        <v>150000</v>
      </c>
      <c r="BH28" s="12">
        <v>150000</v>
      </c>
      <c r="BI28" s="12">
        <v>150000</v>
      </c>
      <c r="BJ28" s="12">
        <v>150000</v>
      </c>
      <c r="BK28" s="12">
        <v>150000</v>
      </c>
      <c r="BL28" s="12">
        <v>150000</v>
      </c>
      <c r="BM28" s="12">
        <v>150000</v>
      </c>
      <c r="BN28" s="12">
        <v>150000</v>
      </c>
      <c r="BO28" s="12">
        <v>150000</v>
      </c>
      <c r="BP28" s="12">
        <v>150000</v>
      </c>
      <c r="BQ28" s="12">
        <v>150000</v>
      </c>
      <c r="BR28" s="12">
        <v>150000</v>
      </c>
      <c r="BS28" s="12">
        <v>150000</v>
      </c>
      <c r="BT28" s="12">
        <v>150000</v>
      </c>
      <c r="BU28" s="12">
        <v>150000</v>
      </c>
      <c r="BV28" s="12">
        <v>150000</v>
      </c>
      <c r="BW28" s="5"/>
    </row>
    <row r="29" spans="1:75" ht="13.8" thickBot="1" x14ac:dyDescent="0.3">
      <c r="A29">
        <v>24809</v>
      </c>
      <c r="B29" s="115" t="s">
        <v>185</v>
      </c>
      <c r="C29" s="3">
        <v>20000</v>
      </c>
      <c r="D29" s="1">
        <v>35400</v>
      </c>
      <c r="E29" s="1">
        <v>37225</v>
      </c>
      <c r="F29" t="s">
        <v>5</v>
      </c>
      <c r="G29" s="2" t="s">
        <v>78</v>
      </c>
      <c r="H29" s="121">
        <v>0.2243</v>
      </c>
      <c r="I29" s="3">
        <v>20000</v>
      </c>
      <c r="J29" s="12">
        <v>20000</v>
      </c>
      <c r="K29" s="116">
        <v>0</v>
      </c>
      <c r="L29" s="12">
        <v>20000</v>
      </c>
      <c r="M29" s="12">
        <v>20000</v>
      </c>
      <c r="N29" s="76"/>
      <c r="O29" s="59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t="s">
        <v>39</v>
      </c>
      <c r="C30" s="3">
        <v>27500</v>
      </c>
      <c r="D30" s="1">
        <v>37257</v>
      </c>
      <c r="E30" s="1">
        <v>37621</v>
      </c>
      <c r="F30" t="s">
        <v>37</v>
      </c>
      <c r="G30" s="2"/>
      <c r="H30" s="121" t="s">
        <v>206</v>
      </c>
      <c r="J30" s="5"/>
      <c r="K30" s="116">
        <v>0</v>
      </c>
      <c r="L30" s="5"/>
      <c r="M30" s="5"/>
      <c r="N30" s="5"/>
      <c r="O30" s="58">
        <v>27500</v>
      </c>
      <c r="P30" s="12">
        <v>27500</v>
      </c>
      <c r="Q30" s="12">
        <v>27500</v>
      </c>
      <c r="R30" s="12">
        <v>27500</v>
      </c>
      <c r="S30" s="12">
        <v>27500</v>
      </c>
      <c r="T30" s="12">
        <v>27500</v>
      </c>
      <c r="U30" s="12">
        <v>27500</v>
      </c>
      <c r="V30" s="12">
        <v>27500</v>
      </c>
      <c r="W30" s="12">
        <v>27500</v>
      </c>
      <c r="X30" s="12">
        <v>27500</v>
      </c>
      <c r="Y30" s="12">
        <v>27500</v>
      </c>
      <c r="Z30" s="12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193</v>
      </c>
      <c r="C31" s="3">
        <v>21500</v>
      </c>
      <c r="D31" s="1">
        <v>36647</v>
      </c>
      <c r="E31" s="1">
        <v>38472</v>
      </c>
      <c r="F31" t="s">
        <v>37</v>
      </c>
      <c r="G31" s="2"/>
      <c r="H31" s="121" t="s">
        <v>206</v>
      </c>
      <c r="I31" s="3">
        <v>21500</v>
      </c>
      <c r="J31" s="12">
        <v>21500</v>
      </c>
      <c r="K31" s="116">
        <v>0</v>
      </c>
      <c r="L31" s="12">
        <v>21500</v>
      </c>
      <c r="M31" s="12">
        <v>21500</v>
      </c>
      <c r="N31" s="12">
        <v>21500</v>
      </c>
      <c r="O31" s="58">
        <v>21500</v>
      </c>
      <c r="P31" s="12">
        <v>21500</v>
      </c>
      <c r="Q31" s="12">
        <v>21500</v>
      </c>
      <c r="R31" s="12">
        <v>21500</v>
      </c>
      <c r="S31" s="12">
        <v>21500</v>
      </c>
      <c r="T31" s="12">
        <v>21500</v>
      </c>
      <c r="U31" s="12">
        <v>21500</v>
      </c>
      <c r="V31" s="12">
        <v>21500</v>
      </c>
      <c r="W31" s="12">
        <v>21500</v>
      </c>
      <c r="X31" s="12">
        <v>21500</v>
      </c>
      <c r="Y31" s="12">
        <v>21500</v>
      </c>
      <c r="Z31" s="12">
        <v>21500</v>
      </c>
      <c r="AA31" s="12">
        <v>21500</v>
      </c>
      <c r="AB31" s="12">
        <v>21500</v>
      </c>
      <c r="AC31" s="12">
        <v>21500</v>
      </c>
      <c r="AD31" s="12">
        <v>21500</v>
      </c>
      <c r="AE31" s="12">
        <v>21500</v>
      </c>
      <c r="AF31" s="12">
        <v>21500</v>
      </c>
      <c r="AG31" s="12">
        <v>21500</v>
      </c>
      <c r="AH31" s="12">
        <v>21500</v>
      </c>
      <c r="AI31" s="12">
        <v>21500</v>
      </c>
      <c r="AJ31" s="12">
        <v>21500</v>
      </c>
      <c r="AK31" s="12">
        <v>21500</v>
      </c>
      <c r="AL31" s="12">
        <v>21500</v>
      </c>
      <c r="AM31" s="12">
        <v>21500</v>
      </c>
      <c r="AN31" s="12">
        <v>21500</v>
      </c>
      <c r="AO31" s="12">
        <v>21500</v>
      </c>
      <c r="AP31" s="12">
        <v>21500</v>
      </c>
      <c r="AQ31" s="12">
        <v>21500</v>
      </c>
      <c r="AR31" s="12">
        <v>21500</v>
      </c>
      <c r="AS31" s="12">
        <v>21500</v>
      </c>
      <c r="AT31" s="12">
        <v>21500</v>
      </c>
      <c r="AU31" s="12">
        <v>21500</v>
      </c>
      <c r="AV31" s="12">
        <v>21500</v>
      </c>
      <c r="AW31" s="12">
        <v>21500</v>
      </c>
      <c r="AX31" s="12">
        <v>21500</v>
      </c>
      <c r="AY31" s="12">
        <v>21500</v>
      </c>
      <c r="AZ31" s="12">
        <v>21500</v>
      </c>
      <c r="BA31" s="12">
        <v>21500</v>
      </c>
      <c r="BB31" s="12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38</v>
      </c>
      <c r="C32" s="4">
        <v>35000</v>
      </c>
      <c r="D32" s="6">
        <v>37987</v>
      </c>
      <c r="E32" s="6">
        <v>38717</v>
      </c>
      <c r="F32" t="s">
        <v>37</v>
      </c>
      <c r="G32" s="2"/>
      <c r="H32" s="121" t="s">
        <v>206</v>
      </c>
      <c r="J32" s="5"/>
      <c r="K32" s="116">
        <v>0</v>
      </c>
      <c r="L32" s="5"/>
      <c r="M32" s="5"/>
      <c r="N32" s="5"/>
      <c r="O32" s="6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42">
        <v>35000</v>
      </c>
      <c r="AN32" s="42">
        <v>35000</v>
      </c>
      <c r="AO32" s="42">
        <v>35000</v>
      </c>
      <c r="AP32" s="42">
        <v>35000</v>
      </c>
      <c r="AQ32" s="42">
        <v>35000</v>
      </c>
      <c r="AR32" s="42">
        <v>35000</v>
      </c>
      <c r="AS32" s="42">
        <v>35000</v>
      </c>
      <c r="AT32" s="42">
        <v>35000</v>
      </c>
      <c r="AU32" s="42">
        <v>35000</v>
      </c>
      <c r="AV32" s="42">
        <v>35000</v>
      </c>
      <c r="AW32" s="42">
        <v>35000</v>
      </c>
      <c r="AX32" s="42">
        <v>35000</v>
      </c>
      <c r="AY32" s="42">
        <v>35000</v>
      </c>
      <c r="AZ32" s="42">
        <v>35000</v>
      </c>
      <c r="BA32" s="42">
        <v>35000</v>
      </c>
      <c r="BB32" s="42">
        <v>35000</v>
      </c>
      <c r="BC32" s="42">
        <v>35000</v>
      </c>
      <c r="BD32" s="42">
        <v>35000</v>
      </c>
      <c r="BE32" s="42">
        <v>35000</v>
      </c>
      <c r="BF32" s="42">
        <v>35000</v>
      </c>
      <c r="BG32" s="42">
        <v>35000</v>
      </c>
      <c r="BH32" s="42">
        <v>35000</v>
      </c>
      <c r="BI32" s="42">
        <v>35000</v>
      </c>
      <c r="BJ32" s="42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5">
      <c r="A33">
        <v>24670</v>
      </c>
      <c r="B33" t="s">
        <v>194</v>
      </c>
      <c r="C33" s="3">
        <v>10000</v>
      </c>
      <c r="D33" s="1">
        <v>35490</v>
      </c>
      <c r="E33" s="1">
        <v>39172</v>
      </c>
      <c r="F33" t="s">
        <v>5</v>
      </c>
      <c r="G33" s="6">
        <v>38807</v>
      </c>
      <c r="H33" s="121" t="s">
        <v>206</v>
      </c>
      <c r="I33" s="3">
        <v>10000</v>
      </c>
      <c r="J33" s="12">
        <v>10000</v>
      </c>
      <c r="K33" s="116">
        <v>0</v>
      </c>
      <c r="L33" s="12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12">
        <v>10000</v>
      </c>
      <c r="BD33" s="12">
        <v>10000</v>
      </c>
      <c r="BE33" s="12">
        <v>10000</v>
      </c>
      <c r="BF33" s="12">
        <v>10000</v>
      </c>
      <c r="BG33" s="12">
        <v>10000</v>
      </c>
      <c r="BH33" s="12">
        <v>10000</v>
      </c>
      <c r="BI33" s="12">
        <v>10000</v>
      </c>
      <c r="BJ33" s="12">
        <v>10000</v>
      </c>
      <c r="BK33" s="12">
        <v>10000</v>
      </c>
      <c r="BL33" s="12">
        <v>10000</v>
      </c>
      <c r="BM33" s="12">
        <v>10000</v>
      </c>
      <c r="BN33" s="12">
        <v>10000</v>
      </c>
      <c r="BO33" s="12">
        <v>10000</v>
      </c>
      <c r="BP33" s="12">
        <v>10000</v>
      </c>
      <c r="BQ33" s="12">
        <v>10000</v>
      </c>
      <c r="BR33" s="12">
        <v>10000</v>
      </c>
      <c r="BS33" s="12">
        <v>10000</v>
      </c>
      <c r="BT33" s="12">
        <v>10000</v>
      </c>
      <c r="BU33" s="12">
        <v>10000</v>
      </c>
      <c r="BV33" s="12">
        <v>10000</v>
      </c>
      <c r="BW33" s="5"/>
    </row>
    <row r="34" spans="1:75" x14ac:dyDescent="0.25">
      <c r="A34">
        <v>20715</v>
      </c>
      <c r="B34" t="s">
        <v>205</v>
      </c>
      <c r="C34" s="3">
        <v>200000</v>
      </c>
      <c r="D34" s="1">
        <v>33664</v>
      </c>
      <c r="E34" s="1">
        <v>38656</v>
      </c>
      <c r="F34" t="s">
        <v>5</v>
      </c>
      <c r="G34" s="6">
        <v>38291</v>
      </c>
      <c r="H34" s="121">
        <v>0.10630000000000001</v>
      </c>
      <c r="I34" s="3">
        <v>200000</v>
      </c>
      <c r="J34" s="12">
        <v>200000</v>
      </c>
      <c r="K34" s="116">
        <f>ROUND((O34*31+P34*28+Q34*31+R34*30+S34*31+T34*30+U34*31+V34*31+W34*30+X34*31+Y34*30+Z34*31)*H34,0)</f>
        <v>7759900</v>
      </c>
      <c r="L34" s="12">
        <v>200000</v>
      </c>
      <c r="M34" s="12">
        <v>200000</v>
      </c>
      <c r="N34" s="12">
        <v>200000</v>
      </c>
      <c r="O34" s="58">
        <v>200000</v>
      </c>
      <c r="P34" s="12">
        <v>200000</v>
      </c>
      <c r="Q34" s="12">
        <v>200000</v>
      </c>
      <c r="R34" s="12">
        <v>200000</v>
      </c>
      <c r="S34" s="12">
        <v>200000</v>
      </c>
      <c r="T34" s="12">
        <v>200000</v>
      </c>
      <c r="U34" s="12">
        <v>200000</v>
      </c>
      <c r="V34" s="12">
        <v>200000</v>
      </c>
      <c r="W34" s="12">
        <v>200000</v>
      </c>
      <c r="X34" s="12">
        <v>200000</v>
      </c>
      <c r="Y34" s="12">
        <v>200000</v>
      </c>
      <c r="Z34" s="12">
        <v>200000</v>
      </c>
      <c r="AA34" s="12">
        <v>200000</v>
      </c>
      <c r="AB34" s="12">
        <v>200000</v>
      </c>
      <c r="AC34" s="12">
        <v>200000</v>
      </c>
      <c r="AD34" s="12">
        <v>200000</v>
      </c>
      <c r="AE34" s="12">
        <v>200000</v>
      </c>
      <c r="AF34" s="12">
        <v>200000</v>
      </c>
      <c r="AG34" s="12">
        <v>200000</v>
      </c>
      <c r="AH34" s="12">
        <v>200000</v>
      </c>
      <c r="AI34" s="12">
        <v>200000</v>
      </c>
      <c r="AJ34" s="12">
        <v>200000</v>
      </c>
      <c r="AK34" s="12">
        <v>200000</v>
      </c>
      <c r="AL34" s="12">
        <v>200000</v>
      </c>
      <c r="AM34" s="12">
        <v>200000</v>
      </c>
      <c r="AN34" s="12">
        <v>200000</v>
      </c>
      <c r="AO34" s="12">
        <v>200000</v>
      </c>
      <c r="AP34" s="12">
        <v>200000</v>
      </c>
      <c r="AQ34" s="12">
        <v>200000</v>
      </c>
      <c r="AR34" s="12">
        <v>200000</v>
      </c>
      <c r="AS34" s="12">
        <v>200000</v>
      </c>
      <c r="AT34" s="12">
        <v>200000</v>
      </c>
      <c r="AU34" s="12">
        <v>200000</v>
      </c>
      <c r="AV34" s="12">
        <v>200000</v>
      </c>
      <c r="AW34" s="12">
        <v>200000</v>
      </c>
      <c r="AX34" s="12">
        <v>200000</v>
      </c>
      <c r="AY34" s="12">
        <v>200000</v>
      </c>
      <c r="AZ34" s="12">
        <v>200000</v>
      </c>
      <c r="BA34" s="12">
        <v>200000</v>
      </c>
      <c r="BB34" s="12">
        <v>200000</v>
      </c>
      <c r="BC34" s="12">
        <v>200000</v>
      </c>
      <c r="BD34" s="12">
        <v>200000</v>
      </c>
      <c r="BE34" s="12">
        <v>200000</v>
      </c>
      <c r="BF34" s="12">
        <v>200000</v>
      </c>
      <c r="BG34" s="12">
        <v>200000</v>
      </c>
      <c r="BH34" s="12">
        <v>200000</v>
      </c>
      <c r="BI34" s="76">
        <v>200000</v>
      </c>
      <c r="BJ34" s="76">
        <v>200000</v>
      </c>
      <c r="BK34" s="76">
        <v>200000</v>
      </c>
      <c r="BL34" s="76">
        <v>200000</v>
      </c>
      <c r="BM34" s="76">
        <v>200000</v>
      </c>
      <c r="BN34" s="76">
        <v>200000</v>
      </c>
      <c r="BO34" s="76">
        <v>200000</v>
      </c>
      <c r="BP34" s="76">
        <v>200000</v>
      </c>
      <c r="BQ34" s="76">
        <v>200000</v>
      </c>
      <c r="BR34" s="76">
        <v>200000</v>
      </c>
      <c r="BS34" s="76">
        <v>200000</v>
      </c>
      <c r="BT34" s="76">
        <v>200000</v>
      </c>
      <c r="BU34" s="76">
        <v>200000</v>
      </c>
      <c r="BV34" s="76">
        <v>200000</v>
      </c>
      <c r="BW34" s="5"/>
    </row>
    <row r="35" spans="1:75" x14ac:dyDescent="0.25">
      <c r="A35">
        <v>26719</v>
      </c>
      <c r="B35" t="s">
        <v>34</v>
      </c>
      <c r="C35" s="3">
        <v>25000</v>
      </c>
      <c r="D35" s="1">
        <v>36647</v>
      </c>
      <c r="E35" s="1">
        <v>38472</v>
      </c>
      <c r="F35" t="s">
        <v>37</v>
      </c>
      <c r="G35" s="6"/>
      <c r="H35" s="121" t="s">
        <v>206</v>
      </c>
      <c r="I35" s="3">
        <v>25000</v>
      </c>
      <c r="J35" s="12">
        <v>25000</v>
      </c>
      <c r="K35" s="116">
        <v>0</v>
      </c>
      <c r="L35" s="12">
        <v>25000</v>
      </c>
      <c r="M35" s="12">
        <v>25000</v>
      </c>
      <c r="N35" s="12">
        <v>25000</v>
      </c>
      <c r="O35" s="58">
        <v>25000</v>
      </c>
      <c r="P35" s="12">
        <v>25000</v>
      </c>
      <c r="Q35" s="12">
        <v>25000</v>
      </c>
      <c r="R35" s="12">
        <v>25000</v>
      </c>
      <c r="S35" s="12">
        <v>25000</v>
      </c>
      <c r="T35" s="12">
        <v>25000</v>
      </c>
      <c r="U35" s="12">
        <v>25000</v>
      </c>
      <c r="V35" s="12">
        <v>25000</v>
      </c>
      <c r="W35" s="12">
        <v>25000</v>
      </c>
      <c r="X35" s="12">
        <v>25000</v>
      </c>
      <c r="Y35" s="12">
        <v>25000</v>
      </c>
      <c r="Z35" s="12">
        <v>25000</v>
      </c>
      <c r="AA35" s="12">
        <v>25000</v>
      </c>
      <c r="AB35" s="12">
        <v>25000</v>
      </c>
      <c r="AC35" s="12">
        <v>25000</v>
      </c>
      <c r="AD35" s="12">
        <v>25000</v>
      </c>
      <c r="AE35" s="12">
        <v>25000</v>
      </c>
      <c r="AF35" s="12">
        <v>25000</v>
      </c>
      <c r="AG35" s="12">
        <v>25000</v>
      </c>
      <c r="AH35" s="12">
        <v>25000</v>
      </c>
      <c r="AI35" s="12">
        <v>25000</v>
      </c>
      <c r="AJ35" s="12">
        <v>25000</v>
      </c>
      <c r="AK35" s="12">
        <v>25000</v>
      </c>
      <c r="AL35" s="12">
        <v>25000</v>
      </c>
      <c r="AM35" s="12">
        <v>25000</v>
      </c>
      <c r="AN35" s="12">
        <v>25000</v>
      </c>
      <c r="AO35" s="12">
        <v>25000</v>
      </c>
      <c r="AP35" s="12">
        <v>25000</v>
      </c>
      <c r="AQ35" s="12">
        <v>25000</v>
      </c>
      <c r="AR35" s="12">
        <v>25000</v>
      </c>
      <c r="AS35" s="12">
        <v>25000</v>
      </c>
      <c r="AT35" s="12">
        <v>25000</v>
      </c>
      <c r="AU35" s="12">
        <v>25000</v>
      </c>
      <c r="AV35" s="12">
        <v>25000</v>
      </c>
      <c r="AW35" s="12">
        <v>25000</v>
      </c>
      <c r="AX35" s="12">
        <v>25000</v>
      </c>
      <c r="AY35" s="12">
        <v>25000</v>
      </c>
      <c r="AZ35" s="12">
        <v>25000</v>
      </c>
      <c r="BA35" s="12">
        <v>25000</v>
      </c>
      <c r="BB35" s="12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5">
      <c r="A36">
        <v>25923</v>
      </c>
      <c r="B36" t="s">
        <v>198</v>
      </c>
      <c r="C36" s="3">
        <v>20000</v>
      </c>
      <c r="D36" s="1">
        <v>35855</v>
      </c>
      <c r="E36" s="1">
        <v>39141</v>
      </c>
      <c r="F36" t="s">
        <v>5</v>
      </c>
      <c r="G36" s="6">
        <v>38776</v>
      </c>
      <c r="H36" s="121">
        <v>0.10630000000000001</v>
      </c>
      <c r="I36" s="3">
        <v>20000</v>
      </c>
      <c r="J36" s="12">
        <v>20000</v>
      </c>
      <c r="K36" s="116">
        <f>ROUND((O36*31+P36*28+Q36*31+R36*30+S36*31+T36*30+U36*31+V36*31+W36*30+X36*31+Y36*30+Z36*31)*H36,0)</f>
        <v>775990</v>
      </c>
      <c r="L36" s="12">
        <v>20000</v>
      </c>
      <c r="M36" s="12">
        <v>20000</v>
      </c>
      <c r="N36" s="12">
        <v>20000</v>
      </c>
      <c r="O36" s="58">
        <v>20000</v>
      </c>
      <c r="P36" s="12">
        <v>20000</v>
      </c>
      <c r="Q36" s="12">
        <v>20000</v>
      </c>
      <c r="R36" s="12">
        <v>20000</v>
      </c>
      <c r="S36" s="12">
        <v>20000</v>
      </c>
      <c r="T36" s="12">
        <v>20000</v>
      </c>
      <c r="U36" s="12">
        <v>20000</v>
      </c>
      <c r="V36" s="12">
        <v>20000</v>
      </c>
      <c r="W36" s="12">
        <v>20000</v>
      </c>
      <c r="X36" s="12">
        <v>20000</v>
      </c>
      <c r="Y36" s="12">
        <v>20000</v>
      </c>
      <c r="Z36" s="12">
        <v>20000</v>
      </c>
      <c r="AA36" s="12">
        <v>20000</v>
      </c>
      <c r="AB36" s="12">
        <v>20000</v>
      </c>
      <c r="AC36" s="12">
        <v>20000</v>
      </c>
      <c r="AD36" s="12">
        <v>20000</v>
      </c>
      <c r="AE36" s="12">
        <v>20000</v>
      </c>
      <c r="AF36" s="12">
        <v>20000</v>
      </c>
      <c r="AG36" s="12">
        <v>20000</v>
      </c>
      <c r="AH36" s="12">
        <v>20000</v>
      </c>
      <c r="AI36" s="12">
        <v>20000</v>
      </c>
      <c r="AJ36" s="12">
        <v>20000</v>
      </c>
      <c r="AK36" s="12">
        <v>20000</v>
      </c>
      <c r="AL36" s="12">
        <v>20000</v>
      </c>
      <c r="AM36" s="12">
        <v>20000</v>
      </c>
      <c r="AN36" s="12">
        <v>20000</v>
      </c>
      <c r="AO36" s="12">
        <v>20000</v>
      </c>
      <c r="AP36" s="12">
        <v>20000</v>
      </c>
      <c r="AQ36" s="12">
        <v>20000</v>
      </c>
      <c r="AR36" s="12">
        <v>20000</v>
      </c>
      <c r="AS36" s="12">
        <v>20000</v>
      </c>
      <c r="AT36" s="12">
        <v>20000</v>
      </c>
      <c r="AU36" s="12">
        <v>20000</v>
      </c>
      <c r="AV36" s="12">
        <v>20000</v>
      </c>
      <c r="AW36" s="12">
        <v>20000</v>
      </c>
      <c r="AX36" s="12">
        <v>20000</v>
      </c>
      <c r="AY36" s="12">
        <v>20000</v>
      </c>
      <c r="AZ36" s="12">
        <v>20000</v>
      </c>
      <c r="BA36" s="12">
        <v>20000</v>
      </c>
      <c r="BB36" s="12">
        <v>20000</v>
      </c>
      <c r="BC36" s="12">
        <v>20000</v>
      </c>
      <c r="BD36" s="12">
        <v>20000</v>
      </c>
      <c r="BE36" s="12">
        <v>20000</v>
      </c>
      <c r="BF36" s="12">
        <v>20000</v>
      </c>
      <c r="BG36" s="12">
        <v>20000</v>
      </c>
      <c r="BH36" s="12">
        <v>20000</v>
      </c>
      <c r="BI36" s="12">
        <v>20000</v>
      </c>
      <c r="BJ36" s="12">
        <v>20000</v>
      </c>
      <c r="BK36" s="12">
        <v>20000</v>
      </c>
      <c r="BL36" s="12">
        <v>20000</v>
      </c>
      <c r="BM36" s="12">
        <v>20000</v>
      </c>
      <c r="BN36" s="12">
        <v>20000</v>
      </c>
      <c r="BO36" s="12">
        <v>20000</v>
      </c>
      <c r="BP36" s="12">
        <v>20000</v>
      </c>
      <c r="BQ36" s="12">
        <v>20000</v>
      </c>
      <c r="BR36" s="12">
        <v>20000</v>
      </c>
      <c r="BS36" s="12">
        <v>20000</v>
      </c>
      <c r="BT36" s="12">
        <v>20000</v>
      </c>
      <c r="BU36" s="12">
        <v>20000</v>
      </c>
      <c r="BV36" s="12">
        <v>20000</v>
      </c>
      <c r="BW36" s="5"/>
    </row>
    <row r="37" spans="1:75" x14ac:dyDescent="0.25">
      <c r="A37">
        <v>26960</v>
      </c>
      <c r="B37" t="s">
        <v>199</v>
      </c>
      <c r="C37" s="3">
        <v>20000</v>
      </c>
      <c r="D37" s="1">
        <v>36617</v>
      </c>
      <c r="E37" s="1">
        <v>38077</v>
      </c>
      <c r="F37" t="s">
        <v>5</v>
      </c>
      <c r="G37" s="6">
        <v>37711</v>
      </c>
      <c r="H37" s="121" t="s">
        <v>206</v>
      </c>
      <c r="I37" s="60">
        <v>20000</v>
      </c>
      <c r="J37" s="60">
        <v>20000</v>
      </c>
      <c r="K37" s="123">
        <v>0</v>
      </c>
      <c r="L37" s="60">
        <v>20000</v>
      </c>
      <c r="M37" s="60">
        <v>20000</v>
      </c>
      <c r="N37" s="60">
        <v>20000</v>
      </c>
      <c r="O37" s="112">
        <v>20000</v>
      </c>
      <c r="P37" s="60">
        <v>20000</v>
      </c>
      <c r="Q37" s="60">
        <v>20000</v>
      </c>
      <c r="R37" s="60">
        <v>20000</v>
      </c>
      <c r="S37" s="60">
        <v>20000</v>
      </c>
      <c r="T37" s="60">
        <v>20000</v>
      </c>
      <c r="U37" s="60">
        <v>20000</v>
      </c>
      <c r="V37" s="60">
        <v>20000</v>
      </c>
      <c r="W37" s="60">
        <v>20000</v>
      </c>
      <c r="X37" s="60">
        <v>20000</v>
      </c>
      <c r="Y37" s="60">
        <v>20000</v>
      </c>
      <c r="Z37" s="60">
        <v>20000</v>
      </c>
      <c r="AA37" s="60">
        <v>20000</v>
      </c>
      <c r="AB37" s="60">
        <v>20000</v>
      </c>
      <c r="AC37" s="60">
        <v>20000</v>
      </c>
      <c r="AD37" s="60">
        <v>20000</v>
      </c>
      <c r="AE37" s="60">
        <v>20000</v>
      </c>
      <c r="AF37" s="60">
        <v>20000</v>
      </c>
      <c r="AG37" s="60">
        <v>20000</v>
      </c>
      <c r="AH37" s="60">
        <v>20000</v>
      </c>
      <c r="AI37" s="60">
        <v>20000</v>
      </c>
      <c r="AJ37" s="60">
        <v>20000</v>
      </c>
      <c r="AK37" s="60">
        <v>20000</v>
      </c>
      <c r="AL37" s="60">
        <v>20000</v>
      </c>
      <c r="AM37" s="60">
        <v>20000</v>
      </c>
      <c r="AN37" s="60">
        <v>20000</v>
      </c>
      <c r="AO37" s="60">
        <v>20000</v>
      </c>
      <c r="AP37" s="113">
        <v>20000</v>
      </c>
      <c r="AQ37" s="113">
        <v>20000</v>
      </c>
      <c r="AR37" s="113">
        <v>20000</v>
      </c>
      <c r="AS37" s="113">
        <v>20000</v>
      </c>
      <c r="AT37" s="113">
        <v>20000</v>
      </c>
      <c r="AU37" s="113">
        <v>20000</v>
      </c>
      <c r="AV37" s="113">
        <v>20000</v>
      </c>
      <c r="AW37" s="113">
        <v>20000</v>
      </c>
      <c r="AX37" s="113">
        <v>20000</v>
      </c>
      <c r="AY37" s="113">
        <v>20000</v>
      </c>
      <c r="AZ37" s="113">
        <v>20000</v>
      </c>
      <c r="BA37" s="113">
        <v>20000</v>
      </c>
      <c r="BB37" s="113">
        <v>20000</v>
      </c>
      <c r="BC37" s="113">
        <v>20000</v>
      </c>
      <c r="BD37" s="113">
        <v>20000</v>
      </c>
      <c r="BE37" s="113">
        <v>20000</v>
      </c>
      <c r="BF37" s="113">
        <v>20000</v>
      </c>
      <c r="BG37" s="113">
        <v>20000</v>
      </c>
      <c r="BH37" s="113">
        <v>20000</v>
      </c>
      <c r="BI37" s="113">
        <v>20000</v>
      </c>
      <c r="BJ37" s="113">
        <v>20000</v>
      </c>
      <c r="BK37" s="113">
        <v>20000</v>
      </c>
      <c r="BL37" s="113">
        <v>20000</v>
      </c>
      <c r="BM37" s="113">
        <v>20000</v>
      </c>
      <c r="BN37" s="113">
        <v>20000</v>
      </c>
      <c r="BO37" s="113">
        <v>20000</v>
      </c>
      <c r="BP37" s="113">
        <v>20000</v>
      </c>
      <c r="BQ37" s="113">
        <v>20000</v>
      </c>
      <c r="BR37" s="113">
        <v>20000</v>
      </c>
      <c r="BS37" s="113">
        <v>20000</v>
      </c>
      <c r="BT37" s="113">
        <v>20000</v>
      </c>
      <c r="BU37" s="113">
        <v>20000</v>
      </c>
      <c r="BV37" s="113">
        <v>20000</v>
      </c>
      <c r="BW37" s="5"/>
    </row>
    <row r="38" spans="1:75" x14ac:dyDescent="0.25">
      <c r="G38" s="19"/>
      <c r="H38" s="114"/>
      <c r="I38" s="3">
        <f t="shared" ref="I38:BJ38" si="0">SUM(I10:I37)</f>
        <v>849946</v>
      </c>
      <c r="J38" s="3">
        <f t="shared" si="0"/>
        <v>849946</v>
      </c>
      <c r="K38" s="116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68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5">
      <c r="D39" s="1"/>
      <c r="E39" s="1"/>
      <c r="G39" s="6"/>
      <c r="H39" s="6"/>
      <c r="O39" s="22"/>
    </row>
    <row r="40" spans="1:75" x14ac:dyDescent="0.25">
      <c r="A40" s="18" t="s">
        <v>173</v>
      </c>
      <c r="C40" s="18"/>
      <c r="E40" s="1"/>
      <c r="G40" s="6"/>
      <c r="H40" s="6"/>
      <c r="I40" s="36">
        <f t="shared" ref="I40:BU40" si="2">850000-I38</f>
        <v>54</v>
      </c>
      <c r="J40" s="36">
        <f t="shared" si="2"/>
        <v>54</v>
      </c>
      <c r="K40" s="36"/>
      <c r="L40" s="36">
        <f t="shared" si="2"/>
        <v>54</v>
      </c>
      <c r="M40" s="36">
        <f t="shared" si="2"/>
        <v>54</v>
      </c>
      <c r="N40" s="36">
        <f t="shared" si="2"/>
        <v>6554</v>
      </c>
      <c r="O40" s="75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32554</v>
      </c>
      <c r="X40" s="36">
        <f t="shared" si="2"/>
        <v>32554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 t="shared" si="2"/>
        <v>11054</v>
      </c>
      <c r="AG40" s="36">
        <f t="shared" si="2"/>
        <v>11054</v>
      </c>
      <c r="AH40" s="36">
        <f>850000-AH38</f>
        <v>11054</v>
      </c>
      <c r="AI40" s="36">
        <f t="shared" si="2"/>
        <v>11054</v>
      </c>
      <c r="AJ40" s="36">
        <f t="shared" si="2"/>
        <v>11054</v>
      </c>
      <c r="AK40" s="36">
        <f t="shared" si="2"/>
        <v>11054</v>
      </c>
      <c r="AL40" s="36">
        <f t="shared" si="2"/>
        <v>11054</v>
      </c>
      <c r="AM40" s="36">
        <f>850000-AM38</f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11054</v>
      </c>
      <c r="AW40" s="36">
        <f t="shared" si="2"/>
        <v>11054</v>
      </c>
      <c r="AX40" s="36">
        <f t="shared" si="2"/>
        <v>31054</v>
      </c>
      <c r="AY40" s="36">
        <f>850000-AY38</f>
        <v>31054</v>
      </c>
      <c r="AZ40" s="36">
        <f t="shared" si="2"/>
        <v>31054</v>
      </c>
      <c r="BA40" s="36">
        <f t="shared" si="2"/>
        <v>31054</v>
      </c>
      <c r="BB40" s="36">
        <f t="shared" si="2"/>
        <v>31054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77554</v>
      </c>
      <c r="BJ40" s="36">
        <f t="shared" si="2"/>
        <v>77554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 t="shared" si="2"/>
        <v>126554</v>
      </c>
      <c r="BU40" s="36">
        <f t="shared" si="2"/>
        <v>126554</v>
      </c>
      <c r="BV40" s="36">
        <f>850000-BV38</f>
        <v>126554</v>
      </c>
    </row>
    <row r="41" spans="1:75" x14ac:dyDescent="0.25">
      <c r="E41" s="1"/>
      <c r="G41" s="6"/>
      <c r="H41" s="6"/>
      <c r="O41" s="22"/>
    </row>
    <row r="42" spans="1:75" x14ac:dyDescent="0.25">
      <c r="A42" s="18" t="s">
        <v>200</v>
      </c>
      <c r="B42" s="18"/>
      <c r="C42" s="18"/>
      <c r="D42" s="18"/>
      <c r="E42" s="109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5">
      <c r="E43" s="1"/>
      <c r="G43" s="6"/>
      <c r="H43" s="6"/>
    </row>
    <row r="44" spans="1:75" x14ac:dyDescent="0.25">
      <c r="A44" s="18" t="s">
        <v>177</v>
      </c>
      <c r="D44" s="18"/>
      <c r="E44" s="18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5">
      <c r="D45" s="1"/>
      <c r="E45" s="1"/>
      <c r="G45" s="6"/>
      <c r="H45" s="6"/>
    </row>
    <row r="46" spans="1:75" x14ac:dyDescent="0.25">
      <c r="BJ46" s="36"/>
    </row>
    <row r="47" spans="1:75" x14ac:dyDescent="0.25">
      <c r="E47" s="18"/>
      <c r="F47" s="18"/>
    </row>
    <row r="48" spans="1:75" x14ac:dyDescent="0.25">
      <c r="A48" t="s">
        <v>209</v>
      </c>
      <c r="E48" s="18"/>
      <c r="F48" s="18"/>
    </row>
    <row r="49" spans="1:6" x14ac:dyDescent="0.25">
      <c r="A49" s="18"/>
      <c r="E49" s="18"/>
      <c r="F49" s="18"/>
    </row>
    <row r="50" spans="1:6" x14ac:dyDescent="0.25">
      <c r="E50" s="18"/>
      <c r="F50" s="18"/>
    </row>
    <row r="51" spans="1:6" x14ac:dyDescent="0.25">
      <c r="A51" s="18"/>
      <c r="E51" s="18"/>
      <c r="F51" s="18"/>
    </row>
    <row r="52" spans="1:6" x14ac:dyDescent="0.25">
      <c r="E52" s="18"/>
      <c r="F52" s="18"/>
    </row>
    <row r="53" spans="1:6" x14ac:dyDescent="0.25">
      <c r="A53" s="18"/>
      <c r="D53" s="18"/>
      <c r="E53" s="18"/>
      <c r="F53" s="18"/>
    </row>
    <row r="56" spans="1:6" x14ac:dyDescent="0.25">
      <c r="D56" s="18"/>
      <c r="E56" s="18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4"/>
  <sheetViews>
    <sheetView tabSelected="1" zoomScale="75" zoomScaleNormal="75" workbookViewId="0">
      <selection activeCell="B10" sqref="B9:B10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0" hidden="1" customWidth="1"/>
  </cols>
  <sheetData>
    <row r="1" spans="1:74" x14ac:dyDescent="0.25">
      <c r="A1" s="35" t="s">
        <v>168</v>
      </c>
    </row>
    <row r="4" spans="1:74" x14ac:dyDescent="0.25">
      <c r="A4" s="124" t="s">
        <v>176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5"/>
    </row>
    <row r="5" spans="1:74" x14ac:dyDescent="0.25">
      <c r="A5" s="124" t="s">
        <v>213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5"/>
    </row>
    <row r="6" spans="1:74" x14ac:dyDescent="0.25">
      <c r="A6" s="124" t="s">
        <v>214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8" spans="1:74" x14ac:dyDescent="0.25">
      <c r="A8" s="7" t="s">
        <v>128</v>
      </c>
      <c r="B8" s="5"/>
      <c r="C8" s="5"/>
      <c r="D8" s="5"/>
      <c r="E8" s="5"/>
      <c r="F8" s="5"/>
      <c r="G8" s="19"/>
      <c r="K8" s="122">
        <v>2002</v>
      </c>
    </row>
    <row r="9" spans="1:74" x14ac:dyDescent="0.25">
      <c r="A9" s="5"/>
      <c r="B9" s="5"/>
      <c r="C9" s="5"/>
      <c r="D9" s="5"/>
      <c r="E9" s="5"/>
      <c r="F9" s="5"/>
      <c r="G9" s="19"/>
      <c r="H9" s="5"/>
      <c r="I9" s="5"/>
      <c r="J9" s="111" t="s">
        <v>98</v>
      </c>
      <c r="K9" s="129" t="s">
        <v>207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74" x14ac:dyDescent="0.25">
      <c r="A10" s="2" t="s">
        <v>2</v>
      </c>
      <c r="B10" t="s">
        <v>3</v>
      </c>
      <c r="C10" s="2" t="s">
        <v>101</v>
      </c>
      <c r="D10" t="s">
        <v>102</v>
      </c>
      <c r="E10" t="s">
        <v>62</v>
      </c>
      <c r="F10" s="5" t="s">
        <v>1</v>
      </c>
      <c r="G10" s="19" t="s">
        <v>104</v>
      </c>
      <c r="H10" s="66">
        <v>37104</v>
      </c>
      <c r="I10" s="66">
        <v>37135</v>
      </c>
      <c r="J10" s="130" t="s">
        <v>184</v>
      </c>
      <c r="K10" s="119" t="s">
        <v>212</v>
      </c>
      <c r="L10" s="66">
        <v>37165</v>
      </c>
      <c r="M10" s="66">
        <v>37196</v>
      </c>
      <c r="N10" s="66">
        <v>37226</v>
      </c>
      <c r="O10" s="66">
        <v>37257</v>
      </c>
      <c r="P10" s="66">
        <v>37288</v>
      </c>
      <c r="Q10" s="66">
        <v>37316</v>
      </c>
      <c r="R10" s="66">
        <v>37347</v>
      </c>
      <c r="S10" s="66">
        <v>37377</v>
      </c>
      <c r="T10" s="66">
        <v>37408</v>
      </c>
      <c r="U10" s="66">
        <v>37438</v>
      </c>
      <c r="V10" s="66">
        <v>37469</v>
      </c>
      <c r="W10" s="66">
        <v>37500</v>
      </c>
      <c r="X10" s="66">
        <v>37530</v>
      </c>
      <c r="Y10" s="66">
        <v>37561</v>
      </c>
      <c r="Z10" s="66">
        <v>37591</v>
      </c>
      <c r="AA10" s="66">
        <v>37622</v>
      </c>
      <c r="AB10" s="66">
        <v>37653</v>
      </c>
      <c r="AC10" s="66">
        <v>37681</v>
      </c>
      <c r="AD10" s="66">
        <v>37712</v>
      </c>
      <c r="AE10" s="66">
        <v>37742</v>
      </c>
      <c r="AF10" s="66">
        <v>37773</v>
      </c>
      <c r="AG10" s="66">
        <v>37803</v>
      </c>
      <c r="AH10" s="66">
        <v>37834</v>
      </c>
      <c r="AI10" s="66">
        <v>37865</v>
      </c>
      <c r="AJ10" s="66">
        <v>37895</v>
      </c>
      <c r="AK10" s="66">
        <v>37926</v>
      </c>
      <c r="AL10" s="66">
        <v>37956</v>
      </c>
      <c r="AM10" s="66">
        <v>37987</v>
      </c>
      <c r="AN10" s="66">
        <v>38018</v>
      </c>
      <c r="AO10" s="66">
        <v>38047</v>
      </c>
      <c r="AP10" s="66">
        <v>38078</v>
      </c>
      <c r="AQ10" s="66">
        <v>38108</v>
      </c>
      <c r="AR10" s="66">
        <v>38139</v>
      </c>
      <c r="AS10" s="21">
        <v>38169</v>
      </c>
      <c r="AT10" s="21">
        <v>38200</v>
      </c>
      <c r="AU10" s="21">
        <v>38231</v>
      </c>
      <c r="AV10" s="21">
        <v>38261</v>
      </c>
      <c r="AW10" s="21">
        <v>38292</v>
      </c>
      <c r="AX10" s="21">
        <v>38322</v>
      </c>
      <c r="AY10" s="21">
        <v>38353</v>
      </c>
      <c r="AZ10" s="21">
        <v>38384</v>
      </c>
      <c r="BA10" s="21">
        <v>38412</v>
      </c>
      <c r="BB10" s="21">
        <v>38443</v>
      </c>
      <c r="BC10" s="21">
        <v>38473</v>
      </c>
      <c r="BD10" s="21">
        <v>38504</v>
      </c>
      <c r="BE10" s="21">
        <v>38534</v>
      </c>
      <c r="BF10" s="21">
        <v>38565</v>
      </c>
      <c r="BG10" s="21">
        <v>38596</v>
      </c>
      <c r="BH10" s="21">
        <v>38626</v>
      </c>
      <c r="BI10" s="21">
        <v>38657</v>
      </c>
      <c r="BJ10" s="21">
        <v>38687</v>
      </c>
      <c r="BK10" s="21">
        <v>38718</v>
      </c>
      <c r="BL10" s="21">
        <v>38749</v>
      </c>
      <c r="BM10" s="21">
        <v>38777</v>
      </c>
      <c r="BN10" s="21">
        <v>38808</v>
      </c>
      <c r="BO10" s="21">
        <v>38838</v>
      </c>
      <c r="BP10" s="21">
        <v>38869</v>
      </c>
      <c r="BQ10" s="21">
        <v>38899</v>
      </c>
      <c r="BR10" s="21">
        <v>38930</v>
      </c>
      <c r="BS10" s="21">
        <v>38961</v>
      </c>
      <c r="BT10" s="21">
        <v>38991</v>
      </c>
      <c r="BU10" s="21">
        <v>39022</v>
      </c>
      <c r="BV10" s="21">
        <v>39052</v>
      </c>
    </row>
    <row r="11" spans="1:74" x14ac:dyDescent="0.25">
      <c r="A11" s="19"/>
      <c r="B11" s="5"/>
      <c r="C11" s="19"/>
      <c r="D11" s="19"/>
      <c r="E11" s="19"/>
      <c r="F11" s="5"/>
      <c r="G11" s="19"/>
      <c r="H11" s="5"/>
      <c r="I11" s="5"/>
      <c r="J11" s="107"/>
      <c r="K11" s="10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5">
        <v>24924</v>
      </c>
      <c r="B12" s="5" t="s">
        <v>203</v>
      </c>
      <c r="C12" s="12">
        <v>25000</v>
      </c>
      <c r="D12" s="56">
        <v>35309</v>
      </c>
      <c r="E12" s="56">
        <v>38017</v>
      </c>
      <c r="F12" s="5" t="s">
        <v>5</v>
      </c>
      <c r="G12" s="57">
        <v>37652</v>
      </c>
      <c r="H12" s="12">
        <v>25000</v>
      </c>
      <c r="I12" s="12">
        <v>25000</v>
      </c>
      <c r="J12" s="107">
        <v>0.06</v>
      </c>
      <c r="K12" s="128">
        <f>ROUND((O12*31+P12*28+Q12*31+R12*30+S12*31+T12*30+U12*31+V12*31+W12*30+X12*31+Y12*30+Z12*31)*J12,0)</f>
        <v>547500</v>
      </c>
      <c r="L12" s="12">
        <v>25000</v>
      </c>
      <c r="M12" s="12">
        <v>25000</v>
      </c>
      <c r="N12" s="12">
        <v>25000</v>
      </c>
      <c r="O12" s="12">
        <v>25000</v>
      </c>
      <c r="P12" s="12">
        <v>25000</v>
      </c>
      <c r="Q12" s="12">
        <v>25000</v>
      </c>
      <c r="R12" s="12">
        <v>25000</v>
      </c>
      <c r="S12" s="12">
        <v>25000</v>
      </c>
      <c r="T12" s="12">
        <v>25000</v>
      </c>
      <c r="U12" s="12">
        <v>25000</v>
      </c>
      <c r="V12" s="12">
        <v>25000</v>
      </c>
      <c r="W12" s="12">
        <v>25000</v>
      </c>
      <c r="X12" s="12">
        <v>25000</v>
      </c>
      <c r="Y12" s="12">
        <v>25000</v>
      </c>
      <c r="Z12" s="12">
        <v>25000</v>
      </c>
      <c r="AA12" s="12">
        <v>25000</v>
      </c>
      <c r="AB12" s="12">
        <v>25000</v>
      </c>
      <c r="AC12" s="12">
        <v>25000</v>
      </c>
      <c r="AD12" s="12">
        <v>25000</v>
      </c>
      <c r="AE12" s="12">
        <v>25000</v>
      </c>
      <c r="AF12" s="12">
        <v>25000</v>
      </c>
      <c r="AG12" s="12">
        <v>25000</v>
      </c>
      <c r="AH12" s="12">
        <v>25000</v>
      </c>
      <c r="AI12" s="12">
        <v>25000</v>
      </c>
      <c r="AJ12" s="12">
        <v>25000</v>
      </c>
      <c r="AK12" s="12">
        <v>25000</v>
      </c>
      <c r="AL12" s="12">
        <v>25000</v>
      </c>
      <c r="AM12" s="12">
        <v>25000</v>
      </c>
      <c r="AN12" s="59">
        <v>25000</v>
      </c>
      <c r="AO12" s="59">
        <v>25000</v>
      </c>
      <c r="AP12" s="59">
        <v>25000</v>
      </c>
      <c r="AQ12" s="59">
        <v>25000</v>
      </c>
      <c r="AR12" s="59">
        <v>25000</v>
      </c>
      <c r="AS12" s="59">
        <v>25000</v>
      </c>
      <c r="AT12" s="59">
        <v>25000</v>
      </c>
      <c r="AU12" s="59">
        <v>25000</v>
      </c>
      <c r="AV12" s="59">
        <v>25000</v>
      </c>
      <c r="AW12" s="59">
        <v>25000</v>
      </c>
      <c r="AX12" s="59">
        <v>25000</v>
      </c>
      <c r="AY12" s="59">
        <v>25000</v>
      </c>
      <c r="AZ12" s="59">
        <v>25000</v>
      </c>
      <c r="BA12" s="59">
        <v>25000</v>
      </c>
      <c r="BB12" s="59">
        <v>25000</v>
      </c>
      <c r="BC12" s="59">
        <v>25000</v>
      </c>
      <c r="BD12" s="59">
        <v>25000</v>
      </c>
      <c r="BE12" s="59">
        <v>25000</v>
      </c>
      <c r="BF12" s="59">
        <v>25000</v>
      </c>
      <c r="BG12" s="59">
        <v>25000</v>
      </c>
      <c r="BH12" s="59">
        <v>25000</v>
      </c>
      <c r="BI12" s="59">
        <v>25000</v>
      </c>
      <c r="BJ12" s="59">
        <v>25000</v>
      </c>
      <c r="BK12" s="59">
        <v>25000</v>
      </c>
      <c r="BL12" s="59">
        <v>25000</v>
      </c>
      <c r="BM12" s="59">
        <v>25000</v>
      </c>
      <c r="BN12" s="59">
        <v>25000</v>
      </c>
      <c r="BO12" s="59">
        <v>25000</v>
      </c>
      <c r="BP12" s="59">
        <v>25000</v>
      </c>
      <c r="BQ12" s="59">
        <v>25000</v>
      </c>
      <c r="BR12" s="59">
        <v>25000</v>
      </c>
      <c r="BS12" s="59">
        <v>25000</v>
      </c>
      <c r="BT12" s="59">
        <v>25000</v>
      </c>
      <c r="BU12" s="59">
        <v>25000</v>
      </c>
      <c r="BV12" s="59">
        <v>25000</v>
      </c>
    </row>
    <row r="13" spans="1:74" x14ac:dyDescent="0.25">
      <c r="A13" s="5">
        <v>24925</v>
      </c>
      <c r="B13" s="5" t="s">
        <v>217</v>
      </c>
      <c r="C13" s="12">
        <v>100000</v>
      </c>
      <c r="D13" s="56">
        <v>35309</v>
      </c>
      <c r="E13" s="56">
        <v>38017</v>
      </c>
      <c r="F13" s="5" t="s">
        <v>5</v>
      </c>
      <c r="G13" s="57">
        <v>37652</v>
      </c>
      <c r="H13" s="12">
        <v>100000</v>
      </c>
      <c r="I13" s="12">
        <v>100000</v>
      </c>
      <c r="J13" s="107">
        <v>0.06</v>
      </c>
      <c r="K13" s="128">
        <f t="shared" ref="K13:K23" si="0">ROUND((O13*31+P13*28+Q13*31+R13*30+S13*31+T13*30+U13*31+V13*31+W13*30+X13*31+Y13*30+Z13*31)*J13,0)</f>
        <v>2190000</v>
      </c>
      <c r="L13" s="12">
        <v>100000</v>
      </c>
      <c r="M13" s="12">
        <v>100000</v>
      </c>
      <c r="N13" s="12">
        <v>100000</v>
      </c>
      <c r="O13" s="12">
        <v>100000</v>
      </c>
      <c r="P13" s="12">
        <v>100000</v>
      </c>
      <c r="Q13" s="12">
        <v>100000</v>
      </c>
      <c r="R13" s="12">
        <v>100000</v>
      </c>
      <c r="S13" s="12">
        <v>100000</v>
      </c>
      <c r="T13" s="12">
        <v>100000</v>
      </c>
      <c r="U13" s="12">
        <v>100000</v>
      </c>
      <c r="V13" s="12">
        <v>100000</v>
      </c>
      <c r="W13" s="12">
        <v>100000</v>
      </c>
      <c r="X13" s="12">
        <v>100000</v>
      </c>
      <c r="Y13" s="12">
        <v>100000</v>
      </c>
      <c r="Z13" s="12">
        <v>100000</v>
      </c>
      <c r="AA13" s="12">
        <v>100000</v>
      </c>
      <c r="AB13" s="12">
        <v>100000</v>
      </c>
      <c r="AC13" s="12">
        <v>100000</v>
      </c>
      <c r="AD13" s="12">
        <v>100000</v>
      </c>
      <c r="AE13" s="12">
        <v>100000</v>
      </c>
      <c r="AF13" s="12">
        <v>100000</v>
      </c>
      <c r="AG13" s="12">
        <v>100000</v>
      </c>
      <c r="AH13" s="12">
        <v>100000</v>
      </c>
      <c r="AI13" s="12">
        <v>100000</v>
      </c>
      <c r="AJ13" s="12">
        <v>100000</v>
      </c>
      <c r="AK13" s="12">
        <v>100000</v>
      </c>
      <c r="AL13" s="12">
        <v>100000</v>
      </c>
      <c r="AM13" s="12">
        <v>100000</v>
      </c>
      <c r="AN13" s="59">
        <v>100000</v>
      </c>
      <c r="AO13" s="59">
        <v>100000</v>
      </c>
      <c r="AP13" s="59">
        <v>100000</v>
      </c>
      <c r="AQ13" s="59">
        <v>100000</v>
      </c>
      <c r="AR13" s="59">
        <v>100000</v>
      </c>
      <c r="AS13" s="59">
        <v>100000</v>
      </c>
      <c r="AT13" s="59">
        <v>100000</v>
      </c>
      <c r="AU13" s="59">
        <v>100000</v>
      </c>
      <c r="AV13" s="59">
        <v>100000</v>
      </c>
      <c r="AW13" s="59">
        <v>100000</v>
      </c>
      <c r="AX13" s="59">
        <v>100000</v>
      </c>
      <c r="AY13" s="59">
        <v>100000</v>
      </c>
      <c r="AZ13" s="59">
        <v>100000</v>
      </c>
      <c r="BA13" s="59">
        <v>100000</v>
      </c>
      <c r="BB13" s="59">
        <v>100000</v>
      </c>
      <c r="BC13" s="59">
        <v>100000</v>
      </c>
      <c r="BD13" s="59">
        <v>100000</v>
      </c>
      <c r="BE13" s="59">
        <v>100000</v>
      </c>
      <c r="BF13" s="59">
        <v>100000</v>
      </c>
      <c r="BG13" s="59">
        <v>100000</v>
      </c>
      <c r="BH13" s="59">
        <v>100000</v>
      </c>
      <c r="BI13" s="59">
        <v>100000</v>
      </c>
      <c r="BJ13" s="59">
        <v>100000</v>
      </c>
      <c r="BK13" s="59">
        <v>100000</v>
      </c>
      <c r="BL13" s="59">
        <v>100000</v>
      </c>
      <c r="BM13" s="59">
        <v>100000</v>
      </c>
      <c r="BN13" s="59">
        <v>100000</v>
      </c>
      <c r="BO13" s="59">
        <v>100000</v>
      </c>
      <c r="BP13" s="59">
        <v>100000</v>
      </c>
      <c r="BQ13" s="59">
        <v>100000</v>
      </c>
      <c r="BR13" s="59">
        <v>100000</v>
      </c>
      <c r="BS13" s="59">
        <v>100000</v>
      </c>
      <c r="BT13" s="59">
        <v>100000</v>
      </c>
      <c r="BU13" s="59">
        <v>100000</v>
      </c>
      <c r="BV13" s="59">
        <v>100000</v>
      </c>
    </row>
    <row r="14" spans="1:74" x14ac:dyDescent="0.25">
      <c r="A14" s="5">
        <v>24927</v>
      </c>
      <c r="B14" s="5" t="s">
        <v>216</v>
      </c>
      <c r="C14" s="12">
        <v>30000</v>
      </c>
      <c r="D14" s="56">
        <v>35309</v>
      </c>
      <c r="E14" s="56">
        <v>38748</v>
      </c>
      <c r="F14" s="5" t="s">
        <v>5</v>
      </c>
      <c r="G14" s="57">
        <v>38383</v>
      </c>
      <c r="H14" s="12">
        <v>30000</v>
      </c>
      <c r="I14" s="12">
        <v>30000</v>
      </c>
      <c r="J14" s="107">
        <v>0.04</v>
      </c>
      <c r="K14" s="128">
        <f t="shared" si="0"/>
        <v>438000</v>
      </c>
      <c r="L14" s="12">
        <v>30000</v>
      </c>
      <c r="M14" s="12">
        <v>30000</v>
      </c>
      <c r="N14" s="12">
        <v>30000</v>
      </c>
      <c r="O14" s="12">
        <v>30000</v>
      </c>
      <c r="P14" s="12">
        <v>30000</v>
      </c>
      <c r="Q14" s="12">
        <v>30000</v>
      </c>
      <c r="R14" s="12">
        <v>30000</v>
      </c>
      <c r="S14" s="12">
        <v>30000</v>
      </c>
      <c r="T14" s="12">
        <v>30000</v>
      </c>
      <c r="U14" s="12">
        <v>30000</v>
      </c>
      <c r="V14" s="12">
        <v>30000</v>
      </c>
      <c r="W14" s="12">
        <v>30000</v>
      </c>
      <c r="X14" s="12">
        <v>30000</v>
      </c>
      <c r="Y14" s="12">
        <v>30000</v>
      </c>
      <c r="Z14" s="12">
        <v>30000</v>
      </c>
      <c r="AA14" s="12">
        <v>30000</v>
      </c>
      <c r="AB14" s="12">
        <v>30000</v>
      </c>
      <c r="AC14" s="12">
        <v>30000</v>
      </c>
      <c r="AD14" s="12">
        <v>30000</v>
      </c>
      <c r="AE14" s="12">
        <v>30000</v>
      </c>
      <c r="AF14" s="12">
        <v>30000</v>
      </c>
      <c r="AG14" s="12">
        <v>30000</v>
      </c>
      <c r="AH14" s="12">
        <v>30000</v>
      </c>
      <c r="AI14" s="12">
        <v>30000</v>
      </c>
      <c r="AJ14" s="12">
        <v>30000</v>
      </c>
      <c r="AK14" s="12">
        <v>30000</v>
      </c>
      <c r="AL14" s="12">
        <v>30000</v>
      </c>
      <c r="AM14" s="12">
        <v>30000</v>
      </c>
      <c r="AN14" s="12">
        <v>30000</v>
      </c>
      <c r="AO14" s="12">
        <v>30000</v>
      </c>
      <c r="AP14" s="12">
        <v>30000</v>
      </c>
      <c r="AQ14" s="12">
        <v>30000</v>
      </c>
      <c r="AR14" s="12">
        <v>30000</v>
      </c>
      <c r="AS14" s="12">
        <v>30000</v>
      </c>
      <c r="AT14" s="12">
        <v>30000</v>
      </c>
      <c r="AU14" s="12">
        <v>30000</v>
      </c>
      <c r="AV14" s="12">
        <v>30000</v>
      </c>
      <c r="AW14" s="12">
        <v>30000</v>
      </c>
      <c r="AX14" s="12">
        <v>30000</v>
      </c>
      <c r="AY14" s="12">
        <v>30000</v>
      </c>
      <c r="AZ14" s="12">
        <v>30000</v>
      </c>
      <c r="BA14" s="12">
        <v>30000</v>
      </c>
      <c r="BB14" s="12">
        <v>30000</v>
      </c>
      <c r="BC14" s="12">
        <v>30000</v>
      </c>
      <c r="BD14" s="12">
        <v>30000</v>
      </c>
      <c r="BE14" s="12">
        <v>30000</v>
      </c>
      <c r="BF14" s="12">
        <v>30000</v>
      </c>
      <c r="BG14" s="12">
        <v>30000</v>
      </c>
      <c r="BH14" s="12">
        <v>30000</v>
      </c>
      <c r="BI14" s="12">
        <v>30000</v>
      </c>
      <c r="BJ14" s="12">
        <v>30000</v>
      </c>
      <c r="BK14" s="12">
        <v>30000</v>
      </c>
      <c r="BL14" s="76">
        <v>30000</v>
      </c>
      <c r="BM14" s="76">
        <v>30000</v>
      </c>
      <c r="BN14" s="76">
        <v>30000</v>
      </c>
      <c r="BO14" s="76">
        <v>30000</v>
      </c>
      <c r="BP14" s="76">
        <v>30000</v>
      </c>
      <c r="BQ14" s="76">
        <v>30000</v>
      </c>
      <c r="BR14" s="76">
        <v>30000</v>
      </c>
      <c r="BS14" s="76">
        <v>30000</v>
      </c>
      <c r="BT14" s="76">
        <v>30000</v>
      </c>
      <c r="BU14" s="76">
        <v>30000</v>
      </c>
      <c r="BV14" s="76">
        <v>30000</v>
      </c>
    </row>
    <row r="15" spans="1:74" x14ac:dyDescent="0.25">
      <c r="A15" s="5">
        <v>25067</v>
      </c>
      <c r="B15" s="5" t="s">
        <v>215</v>
      </c>
      <c r="C15" s="12">
        <v>15000</v>
      </c>
      <c r="D15" s="56">
        <v>35309</v>
      </c>
      <c r="E15" s="56">
        <v>37225</v>
      </c>
      <c r="F15" s="5" t="s">
        <v>5</v>
      </c>
      <c r="G15" s="19" t="s">
        <v>78</v>
      </c>
      <c r="H15" s="12">
        <v>15000</v>
      </c>
      <c r="I15" s="12">
        <v>15000</v>
      </c>
      <c r="J15" s="107">
        <v>4.4999999999999998E-2</v>
      </c>
      <c r="K15" s="128">
        <f t="shared" si="0"/>
        <v>0</v>
      </c>
      <c r="L15" s="12">
        <v>15000</v>
      </c>
      <c r="M15" s="12">
        <v>15000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Y15" s="5"/>
      <c r="AZ15" s="5"/>
      <c r="BA15" s="5"/>
    </row>
    <row r="16" spans="1:74" x14ac:dyDescent="0.25">
      <c r="A16" s="5">
        <v>25397</v>
      </c>
      <c r="B16" s="5" t="s">
        <v>218</v>
      </c>
      <c r="C16" s="12">
        <v>10000</v>
      </c>
      <c r="D16" s="56">
        <v>35886</v>
      </c>
      <c r="E16" s="56">
        <v>37711</v>
      </c>
      <c r="F16" s="5" t="s">
        <v>5</v>
      </c>
      <c r="G16" s="57">
        <v>37346</v>
      </c>
      <c r="H16" s="12">
        <v>10000</v>
      </c>
      <c r="I16" s="12">
        <v>10000</v>
      </c>
      <c r="J16" s="107">
        <v>0.03</v>
      </c>
      <c r="K16" s="128">
        <f t="shared" si="0"/>
        <v>109500</v>
      </c>
      <c r="L16" s="12">
        <v>10000</v>
      </c>
      <c r="M16" s="12">
        <v>10000</v>
      </c>
      <c r="N16" s="12">
        <v>10000</v>
      </c>
      <c r="O16" s="12">
        <v>10000</v>
      </c>
      <c r="P16" s="12">
        <v>10000</v>
      </c>
      <c r="Q16" s="12">
        <v>10000</v>
      </c>
      <c r="R16" s="12">
        <v>10000</v>
      </c>
      <c r="S16" s="12">
        <v>10000</v>
      </c>
      <c r="T16" s="12">
        <v>10000</v>
      </c>
      <c r="U16" s="12">
        <v>10000</v>
      </c>
      <c r="V16" s="12">
        <v>10000</v>
      </c>
      <c r="W16" s="12">
        <v>10000</v>
      </c>
      <c r="X16" s="12">
        <v>10000</v>
      </c>
      <c r="Y16" s="12">
        <v>10000</v>
      </c>
      <c r="Z16" s="12">
        <v>10000</v>
      </c>
      <c r="AA16" s="12">
        <v>10000</v>
      </c>
      <c r="AB16" s="12">
        <v>10000</v>
      </c>
      <c r="AC16" s="12">
        <v>10000</v>
      </c>
      <c r="AD16" s="59">
        <v>10000</v>
      </c>
      <c r="AE16" s="59">
        <v>10000</v>
      </c>
      <c r="AF16" s="59">
        <v>10000</v>
      </c>
      <c r="AG16" s="59">
        <v>10000</v>
      </c>
      <c r="AH16" s="59">
        <v>10000</v>
      </c>
      <c r="AI16" s="59">
        <v>10000</v>
      </c>
      <c r="AJ16" s="59">
        <v>10000</v>
      </c>
      <c r="AK16" s="59">
        <v>10000</v>
      </c>
      <c r="AL16" s="59">
        <v>10000</v>
      </c>
      <c r="AM16" s="59">
        <v>10000</v>
      </c>
      <c r="AN16" s="59">
        <v>10000</v>
      </c>
      <c r="AO16" s="59">
        <v>10000</v>
      </c>
      <c r="AP16" s="59">
        <v>10000</v>
      </c>
      <c r="AQ16" s="59">
        <v>10000</v>
      </c>
      <c r="AR16" s="59">
        <v>10000</v>
      </c>
      <c r="AS16" s="59">
        <v>10000</v>
      </c>
      <c r="AT16" s="59">
        <v>10000</v>
      </c>
      <c r="AU16" s="59">
        <v>10000</v>
      </c>
      <c r="AV16" s="59">
        <v>10000</v>
      </c>
      <c r="AW16" s="59">
        <v>10000</v>
      </c>
      <c r="AX16" s="59">
        <v>10000</v>
      </c>
      <c r="AY16" s="59">
        <v>10000</v>
      </c>
      <c r="AZ16" s="59">
        <v>10000</v>
      </c>
      <c r="BA16" s="59">
        <v>10000</v>
      </c>
      <c r="BB16" s="59">
        <v>10000</v>
      </c>
      <c r="BC16" s="59">
        <v>10000</v>
      </c>
      <c r="BD16" s="59">
        <v>10000</v>
      </c>
      <c r="BE16" s="59">
        <v>10000</v>
      </c>
      <c r="BF16" s="59">
        <v>10000</v>
      </c>
      <c r="BG16" s="59">
        <v>10000</v>
      </c>
      <c r="BH16" s="59">
        <v>10000</v>
      </c>
      <c r="BI16" s="59">
        <v>10000</v>
      </c>
      <c r="BJ16" s="59">
        <v>10000</v>
      </c>
      <c r="BK16" s="59">
        <v>10000</v>
      </c>
      <c r="BL16" s="59">
        <v>10000</v>
      </c>
      <c r="BM16" s="59">
        <v>10000</v>
      </c>
      <c r="BN16" s="59">
        <v>10000</v>
      </c>
      <c r="BO16" s="59">
        <v>10000</v>
      </c>
      <c r="BP16" s="59">
        <v>10000</v>
      </c>
      <c r="BQ16" s="59">
        <v>10000</v>
      </c>
      <c r="BR16" s="59">
        <v>10000</v>
      </c>
      <c r="BS16" s="59">
        <v>10000</v>
      </c>
      <c r="BT16" s="59">
        <v>10000</v>
      </c>
      <c r="BU16" s="59">
        <v>10000</v>
      </c>
      <c r="BV16" s="59">
        <v>10000</v>
      </c>
    </row>
    <row r="17" spans="1:81" x14ac:dyDescent="0.25">
      <c r="A17" s="5">
        <v>26044</v>
      </c>
      <c r="B17" s="5" t="s">
        <v>219</v>
      </c>
      <c r="C17" s="12">
        <v>85000</v>
      </c>
      <c r="D17" s="56">
        <v>35886</v>
      </c>
      <c r="E17" s="56">
        <v>37925</v>
      </c>
      <c r="F17" s="5" t="s">
        <v>5</v>
      </c>
      <c r="G17" s="57">
        <v>37560</v>
      </c>
      <c r="H17" s="12">
        <v>85000</v>
      </c>
      <c r="I17" s="12">
        <v>85000</v>
      </c>
      <c r="J17" s="107">
        <v>0.03</v>
      </c>
      <c r="K17" s="128">
        <f t="shared" si="0"/>
        <v>930750</v>
      </c>
      <c r="L17" s="12">
        <v>85000</v>
      </c>
      <c r="M17" s="12">
        <v>85000</v>
      </c>
      <c r="N17" s="12">
        <v>85000</v>
      </c>
      <c r="O17" s="12">
        <v>85000</v>
      </c>
      <c r="P17" s="12">
        <v>85000</v>
      </c>
      <c r="Q17" s="12">
        <v>85000</v>
      </c>
      <c r="R17" s="12">
        <v>85000</v>
      </c>
      <c r="S17" s="12">
        <v>85000</v>
      </c>
      <c r="T17" s="12">
        <v>85000</v>
      </c>
      <c r="U17" s="12">
        <v>85000</v>
      </c>
      <c r="V17" s="12">
        <v>85000</v>
      </c>
      <c r="W17" s="12">
        <v>85000</v>
      </c>
      <c r="X17" s="12">
        <v>85000</v>
      </c>
      <c r="Y17" s="12">
        <v>85000</v>
      </c>
      <c r="Z17" s="12">
        <v>85000</v>
      </c>
      <c r="AA17" s="12">
        <v>85000</v>
      </c>
      <c r="AB17" s="12">
        <v>85000</v>
      </c>
      <c r="AC17" s="12">
        <v>85000</v>
      </c>
      <c r="AD17" s="12">
        <v>85000</v>
      </c>
      <c r="AE17" s="12">
        <v>85000</v>
      </c>
      <c r="AF17" s="12">
        <v>85000</v>
      </c>
      <c r="AG17" s="12">
        <v>85000</v>
      </c>
      <c r="AH17" s="12">
        <v>85000</v>
      </c>
      <c r="AI17" s="12">
        <v>85000</v>
      </c>
      <c r="AJ17" s="12">
        <v>85000</v>
      </c>
      <c r="AK17" s="59">
        <v>85000</v>
      </c>
      <c r="AL17" s="59">
        <v>85000</v>
      </c>
      <c r="AM17" s="59">
        <v>85000</v>
      </c>
      <c r="AN17" s="59">
        <v>85000</v>
      </c>
      <c r="AO17" s="59">
        <v>85000</v>
      </c>
      <c r="AP17" s="59">
        <v>85000</v>
      </c>
      <c r="AQ17" s="59">
        <v>85000</v>
      </c>
      <c r="AR17" s="59">
        <v>85000</v>
      </c>
      <c r="AS17" s="59">
        <v>85000</v>
      </c>
      <c r="AT17" s="59">
        <v>85000</v>
      </c>
      <c r="AU17" s="59">
        <v>85000</v>
      </c>
      <c r="AV17" s="59">
        <v>85000</v>
      </c>
      <c r="AW17" s="59">
        <v>85000</v>
      </c>
      <c r="AX17" s="59">
        <v>85000</v>
      </c>
      <c r="AY17" s="59">
        <v>85000</v>
      </c>
      <c r="AZ17" s="59">
        <v>85000</v>
      </c>
      <c r="BA17" s="59">
        <v>85000</v>
      </c>
      <c r="BB17" s="59">
        <v>85000</v>
      </c>
      <c r="BC17" s="59">
        <v>85000</v>
      </c>
      <c r="BD17" s="59">
        <v>85000</v>
      </c>
      <c r="BE17" s="59">
        <v>85000</v>
      </c>
      <c r="BF17" s="59">
        <v>85000</v>
      </c>
      <c r="BG17" s="59">
        <v>85000</v>
      </c>
      <c r="BH17" s="59">
        <v>85000</v>
      </c>
      <c r="BI17" s="59">
        <v>85000</v>
      </c>
      <c r="BJ17" s="59">
        <v>85000</v>
      </c>
      <c r="BK17" s="59">
        <v>85000</v>
      </c>
      <c r="BL17" s="59">
        <v>85000</v>
      </c>
      <c r="BM17" s="59">
        <v>85000</v>
      </c>
      <c r="BN17" s="59">
        <v>85000</v>
      </c>
      <c r="BO17" s="59">
        <v>85000</v>
      </c>
      <c r="BP17" s="59">
        <v>85000</v>
      </c>
      <c r="BQ17" s="59">
        <v>85000</v>
      </c>
      <c r="BR17" s="59">
        <v>85000</v>
      </c>
      <c r="BS17" s="59">
        <v>85000</v>
      </c>
      <c r="BT17" s="59">
        <v>85000</v>
      </c>
      <c r="BU17" s="59">
        <v>85000</v>
      </c>
      <c r="BV17" s="59">
        <v>85000</v>
      </c>
    </row>
    <row r="18" spans="1:81" x14ac:dyDescent="0.25">
      <c r="A18" s="5">
        <v>26436</v>
      </c>
      <c r="B18" s="5" t="s">
        <v>219</v>
      </c>
      <c r="C18" s="12">
        <v>59000</v>
      </c>
      <c r="D18" s="56">
        <v>36100</v>
      </c>
      <c r="E18" s="56">
        <v>37925</v>
      </c>
      <c r="F18" s="5" t="s">
        <v>5</v>
      </c>
      <c r="G18" s="57">
        <v>37560</v>
      </c>
      <c r="H18" s="12">
        <v>59000</v>
      </c>
      <c r="I18" s="12">
        <v>59000</v>
      </c>
      <c r="J18" s="107">
        <v>0.05</v>
      </c>
      <c r="K18" s="128">
        <f t="shared" si="0"/>
        <v>1076750</v>
      </c>
      <c r="L18" s="12">
        <v>59000</v>
      </c>
      <c r="M18" s="12">
        <v>59000</v>
      </c>
      <c r="N18" s="12">
        <v>59000</v>
      </c>
      <c r="O18" s="12">
        <v>59000</v>
      </c>
      <c r="P18" s="12">
        <v>59000</v>
      </c>
      <c r="Q18" s="12">
        <v>59000</v>
      </c>
      <c r="R18" s="12">
        <v>59000</v>
      </c>
      <c r="S18" s="12">
        <v>59000</v>
      </c>
      <c r="T18" s="12">
        <v>59000</v>
      </c>
      <c r="U18" s="12">
        <v>59000</v>
      </c>
      <c r="V18" s="12">
        <v>59000</v>
      </c>
      <c r="W18" s="12">
        <v>59000</v>
      </c>
      <c r="X18" s="12">
        <v>59000</v>
      </c>
      <c r="Y18" s="12">
        <v>59000</v>
      </c>
      <c r="Z18" s="12">
        <v>59000</v>
      </c>
      <c r="AA18" s="12">
        <v>59000</v>
      </c>
      <c r="AB18" s="12">
        <v>59000</v>
      </c>
      <c r="AC18" s="12">
        <v>59000</v>
      </c>
      <c r="AD18" s="12">
        <v>59000</v>
      </c>
      <c r="AE18" s="12">
        <v>59000</v>
      </c>
      <c r="AF18" s="12">
        <v>59000</v>
      </c>
      <c r="AG18" s="12">
        <v>59000</v>
      </c>
      <c r="AH18" s="12">
        <v>59000</v>
      </c>
      <c r="AI18" s="12">
        <v>59000</v>
      </c>
      <c r="AJ18" s="12">
        <v>59000</v>
      </c>
      <c r="AK18" s="59">
        <v>59000</v>
      </c>
      <c r="AL18" s="59">
        <v>59000</v>
      </c>
      <c r="AM18" s="59">
        <v>59000</v>
      </c>
      <c r="AN18" s="59">
        <v>59000</v>
      </c>
      <c r="AO18" s="59">
        <v>59000</v>
      </c>
      <c r="AP18" s="59">
        <v>59000</v>
      </c>
      <c r="AQ18" s="59">
        <v>59000</v>
      </c>
      <c r="AR18" s="59">
        <v>59000</v>
      </c>
      <c r="AS18" s="59">
        <v>59000</v>
      </c>
      <c r="AT18" s="59">
        <v>59000</v>
      </c>
      <c r="AU18" s="59">
        <v>59000</v>
      </c>
      <c r="AV18" s="59">
        <v>59000</v>
      </c>
      <c r="AW18" s="59">
        <v>59000</v>
      </c>
      <c r="AX18" s="59">
        <v>59000</v>
      </c>
      <c r="AY18" s="59">
        <v>59000</v>
      </c>
      <c r="AZ18" s="59">
        <v>59000</v>
      </c>
      <c r="BA18" s="59">
        <v>59000</v>
      </c>
      <c r="BB18" s="59">
        <v>59000</v>
      </c>
      <c r="BC18" s="59">
        <v>59000</v>
      </c>
      <c r="BD18" s="59">
        <v>59000</v>
      </c>
      <c r="BE18" s="59">
        <v>59000</v>
      </c>
      <c r="BF18" s="59">
        <v>59000</v>
      </c>
      <c r="BG18" s="59">
        <v>59000</v>
      </c>
      <c r="BH18" s="59">
        <v>59000</v>
      </c>
      <c r="BI18" s="59">
        <v>59000</v>
      </c>
      <c r="BJ18" s="59">
        <v>59000</v>
      </c>
      <c r="BK18" s="59">
        <v>59000</v>
      </c>
      <c r="BL18" s="59">
        <v>59000</v>
      </c>
      <c r="BM18" s="59">
        <v>59000</v>
      </c>
      <c r="BN18" s="59">
        <v>59000</v>
      </c>
      <c r="BO18" s="59">
        <v>59000</v>
      </c>
      <c r="BP18" s="59">
        <v>59000</v>
      </c>
      <c r="BQ18" s="59">
        <v>59000</v>
      </c>
      <c r="BR18" s="59">
        <v>59000</v>
      </c>
      <c r="BS18" s="59">
        <v>59000</v>
      </c>
      <c r="BT18" s="59">
        <v>59000</v>
      </c>
      <c r="BU18" s="59">
        <v>59000</v>
      </c>
      <c r="BV18" s="59">
        <v>59000</v>
      </c>
      <c r="BW18" s="5"/>
      <c r="BX18" s="5"/>
      <c r="BY18" s="5"/>
      <c r="BZ18" s="5"/>
      <c r="CA18" s="5"/>
      <c r="CB18" s="5"/>
      <c r="CC18" s="5"/>
    </row>
    <row r="19" spans="1:81" x14ac:dyDescent="0.25">
      <c r="A19" s="5">
        <v>27342</v>
      </c>
      <c r="B19" s="5" t="s">
        <v>193</v>
      </c>
      <c r="C19" s="12">
        <v>30000</v>
      </c>
      <c r="D19" s="56">
        <v>36892</v>
      </c>
      <c r="E19" s="56">
        <v>37621</v>
      </c>
      <c r="F19" s="5" t="s">
        <v>5</v>
      </c>
      <c r="G19" s="57">
        <v>37437</v>
      </c>
      <c r="H19" s="12">
        <v>30000</v>
      </c>
      <c r="I19" s="12">
        <v>30000</v>
      </c>
      <c r="J19" s="107">
        <v>0.06</v>
      </c>
      <c r="K19" s="128">
        <f t="shared" si="0"/>
        <v>657000</v>
      </c>
      <c r="L19" s="12">
        <v>30000</v>
      </c>
      <c r="M19" s="12">
        <v>30000</v>
      </c>
      <c r="N19" s="12">
        <v>30000</v>
      </c>
      <c r="O19" s="67">
        <v>30000</v>
      </c>
      <c r="P19" s="67">
        <v>30000</v>
      </c>
      <c r="Q19" s="67">
        <v>30000</v>
      </c>
      <c r="R19" s="67">
        <v>30000</v>
      </c>
      <c r="S19" s="67">
        <v>30000</v>
      </c>
      <c r="T19" s="67">
        <v>30000</v>
      </c>
      <c r="U19" s="67">
        <v>30000</v>
      </c>
      <c r="V19" s="67">
        <v>30000</v>
      </c>
      <c r="W19" s="67">
        <v>30000</v>
      </c>
      <c r="X19" s="67">
        <v>30000</v>
      </c>
      <c r="Y19" s="67">
        <v>30000</v>
      </c>
      <c r="Z19" s="67">
        <v>30000</v>
      </c>
      <c r="AA19" s="59">
        <v>30000</v>
      </c>
      <c r="AB19" s="59">
        <v>30000</v>
      </c>
      <c r="AC19" s="59">
        <v>30000</v>
      </c>
      <c r="AD19" s="59">
        <v>30000</v>
      </c>
      <c r="AE19" s="59">
        <v>30000</v>
      </c>
      <c r="AF19" s="59">
        <v>30000</v>
      </c>
      <c r="AG19" s="59">
        <v>30000</v>
      </c>
      <c r="AH19" s="59">
        <v>30000</v>
      </c>
      <c r="AI19" s="59">
        <v>30000</v>
      </c>
      <c r="AJ19" s="59">
        <v>30000</v>
      </c>
      <c r="AK19" s="59">
        <v>30000</v>
      </c>
      <c r="AL19" s="59">
        <v>30000</v>
      </c>
      <c r="AM19" s="59">
        <v>30000</v>
      </c>
      <c r="AN19" s="59">
        <v>30000</v>
      </c>
      <c r="AO19" s="59">
        <v>30000</v>
      </c>
      <c r="AP19" s="59">
        <v>30000</v>
      </c>
      <c r="AQ19" s="59">
        <v>30000</v>
      </c>
      <c r="AR19" s="59">
        <v>30000</v>
      </c>
      <c r="AS19" s="59">
        <v>30000</v>
      </c>
      <c r="AT19" s="59">
        <v>30000</v>
      </c>
      <c r="AU19" s="59">
        <v>30000</v>
      </c>
      <c r="AV19" s="59">
        <v>30000</v>
      </c>
      <c r="AW19" s="59">
        <v>30000</v>
      </c>
      <c r="AX19" s="59">
        <v>30000</v>
      </c>
      <c r="AY19" s="59">
        <v>30000</v>
      </c>
      <c r="AZ19" s="59">
        <v>30000</v>
      </c>
      <c r="BA19" s="59">
        <v>30000</v>
      </c>
      <c r="BB19" s="59">
        <v>30000</v>
      </c>
      <c r="BC19" s="59">
        <v>30000</v>
      </c>
      <c r="BD19" s="59">
        <v>30000</v>
      </c>
      <c r="BE19" s="59">
        <v>30000</v>
      </c>
      <c r="BF19" s="59">
        <v>30000</v>
      </c>
      <c r="BG19" s="59">
        <v>30000</v>
      </c>
      <c r="BH19" s="59">
        <v>30000</v>
      </c>
      <c r="BI19" s="59">
        <v>30000</v>
      </c>
      <c r="BJ19" s="59">
        <v>30000</v>
      </c>
      <c r="BK19" s="59">
        <v>30000</v>
      </c>
      <c r="BL19" s="59">
        <v>30000</v>
      </c>
      <c r="BM19" s="59">
        <v>30000</v>
      </c>
      <c r="BN19" s="59">
        <v>30000</v>
      </c>
      <c r="BO19" s="59">
        <v>30000</v>
      </c>
      <c r="BP19" s="59">
        <v>30000</v>
      </c>
      <c r="BQ19" s="59">
        <v>30000</v>
      </c>
      <c r="BR19" s="59">
        <v>30000</v>
      </c>
      <c r="BS19" s="59">
        <v>30000</v>
      </c>
      <c r="BT19" s="59">
        <v>30000</v>
      </c>
      <c r="BU19" s="59">
        <v>30000</v>
      </c>
      <c r="BV19" s="59">
        <v>30000</v>
      </c>
      <c r="BW19" s="5"/>
      <c r="BX19" s="5"/>
      <c r="BY19" s="5"/>
      <c r="BZ19" s="5"/>
      <c r="CA19" s="5"/>
      <c r="CB19" s="5"/>
      <c r="CC19" s="5"/>
    </row>
    <row r="20" spans="1:81" x14ac:dyDescent="0.25">
      <c r="A20" s="5">
        <v>27370</v>
      </c>
      <c r="B20" s="5" t="s">
        <v>52</v>
      </c>
      <c r="C20" s="12">
        <v>22000</v>
      </c>
      <c r="D20" s="56">
        <v>36892</v>
      </c>
      <c r="E20" s="56">
        <v>37621</v>
      </c>
      <c r="F20" s="5" t="s">
        <v>5</v>
      </c>
      <c r="G20" s="57">
        <v>37437</v>
      </c>
      <c r="H20" s="12">
        <v>22000</v>
      </c>
      <c r="I20" s="12">
        <v>22000</v>
      </c>
      <c r="J20" s="107">
        <v>7.0000000000000007E-2</v>
      </c>
      <c r="K20" s="128">
        <f t="shared" si="0"/>
        <v>562100</v>
      </c>
      <c r="L20" s="12">
        <v>22000</v>
      </c>
      <c r="M20" s="12">
        <v>22000</v>
      </c>
      <c r="N20" s="12">
        <v>22000</v>
      </c>
      <c r="O20" s="67">
        <v>22000</v>
      </c>
      <c r="P20" s="67">
        <v>22000</v>
      </c>
      <c r="Q20" s="67">
        <v>22000</v>
      </c>
      <c r="R20" s="67">
        <v>22000</v>
      </c>
      <c r="S20" s="67">
        <v>22000</v>
      </c>
      <c r="T20" s="67">
        <v>22000</v>
      </c>
      <c r="U20" s="67">
        <v>22000</v>
      </c>
      <c r="V20" s="67">
        <v>22000</v>
      </c>
      <c r="W20" s="67">
        <v>22000</v>
      </c>
      <c r="X20" s="67">
        <v>22000</v>
      </c>
      <c r="Y20" s="67">
        <v>22000</v>
      </c>
      <c r="Z20" s="67">
        <v>22000</v>
      </c>
      <c r="AA20" s="59">
        <v>22000</v>
      </c>
      <c r="AB20" s="59">
        <v>22000</v>
      </c>
      <c r="AC20" s="59">
        <v>22000</v>
      </c>
      <c r="AD20" s="59">
        <v>22000</v>
      </c>
      <c r="AE20" s="59">
        <v>22000</v>
      </c>
      <c r="AF20" s="59">
        <v>22000</v>
      </c>
      <c r="AG20" s="59">
        <v>22000</v>
      </c>
      <c r="AH20" s="59">
        <v>22000</v>
      </c>
      <c r="AI20" s="59">
        <v>22000</v>
      </c>
      <c r="AJ20" s="59">
        <v>22000</v>
      </c>
      <c r="AK20" s="59">
        <v>22000</v>
      </c>
      <c r="AL20" s="59">
        <v>22000</v>
      </c>
      <c r="AM20" s="59">
        <v>22000</v>
      </c>
      <c r="AN20" s="59">
        <v>22000</v>
      </c>
      <c r="AO20" s="59">
        <v>22000</v>
      </c>
      <c r="AP20" s="59">
        <v>22000</v>
      </c>
      <c r="AQ20" s="59">
        <v>22000</v>
      </c>
      <c r="AR20" s="59">
        <v>22000</v>
      </c>
      <c r="AS20" s="59">
        <v>22000</v>
      </c>
      <c r="AT20" s="59">
        <v>22000</v>
      </c>
      <c r="AU20" s="59">
        <v>22000</v>
      </c>
      <c r="AV20" s="59">
        <v>22000</v>
      </c>
      <c r="AW20" s="59">
        <v>22000</v>
      </c>
      <c r="AX20" s="59">
        <v>22000</v>
      </c>
      <c r="AY20" s="59">
        <v>22000</v>
      </c>
      <c r="AZ20" s="59">
        <v>22000</v>
      </c>
      <c r="BA20" s="59">
        <v>22000</v>
      </c>
      <c r="BB20" s="59">
        <v>22000</v>
      </c>
      <c r="BC20" s="59">
        <v>22000</v>
      </c>
      <c r="BD20" s="59">
        <v>22000</v>
      </c>
      <c r="BE20" s="59">
        <v>22000</v>
      </c>
      <c r="BF20" s="59">
        <v>22000</v>
      </c>
      <c r="BG20" s="59">
        <v>22000</v>
      </c>
      <c r="BH20" s="59">
        <v>22000</v>
      </c>
      <c r="BI20" s="59">
        <v>22000</v>
      </c>
      <c r="BJ20" s="59">
        <v>22000</v>
      </c>
      <c r="BK20" s="59">
        <v>22000</v>
      </c>
      <c r="BL20" s="59">
        <v>22000</v>
      </c>
      <c r="BM20" s="59">
        <v>22000</v>
      </c>
      <c r="BN20" s="59">
        <v>22000</v>
      </c>
      <c r="BO20" s="59">
        <v>22000</v>
      </c>
      <c r="BP20" s="59">
        <v>22000</v>
      </c>
      <c r="BQ20" s="59">
        <v>22000</v>
      </c>
      <c r="BR20" s="59">
        <v>22000</v>
      </c>
      <c r="BS20" s="59">
        <v>22000</v>
      </c>
      <c r="BT20" s="59">
        <v>22000</v>
      </c>
      <c r="BU20" s="59">
        <v>22000</v>
      </c>
      <c r="BV20" s="59">
        <v>22000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24568</v>
      </c>
      <c r="B21" s="5" t="s">
        <v>134</v>
      </c>
      <c r="C21" s="12">
        <v>32000</v>
      </c>
      <c r="D21" s="56">
        <v>35400</v>
      </c>
      <c r="E21" s="56">
        <v>37256</v>
      </c>
      <c r="F21" s="5" t="s">
        <v>5</v>
      </c>
      <c r="G21" s="19" t="s">
        <v>78</v>
      </c>
      <c r="H21" s="12">
        <v>32000</v>
      </c>
      <c r="I21" s="12">
        <v>32000</v>
      </c>
      <c r="J21" s="108" t="s">
        <v>206</v>
      </c>
      <c r="K21" s="128">
        <v>0</v>
      </c>
      <c r="L21" s="12">
        <v>32000</v>
      </c>
      <c r="M21" s="12">
        <v>32000</v>
      </c>
      <c r="N21" s="12">
        <v>32000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24654</v>
      </c>
      <c r="B22" s="5" t="s">
        <v>203</v>
      </c>
      <c r="C22" s="12">
        <v>8000</v>
      </c>
      <c r="D22" s="56">
        <v>35400</v>
      </c>
      <c r="E22" s="56">
        <v>37256</v>
      </c>
      <c r="F22" s="5" t="s">
        <v>5</v>
      </c>
      <c r="G22" s="19" t="s">
        <v>78</v>
      </c>
      <c r="H22" s="12">
        <v>8000</v>
      </c>
      <c r="I22" s="12">
        <v>8000</v>
      </c>
      <c r="J22" s="108" t="s">
        <v>206</v>
      </c>
      <c r="K22" s="128">
        <v>0</v>
      </c>
      <c r="L22" s="12">
        <v>8000</v>
      </c>
      <c r="M22" s="12">
        <v>8000</v>
      </c>
      <c r="N22" s="12">
        <v>8000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x14ac:dyDescent="0.25">
      <c r="A23" s="64">
        <v>27460</v>
      </c>
      <c r="B23" s="64" t="s">
        <v>52</v>
      </c>
      <c r="C23" s="12">
        <v>55000</v>
      </c>
      <c r="D23" s="56">
        <v>37257</v>
      </c>
      <c r="E23" s="56">
        <v>37986</v>
      </c>
      <c r="F23" s="64" t="s">
        <v>5</v>
      </c>
      <c r="G23" s="57">
        <v>37802</v>
      </c>
      <c r="H23" s="12"/>
      <c r="I23" s="12"/>
      <c r="J23" s="107">
        <v>0.10630000000000001</v>
      </c>
      <c r="K23" s="128">
        <f t="shared" si="0"/>
        <v>2133973</v>
      </c>
      <c r="L23" s="12"/>
      <c r="M23" s="12"/>
      <c r="N23" s="12"/>
      <c r="O23" s="12">
        <v>55000</v>
      </c>
      <c r="P23" s="12">
        <v>55000</v>
      </c>
      <c r="Q23" s="12">
        <v>55000</v>
      </c>
      <c r="R23" s="12">
        <v>55000</v>
      </c>
      <c r="S23" s="12">
        <v>55000</v>
      </c>
      <c r="T23" s="12">
        <v>55000</v>
      </c>
      <c r="U23" s="12">
        <v>55000</v>
      </c>
      <c r="V23" s="12">
        <v>55000</v>
      </c>
      <c r="W23" s="12">
        <v>55000</v>
      </c>
      <c r="X23" s="12">
        <v>55000</v>
      </c>
      <c r="Y23" s="12">
        <v>55000</v>
      </c>
      <c r="Z23" s="12">
        <v>55000</v>
      </c>
      <c r="AA23" s="12">
        <v>20000</v>
      </c>
      <c r="AB23" s="12">
        <v>20000</v>
      </c>
      <c r="AC23" s="12">
        <v>20000</v>
      </c>
      <c r="AD23" s="12">
        <v>20000</v>
      </c>
      <c r="AE23" s="12">
        <v>20000</v>
      </c>
      <c r="AF23" s="12">
        <v>20000</v>
      </c>
      <c r="AG23" s="12">
        <v>20000</v>
      </c>
      <c r="AH23" s="12">
        <v>20000</v>
      </c>
      <c r="AI23" s="12">
        <v>20000</v>
      </c>
      <c r="AJ23" s="12">
        <v>20000</v>
      </c>
      <c r="AK23" s="12">
        <v>20000</v>
      </c>
      <c r="AL23" s="12">
        <v>20000</v>
      </c>
      <c r="AM23" s="59">
        <v>20000</v>
      </c>
      <c r="AN23" s="59">
        <v>20000</v>
      </c>
      <c r="AO23" s="59">
        <v>20000</v>
      </c>
      <c r="AP23" s="59">
        <v>20000</v>
      </c>
      <c r="AQ23" s="59">
        <v>20000</v>
      </c>
      <c r="AR23" s="59">
        <v>20000</v>
      </c>
      <c r="AS23" s="59">
        <v>20000</v>
      </c>
      <c r="AT23" s="59">
        <v>20000</v>
      </c>
      <c r="AU23" s="59">
        <v>20000</v>
      </c>
      <c r="AV23" s="59">
        <v>20000</v>
      </c>
      <c r="AW23" s="59">
        <v>20000</v>
      </c>
      <c r="AX23" s="59">
        <v>20000</v>
      </c>
      <c r="AY23" s="59">
        <v>20000</v>
      </c>
      <c r="AZ23" s="59">
        <v>20000</v>
      </c>
      <c r="BA23" s="59">
        <v>20000</v>
      </c>
      <c r="BB23" s="59">
        <v>20000</v>
      </c>
      <c r="BC23" s="59">
        <v>20000</v>
      </c>
      <c r="BD23" s="59">
        <v>20000</v>
      </c>
      <c r="BE23" s="59">
        <v>20000</v>
      </c>
      <c r="BF23" s="59">
        <v>20000</v>
      </c>
      <c r="BG23" s="59">
        <v>20000</v>
      </c>
      <c r="BH23" s="59">
        <v>20000</v>
      </c>
      <c r="BI23" s="59">
        <v>20000</v>
      </c>
      <c r="BJ23" s="59">
        <v>20000</v>
      </c>
      <c r="BK23" s="59">
        <v>20000</v>
      </c>
      <c r="BL23" s="59">
        <v>20000</v>
      </c>
      <c r="BM23" s="59">
        <v>20000</v>
      </c>
      <c r="BN23" s="59">
        <v>20000</v>
      </c>
      <c r="BO23" s="59">
        <v>20000</v>
      </c>
      <c r="BP23" s="59">
        <v>20000</v>
      </c>
      <c r="BQ23" s="59">
        <v>20000</v>
      </c>
      <c r="BR23" s="59">
        <v>20000</v>
      </c>
      <c r="BS23" s="59">
        <v>20000</v>
      </c>
      <c r="BT23" s="59">
        <v>20000</v>
      </c>
      <c r="BU23" s="59">
        <v>20000</v>
      </c>
      <c r="BV23" s="59">
        <v>20000</v>
      </c>
      <c r="BW23" s="5"/>
      <c r="BX23" s="5"/>
      <c r="BY23" s="5"/>
      <c r="BZ23" s="5"/>
      <c r="CA23" s="5"/>
      <c r="CB23" s="5"/>
      <c r="CC23" s="5"/>
    </row>
    <row r="24" spans="1:81" x14ac:dyDescent="0.25">
      <c r="A24" s="64">
        <v>27453</v>
      </c>
      <c r="B24" s="64" t="s">
        <v>57</v>
      </c>
      <c r="C24" s="12">
        <v>35000</v>
      </c>
      <c r="D24" s="56">
        <v>37622</v>
      </c>
      <c r="E24" s="56">
        <v>37986</v>
      </c>
      <c r="F24" s="64" t="s">
        <v>37</v>
      </c>
      <c r="G24" s="57"/>
      <c r="H24" s="12"/>
      <c r="I24" s="12"/>
      <c r="J24" s="108" t="s">
        <v>206</v>
      </c>
      <c r="K24" s="128">
        <v>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"/>
      <c r="BX24" s="5"/>
      <c r="BY24" s="5"/>
      <c r="BZ24" s="5"/>
      <c r="CA24" s="5"/>
      <c r="CB24" s="5"/>
      <c r="CC24" s="5"/>
    </row>
    <row r="25" spans="1:81" x14ac:dyDescent="0.25">
      <c r="A25" s="5">
        <v>25071</v>
      </c>
      <c r="B25" s="5" t="s">
        <v>52</v>
      </c>
      <c r="C25" s="12">
        <v>60000</v>
      </c>
      <c r="D25" s="56">
        <v>35400</v>
      </c>
      <c r="E25" s="56">
        <v>39782</v>
      </c>
      <c r="F25" s="5" t="s">
        <v>5</v>
      </c>
      <c r="G25" s="57">
        <v>39416</v>
      </c>
      <c r="H25" s="12">
        <v>60000</v>
      </c>
      <c r="I25" s="12">
        <v>60000</v>
      </c>
      <c r="J25" s="108" t="s">
        <v>206</v>
      </c>
      <c r="K25" s="128">
        <v>0</v>
      </c>
      <c r="L25" s="12">
        <v>60000</v>
      </c>
      <c r="M25" s="12">
        <v>60000</v>
      </c>
      <c r="N25" s="12">
        <v>60000</v>
      </c>
      <c r="O25" s="12">
        <v>60000</v>
      </c>
      <c r="P25" s="12">
        <v>60000</v>
      </c>
      <c r="Q25" s="12">
        <v>60000</v>
      </c>
      <c r="R25" s="12">
        <v>60000</v>
      </c>
      <c r="S25" s="12">
        <v>60000</v>
      </c>
      <c r="T25" s="12">
        <v>60000</v>
      </c>
      <c r="U25" s="12">
        <v>60000</v>
      </c>
      <c r="V25" s="12">
        <v>60000</v>
      </c>
      <c r="W25" s="12">
        <v>60000</v>
      </c>
      <c r="X25" s="12">
        <v>60000</v>
      </c>
      <c r="Y25" s="12">
        <v>60000</v>
      </c>
      <c r="Z25" s="12">
        <v>60000</v>
      </c>
      <c r="AA25" s="12">
        <v>60000</v>
      </c>
      <c r="AB25" s="12">
        <v>60000</v>
      </c>
      <c r="AC25" s="12">
        <v>60000</v>
      </c>
      <c r="AD25" s="12">
        <v>60000</v>
      </c>
      <c r="AE25" s="12">
        <v>60000</v>
      </c>
      <c r="AF25" s="12">
        <v>60000</v>
      </c>
      <c r="AG25" s="12">
        <v>60000</v>
      </c>
      <c r="AH25" s="12">
        <v>60000</v>
      </c>
      <c r="AI25" s="12">
        <v>60000</v>
      </c>
      <c r="AJ25" s="12">
        <v>60000</v>
      </c>
      <c r="AK25" s="12">
        <v>60000</v>
      </c>
      <c r="AL25" s="12">
        <v>60000</v>
      </c>
      <c r="AM25" s="12">
        <v>60000</v>
      </c>
      <c r="AN25" s="12">
        <v>60000</v>
      </c>
      <c r="AO25" s="12">
        <v>60000</v>
      </c>
      <c r="AP25" s="12">
        <v>60000</v>
      </c>
      <c r="AQ25" s="12">
        <v>60000</v>
      </c>
      <c r="AR25" s="12">
        <v>60000</v>
      </c>
      <c r="AS25" s="12">
        <v>60000</v>
      </c>
      <c r="AT25" s="12">
        <v>60000</v>
      </c>
      <c r="AU25" s="12">
        <v>60000</v>
      </c>
      <c r="AV25" s="12">
        <v>60000</v>
      </c>
      <c r="AW25" s="12">
        <v>60000</v>
      </c>
      <c r="AX25" s="12">
        <v>60000</v>
      </c>
      <c r="AY25" s="12">
        <v>60000</v>
      </c>
      <c r="AZ25" s="12">
        <v>60000</v>
      </c>
      <c r="BA25" s="12">
        <v>60000</v>
      </c>
      <c r="BB25" s="12">
        <v>60000</v>
      </c>
      <c r="BC25" s="12">
        <v>60000</v>
      </c>
      <c r="BD25" s="12">
        <v>60000</v>
      </c>
      <c r="BE25" s="12">
        <v>60000</v>
      </c>
      <c r="BF25" s="12">
        <v>60000</v>
      </c>
      <c r="BG25" s="12">
        <v>60000</v>
      </c>
      <c r="BH25" s="12">
        <v>60000</v>
      </c>
      <c r="BI25" s="12">
        <v>60000</v>
      </c>
      <c r="BJ25" s="12">
        <v>60000</v>
      </c>
      <c r="BK25" s="12">
        <v>60000</v>
      </c>
      <c r="BL25" s="12">
        <v>60000</v>
      </c>
      <c r="BM25" s="12">
        <v>60000</v>
      </c>
      <c r="BN25" s="12">
        <v>60000</v>
      </c>
      <c r="BO25" s="12">
        <v>60000</v>
      </c>
      <c r="BP25" s="12">
        <v>60000</v>
      </c>
      <c r="BQ25" s="12">
        <v>60000</v>
      </c>
      <c r="BR25" s="12">
        <v>60000</v>
      </c>
      <c r="BS25" s="12">
        <v>60000</v>
      </c>
      <c r="BT25" s="12">
        <v>60000</v>
      </c>
      <c r="BU25" s="12">
        <v>60000</v>
      </c>
      <c r="BV25" s="12">
        <v>60000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5"/>
      <c r="B26" s="5"/>
      <c r="C26" s="5"/>
      <c r="D26" s="5"/>
      <c r="E26" s="5"/>
      <c r="F26" s="5"/>
      <c r="G26" s="5"/>
      <c r="H26" s="12">
        <f t="shared" ref="H26:BJ26" si="1">SUM(H12:H25)</f>
        <v>476000</v>
      </c>
      <c r="I26" s="12">
        <f t="shared" si="1"/>
        <v>476000</v>
      </c>
      <c r="J26" s="107"/>
      <c r="K26" s="128">
        <f>SUM(K12:K25)</f>
        <v>8645573</v>
      </c>
      <c r="L26" s="12">
        <f t="shared" si="1"/>
        <v>476000</v>
      </c>
      <c r="M26" s="12">
        <f t="shared" si="1"/>
        <v>476000</v>
      </c>
      <c r="N26" s="12">
        <f t="shared" si="1"/>
        <v>461000</v>
      </c>
      <c r="O26" s="12">
        <f t="shared" si="1"/>
        <v>476000</v>
      </c>
      <c r="P26" s="12">
        <f t="shared" si="1"/>
        <v>476000</v>
      </c>
      <c r="Q26" s="12">
        <f t="shared" si="1"/>
        <v>476000</v>
      </c>
      <c r="R26" s="12">
        <f t="shared" si="1"/>
        <v>476000</v>
      </c>
      <c r="S26" s="12">
        <f t="shared" si="1"/>
        <v>476000</v>
      </c>
      <c r="T26" s="12">
        <f t="shared" si="1"/>
        <v>476000</v>
      </c>
      <c r="U26" s="12">
        <f t="shared" si="1"/>
        <v>476000</v>
      </c>
      <c r="V26" s="12">
        <f t="shared" si="1"/>
        <v>476000</v>
      </c>
      <c r="W26" s="12">
        <f t="shared" si="1"/>
        <v>476000</v>
      </c>
      <c r="X26" s="12">
        <f t="shared" si="1"/>
        <v>476000</v>
      </c>
      <c r="Y26" s="12">
        <f t="shared" si="1"/>
        <v>476000</v>
      </c>
      <c r="Z26" s="12">
        <f t="shared" si="1"/>
        <v>476000</v>
      </c>
      <c r="AA26" s="12">
        <f t="shared" si="1"/>
        <v>476000</v>
      </c>
      <c r="AB26" s="12">
        <f t="shared" si="1"/>
        <v>476000</v>
      </c>
      <c r="AC26" s="12">
        <f t="shared" si="1"/>
        <v>476000</v>
      </c>
      <c r="AD26" s="12">
        <f t="shared" si="1"/>
        <v>476000</v>
      </c>
      <c r="AE26" s="12">
        <f t="shared" si="1"/>
        <v>476000</v>
      </c>
      <c r="AF26" s="12">
        <f t="shared" si="1"/>
        <v>476000</v>
      </c>
      <c r="AG26" s="12">
        <f t="shared" si="1"/>
        <v>476000</v>
      </c>
      <c r="AH26" s="12">
        <f t="shared" si="1"/>
        <v>476000</v>
      </c>
      <c r="AI26" s="12">
        <f t="shared" si="1"/>
        <v>476000</v>
      </c>
      <c r="AJ26" s="12">
        <f t="shared" si="1"/>
        <v>476000</v>
      </c>
      <c r="AK26" s="12">
        <f t="shared" si="1"/>
        <v>476000</v>
      </c>
      <c r="AL26" s="12">
        <f t="shared" si="1"/>
        <v>476000</v>
      </c>
      <c r="AM26" s="12">
        <f t="shared" si="1"/>
        <v>441000</v>
      </c>
      <c r="AN26" s="12">
        <f t="shared" si="1"/>
        <v>441000</v>
      </c>
      <c r="AO26" s="12">
        <f t="shared" si="1"/>
        <v>441000</v>
      </c>
      <c r="AP26" s="12">
        <f t="shared" si="1"/>
        <v>441000</v>
      </c>
      <c r="AQ26" s="12">
        <f t="shared" si="1"/>
        <v>441000</v>
      </c>
      <c r="AR26" s="12">
        <f t="shared" si="1"/>
        <v>441000</v>
      </c>
      <c r="AS26" s="12">
        <f t="shared" si="1"/>
        <v>441000</v>
      </c>
      <c r="AT26" s="12">
        <f t="shared" si="1"/>
        <v>441000</v>
      </c>
      <c r="AU26" s="12">
        <f t="shared" si="1"/>
        <v>441000</v>
      </c>
      <c r="AV26" s="12">
        <f t="shared" si="1"/>
        <v>441000</v>
      </c>
      <c r="AW26" s="12">
        <f t="shared" si="1"/>
        <v>441000</v>
      </c>
      <c r="AX26" s="12">
        <f t="shared" si="1"/>
        <v>441000</v>
      </c>
      <c r="AY26" s="12">
        <f t="shared" si="1"/>
        <v>441000</v>
      </c>
      <c r="AZ26" s="12">
        <f t="shared" si="1"/>
        <v>441000</v>
      </c>
      <c r="BA26" s="12">
        <f t="shared" si="1"/>
        <v>441000</v>
      </c>
      <c r="BB26" s="12">
        <f t="shared" si="1"/>
        <v>441000</v>
      </c>
      <c r="BC26" s="12">
        <f t="shared" si="1"/>
        <v>441000</v>
      </c>
      <c r="BD26" s="12">
        <f t="shared" si="1"/>
        <v>441000</v>
      </c>
      <c r="BE26" s="12">
        <f t="shared" si="1"/>
        <v>441000</v>
      </c>
      <c r="BF26" s="12">
        <f t="shared" si="1"/>
        <v>441000</v>
      </c>
      <c r="BG26" s="12">
        <f t="shared" si="1"/>
        <v>441000</v>
      </c>
      <c r="BH26" s="12">
        <f t="shared" si="1"/>
        <v>441000</v>
      </c>
      <c r="BI26" s="12">
        <f t="shared" si="1"/>
        <v>441000</v>
      </c>
      <c r="BJ26" s="12">
        <f t="shared" si="1"/>
        <v>441000</v>
      </c>
      <c r="BK26" s="12">
        <f t="shared" ref="BK26:BV26" si="2">SUM(BK12:BK25)</f>
        <v>441000</v>
      </c>
      <c r="BL26" s="12">
        <f t="shared" si="2"/>
        <v>441000</v>
      </c>
      <c r="BM26" s="12">
        <f t="shared" si="2"/>
        <v>441000</v>
      </c>
      <c r="BN26" s="12">
        <f t="shared" si="2"/>
        <v>441000</v>
      </c>
      <c r="BO26" s="12">
        <f t="shared" si="2"/>
        <v>441000</v>
      </c>
      <c r="BP26" s="12">
        <f t="shared" si="2"/>
        <v>441000</v>
      </c>
      <c r="BQ26" s="12">
        <f t="shared" si="2"/>
        <v>441000</v>
      </c>
      <c r="BR26" s="12">
        <f t="shared" si="2"/>
        <v>441000</v>
      </c>
      <c r="BS26" s="12">
        <f t="shared" si="2"/>
        <v>441000</v>
      </c>
      <c r="BT26" s="12">
        <f t="shared" si="2"/>
        <v>441000</v>
      </c>
      <c r="BU26" s="12">
        <f t="shared" si="2"/>
        <v>441000</v>
      </c>
      <c r="BV26" s="12">
        <f t="shared" si="2"/>
        <v>441000</v>
      </c>
      <c r="BW26" s="5"/>
      <c r="BX26" s="5"/>
      <c r="BY26" s="5"/>
      <c r="BZ26" s="5"/>
      <c r="CA26" s="5"/>
      <c r="CB26" s="5"/>
      <c r="CC26" s="5"/>
    </row>
    <row r="27" spans="1:81" x14ac:dyDescent="0.25">
      <c r="A27" s="5"/>
      <c r="B27" s="5"/>
      <c r="C27" s="5"/>
      <c r="D27" s="5"/>
      <c r="E27" s="5"/>
      <c r="F27" s="5"/>
      <c r="G27" s="5"/>
      <c r="H27" s="12"/>
      <c r="I27" s="12"/>
      <c r="J27" s="107"/>
      <c r="K27" s="10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</row>
    <row r="28" spans="1:81" x14ac:dyDescent="0.25">
      <c r="B28" s="18" t="s">
        <v>107</v>
      </c>
      <c r="C28" s="5"/>
      <c r="D28" s="5"/>
      <c r="E28" s="5"/>
      <c r="F28" s="5"/>
      <c r="G28" s="5"/>
      <c r="H28" s="12">
        <f>476000-H26</f>
        <v>0</v>
      </c>
      <c r="I28" s="12">
        <f>476000-I26</f>
        <v>0</v>
      </c>
      <c r="J28" s="107"/>
      <c r="K28" s="107"/>
      <c r="L28" s="12">
        <f t="shared" ref="L28:BU28" si="3">476000-L26</f>
        <v>0</v>
      </c>
      <c r="M28" s="12">
        <f t="shared" si="3"/>
        <v>0</v>
      </c>
      <c r="N28" s="12">
        <f t="shared" si="3"/>
        <v>15000</v>
      </c>
      <c r="O28" s="12">
        <f>476000-O26</f>
        <v>0</v>
      </c>
      <c r="P28" s="12">
        <f t="shared" si="3"/>
        <v>0</v>
      </c>
      <c r="Q28" s="12">
        <f t="shared" si="3"/>
        <v>0</v>
      </c>
      <c r="R28" s="12">
        <f t="shared" si="3"/>
        <v>0</v>
      </c>
      <c r="S28" s="12">
        <f t="shared" si="3"/>
        <v>0</v>
      </c>
      <c r="T28" s="12">
        <f t="shared" si="3"/>
        <v>0</v>
      </c>
      <c r="U28" s="12">
        <f t="shared" si="3"/>
        <v>0</v>
      </c>
      <c r="V28" s="12">
        <f t="shared" si="3"/>
        <v>0</v>
      </c>
      <c r="W28" s="12">
        <f t="shared" si="3"/>
        <v>0</v>
      </c>
      <c r="X28" s="12">
        <f t="shared" si="3"/>
        <v>0</v>
      </c>
      <c r="Y28" s="12">
        <f t="shared" si="3"/>
        <v>0</v>
      </c>
      <c r="Z28" s="12">
        <f t="shared" si="3"/>
        <v>0</v>
      </c>
      <c r="AA28" s="12">
        <f>476000-AA26</f>
        <v>0</v>
      </c>
      <c r="AB28" s="12">
        <f t="shared" si="3"/>
        <v>0</v>
      </c>
      <c r="AC28" s="12">
        <f t="shared" si="3"/>
        <v>0</v>
      </c>
      <c r="AD28" s="12">
        <f t="shared" si="3"/>
        <v>0</v>
      </c>
      <c r="AE28" s="12">
        <f t="shared" si="3"/>
        <v>0</v>
      </c>
      <c r="AF28" s="12">
        <f t="shared" si="3"/>
        <v>0</v>
      </c>
      <c r="AG28" s="12">
        <f t="shared" si="3"/>
        <v>0</v>
      </c>
      <c r="AH28" s="12">
        <f t="shared" si="3"/>
        <v>0</v>
      </c>
      <c r="AI28" s="12">
        <f t="shared" si="3"/>
        <v>0</v>
      </c>
      <c r="AJ28" s="12">
        <f t="shared" si="3"/>
        <v>0</v>
      </c>
      <c r="AK28" s="12">
        <f t="shared" si="3"/>
        <v>0</v>
      </c>
      <c r="AL28" s="12">
        <f t="shared" si="3"/>
        <v>0</v>
      </c>
      <c r="AM28" s="12">
        <f t="shared" si="3"/>
        <v>35000</v>
      </c>
      <c r="AN28" s="12">
        <f t="shared" si="3"/>
        <v>35000</v>
      </c>
      <c r="AO28" s="12">
        <f t="shared" si="3"/>
        <v>35000</v>
      </c>
      <c r="AP28" s="12">
        <f t="shared" si="3"/>
        <v>35000</v>
      </c>
      <c r="AQ28" s="12">
        <f t="shared" si="3"/>
        <v>35000</v>
      </c>
      <c r="AR28" s="12">
        <f t="shared" si="3"/>
        <v>35000</v>
      </c>
      <c r="AS28" s="12">
        <f t="shared" si="3"/>
        <v>35000</v>
      </c>
      <c r="AT28" s="12">
        <f t="shared" si="3"/>
        <v>35000</v>
      </c>
      <c r="AU28" s="12">
        <f t="shared" si="3"/>
        <v>35000</v>
      </c>
      <c r="AV28" s="12">
        <f t="shared" si="3"/>
        <v>35000</v>
      </c>
      <c r="AW28" s="12">
        <f t="shared" si="3"/>
        <v>35000</v>
      </c>
      <c r="AX28" s="12">
        <f t="shared" si="3"/>
        <v>35000</v>
      </c>
      <c r="AY28" s="12">
        <f t="shared" si="3"/>
        <v>35000</v>
      </c>
      <c r="AZ28" s="12">
        <f t="shared" si="3"/>
        <v>35000</v>
      </c>
      <c r="BA28" s="12">
        <f t="shared" si="3"/>
        <v>35000</v>
      </c>
      <c r="BB28" s="12">
        <f t="shared" si="3"/>
        <v>35000</v>
      </c>
      <c r="BC28" s="12">
        <f t="shared" si="3"/>
        <v>35000</v>
      </c>
      <c r="BD28" s="12">
        <f t="shared" si="3"/>
        <v>35000</v>
      </c>
      <c r="BE28" s="12">
        <f t="shared" si="3"/>
        <v>35000</v>
      </c>
      <c r="BF28" s="12">
        <f t="shared" si="3"/>
        <v>35000</v>
      </c>
      <c r="BG28" s="12">
        <f t="shared" si="3"/>
        <v>35000</v>
      </c>
      <c r="BH28" s="12">
        <f t="shared" si="3"/>
        <v>35000</v>
      </c>
      <c r="BI28" s="12">
        <f t="shared" si="3"/>
        <v>35000</v>
      </c>
      <c r="BJ28" s="12">
        <f t="shared" si="3"/>
        <v>35000</v>
      </c>
      <c r="BK28" s="12">
        <f t="shared" si="3"/>
        <v>35000</v>
      </c>
      <c r="BL28" s="12">
        <f t="shared" si="3"/>
        <v>35000</v>
      </c>
      <c r="BM28" s="12">
        <f t="shared" si="3"/>
        <v>35000</v>
      </c>
      <c r="BN28" s="12">
        <f t="shared" si="3"/>
        <v>35000</v>
      </c>
      <c r="BO28" s="12">
        <f t="shared" si="3"/>
        <v>35000</v>
      </c>
      <c r="BP28" s="12">
        <f t="shared" si="3"/>
        <v>35000</v>
      </c>
      <c r="BQ28" s="12">
        <f t="shared" si="3"/>
        <v>35000</v>
      </c>
      <c r="BR28" s="12">
        <f t="shared" si="3"/>
        <v>35000</v>
      </c>
      <c r="BS28" s="12">
        <f t="shared" si="3"/>
        <v>35000</v>
      </c>
      <c r="BT28" s="12">
        <f t="shared" si="3"/>
        <v>35000</v>
      </c>
      <c r="BU28" s="12">
        <f t="shared" si="3"/>
        <v>35000</v>
      </c>
      <c r="BV28" s="12">
        <f>476000-BV26</f>
        <v>35000</v>
      </c>
      <c r="BW28" s="5"/>
      <c r="BX28" s="5"/>
      <c r="BY28" s="5"/>
      <c r="BZ28" s="5"/>
      <c r="CA28" s="5"/>
      <c r="CB28" s="5"/>
      <c r="CC28" s="5"/>
    </row>
    <row r="29" spans="1:81" x14ac:dyDescent="0.25">
      <c r="C29" s="5"/>
      <c r="D29" s="5"/>
      <c r="E29" s="5"/>
      <c r="F29" s="5"/>
      <c r="G29" s="5"/>
      <c r="H29" s="12"/>
      <c r="I29" s="12"/>
      <c r="J29" s="107"/>
      <c r="K29" s="107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18" t="s">
        <v>220</v>
      </c>
      <c r="C30" s="5"/>
      <c r="D30" s="5"/>
      <c r="E30" s="5"/>
      <c r="F30" s="5"/>
      <c r="G30" s="5"/>
      <c r="H30" s="12">
        <v>0</v>
      </c>
      <c r="I30" s="12">
        <v>0</v>
      </c>
      <c r="J30" s="107"/>
      <c r="K30" s="107"/>
      <c r="L30" s="12">
        <v>0</v>
      </c>
      <c r="M30" s="12">
        <v>0</v>
      </c>
      <c r="N30" s="12">
        <v>0</v>
      </c>
      <c r="O30" s="12">
        <f>O19</f>
        <v>30000</v>
      </c>
      <c r="P30" s="12">
        <f t="shared" ref="P30:Z30" si="4">P19</f>
        <v>30000</v>
      </c>
      <c r="Q30" s="12">
        <f t="shared" si="4"/>
        <v>30000</v>
      </c>
      <c r="R30" s="12">
        <f t="shared" si="4"/>
        <v>30000</v>
      </c>
      <c r="S30" s="12">
        <f t="shared" si="4"/>
        <v>30000</v>
      </c>
      <c r="T30" s="12">
        <f t="shared" si="4"/>
        <v>30000</v>
      </c>
      <c r="U30" s="12">
        <f t="shared" si="4"/>
        <v>30000</v>
      </c>
      <c r="V30" s="12">
        <f t="shared" si="4"/>
        <v>30000</v>
      </c>
      <c r="W30" s="12">
        <f t="shared" si="4"/>
        <v>30000</v>
      </c>
      <c r="X30" s="12">
        <f t="shared" si="4"/>
        <v>30000</v>
      </c>
      <c r="Y30" s="12">
        <f t="shared" si="4"/>
        <v>30000</v>
      </c>
      <c r="Z30" s="12">
        <f t="shared" si="4"/>
        <v>30000</v>
      </c>
      <c r="AA30" s="12">
        <f>AA19+AA20</f>
        <v>52000</v>
      </c>
      <c r="AB30" s="12">
        <f>AB19+AB20</f>
        <v>52000</v>
      </c>
      <c r="AC30" s="12">
        <f>AC19+AC20</f>
        <v>52000</v>
      </c>
      <c r="AD30" s="12">
        <f>AD19+AD20+AD16</f>
        <v>62000</v>
      </c>
      <c r="AE30" s="12">
        <f t="shared" ref="AE30:AJ30" si="5">AE19+AE20+AE16</f>
        <v>62000</v>
      </c>
      <c r="AF30" s="12">
        <f t="shared" si="5"/>
        <v>62000</v>
      </c>
      <c r="AG30" s="12">
        <f t="shared" si="5"/>
        <v>62000</v>
      </c>
      <c r="AH30" s="12">
        <f t="shared" si="5"/>
        <v>62000</v>
      </c>
      <c r="AI30" s="12">
        <f t="shared" si="5"/>
        <v>62000</v>
      </c>
      <c r="AJ30" s="12">
        <f t="shared" si="5"/>
        <v>62000</v>
      </c>
      <c r="AK30" s="12">
        <f>AK19+AK20+AK16+AK17+AK18</f>
        <v>206000</v>
      </c>
      <c r="AL30" s="12">
        <f>AL19+AL20+AL16+AL17+AL18</f>
        <v>206000</v>
      </c>
      <c r="AM30" s="12">
        <f>AM19+AM20+AM16+AM17+AM18+AM23</f>
        <v>226000</v>
      </c>
      <c r="AN30" s="12">
        <f>AN19+AN20+AN16+AN17+AN18+AN23+AN12+AN13</f>
        <v>351000</v>
      </c>
      <c r="AO30" s="12">
        <f t="shared" ref="AO30:BI30" si="6">AO19+AO20+AO16+AO17+AO18+AO23+AO12+AO13</f>
        <v>351000</v>
      </c>
      <c r="AP30" s="12">
        <f t="shared" si="6"/>
        <v>351000</v>
      </c>
      <c r="AQ30" s="12">
        <f t="shared" si="6"/>
        <v>351000</v>
      </c>
      <c r="AR30" s="12">
        <f t="shared" si="6"/>
        <v>351000</v>
      </c>
      <c r="AS30" s="12">
        <f t="shared" si="6"/>
        <v>351000</v>
      </c>
      <c r="AT30" s="12">
        <f t="shared" si="6"/>
        <v>351000</v>
      </c>
      <c r="AU30" s="12">
        <f t="shared" si="6"/>
        <v>351000</v>
      </c>
      <c r="AV30" s="12">
        <f t="shared" si="6"/>
        <v>351000</v>
      </c>
      <c r="AW30" s="12">
        <f t="shared" si="6"/>
        <v>351000</v>
      </c>
      <c r="AX30" s="12">
        <f t="shared" si="6"/>
        <v>351000</v>
      </c>
      <c r="AY30" s="12">
        <f t="shared" si="6"/>
        <v>351000</v>
      </c>
      <c r="AZ30" s="12">
        <f t="shared" si="6"/>
        <v>351000</v>
      </c>
      <c r="BA30" s="12">
        <f t="shared" si="6"/>
        <v>351000</v>
      </c>
      <c r="BB30" s="12">
        <f t="shared" si="6"/>
        <v>351000</v>
      </c>
      <c r="BC30" s="12">
        <f t="shared" si="6"/>
        <v>351000</v>
      </c>
      <c r="BD30" s="12">
        <f t="shared" si="6"/>
        <v>351000</v>
      </c>
      <c r="BE30" s="12">
        <f t="shared" si="6"/>
        <v>351000</v>
      </c>
      <c r="BF30" s="12">
        <f t="shared" si="6"/>
        <v>351000</v>
      </c>
      <c r="BG30" s="12">
        <f t="shared" si="6"/>
        <v>351000</v>
      </c>
      <c r="BH30" s="12">
        <f t="shared" si="6"/>
        <v>351000</v>
      </c>
      <c r="BI30" s="12">
        <f t="shared" si="6"/>
        <v>351000</v>
      </c>
      <c r="BJ30" s="12">
        <f>BJ19+BJ20+BJ16+BJ17+BJ18+BJ23+BJ12+BJ13</f>
        <v>351000</v>
      </c>
      <c r="BK30" s="12">
        <f>BK19+BK20+BK16+BK17+BK18+BK23+BK12+BK13</f>
        <v>351000</v>
      </c>
      <c r="BL30" s="12">
        <f>BL19+BL20+BL16+BL17+BL18+BL23+BL12+BL13+BL14</f>
        <v>381000</v>
      </c>
      <c r="BM30" s="12">
        <f t="shared" ref="BM30:BU30" si="7">BM19+BM20+BM16+BM17+BM18+BM23+BM12+BM13+BM14</f>
        <v>381000</v>
      </c>
      <c r="BN30" s="12">
        <f t="shared" si="7"/>
        <v>381000</v>
      </c>
      <c r="BO30" s="12">
        <f t="shared" si="7"/>
        <v>381000</v>
      </c>
      <c r="BP30" s="12">
        <f t="shared" si="7"/>
        <v>381000</v>
      </c>
      <c r="BQ30" s="12">
        <f t="shared" si="7"/>
        <v>381000</v>
      </c>
      <c r="BR30" s="12">
        <f t="shared" si="7"/>
        <v>381000</v>
      </c>
      <c r="BS30" s="12">
        <f t="shared" si="7"/>
        <v>381000</v>
      </c>
      <c r="BT30" s="12">
        <f t="shared" si="7"/>
        <v>381000</v>
      </c>
      <c r="BU30" s="12">
        <f t="shared" si="7"/>
        <v>381000</v>
      </c>
      <c r="BV30" s="12">
        <f>BV19+BV20+BV16+BV17+BV18+BV23+BV12+BV13+BV14</f>
        <v>381000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12"/>
      <c r="I31" s="12"/>
      <c r="J31" s="107"/>
      <c r="K31" s="107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18" t="s">
        <v>106</v>
      </c>
      <c r="C32" s="5"/>
      <c r="D32" s="5"/>
      <c r="E32" s="5"/>
      <c r="F32" s="5"/>
      <c r="G32" s="5"/>
      <c r="H32" s="12">
        <f>SUM(H12:H25)</f>
        <v>476000</v>
      </c>
      <c r="I32" s="12">
        <f>SUM(I12:I25)</f>
        <v>476000</v>
      </c>
      <c r="J32" s="107"/>
      <c r="K32" s="107"/>
      <c r="L32" s="12">
        <f>SUM(L12:L25)</f>
        <v>476000</v>
      </c>
      <c r="M32" s="12">
        <f>SUM(M12:M25)</f>
        <v>476000</v>
      </c>
      <c r="N32" s="12">
        <f>SUM(N12:N25)</f>
        <v>461000</v>
      </c>
      <c r="O32" s="12">
        <f>SUM(O12:O25)-O19</f>
        <v>446000</v>
      </c>
      <c r="P32" s="12">
        <f t="shared" ref="P32:Z32" si="8">SUM(P12:P25)-P19</f>
        <v>446000</v>
      </c>
      <c r="Q32" s="12">
        <f t="shared" si="8"/>
        <v>446000</v>
      </c>
      <c r="R32" s="12">
        <f t="shared" si="8"/>
        <v>446000</v>
      </c>
      <c r="S32" s="12">
        <f t="shared" si="8"/>
        <v>446000</v>
      </c>
      <c r="T32" s="12">
        <f t="shared" si="8"/>
        <v>446000</v>
      </c>
      <c r="U32" s="12">
        <f t="shared" si="8"/>
        <v>446000</v>
      </c>
      <c r="V32" s="12">
        <f t="shared" si="8"/>
        <v>446000</v>
      </c>
      <c r="W32" s="12">
        <f t="shared" si="8"/>
        <v>446000</v>
      </c>
      <c r="X32" s="12">
        <f t="shared" si="8"/>
        <v>446000</v>
      </c>
      <c r="Y32" s="12">
        <f t="shared" si="8"/>
        <v>446000</v>
      </c>
      <c r="Z32" s="12">
        <f t="shared" si="8"/>
        <v>446000</v>
      </c>
      <c r="AA32" s="12">
        <f>SUM(AA12:AA25)-(AA19+AA20)</f>
        <v>424000</v>
      </c>
      <c r="AB32" s="12">
        <f>SUM(AB12:AB25)-(AB19+AB20)</f>
        <v>424000</v>
      </c>
      <c r="AC32" s="12">
        <f>SUM(AC12:AC25)-(AC19+AC20)</f>
        <v>424000</v>
      </c>
      <c r="AD32" s="12">
        <f>SUM(AD12:AD25)-(AD19+AD20+AD16)</f>
        <v>414000</v>
      </c>
      <c r="AE32" s="12">
        <f t="shared" ref="AE32:AJ32" si="9">SUM(AE12:AE25)-(AE19+AE20+AE16)</f>
        <v>414000</v>
      </c>
      <c r="AF32" s="12">
        <f t="shared" si="9"/>
        <v>414000</v>
      </c>
      <c r="AG32" s="12">
        <f t="shared" si="9"/>
        <v>414000</v>
      </c>
      <c r="AH32" s="12">
        <f t="shared" si="9"/>
        <v>414000</v>
      </c>
      <c r="AI32" s="12">
        <f t="shared" si="9"/>
        <v>414000</v>
      </c>
      <c r="AJ32" s="12">
        <f t="shared" si="9"/>
        <v>414000</v>
      </c>
      <c r="AK32" s="12">
        <f>SUM(AK12:AK25)-(AK19+AK20+AK16+AK17+AK18)</f>
        <v>270000</v>
      </c>
      <c r="AL32" s="12">
        <f>SUM(AL12:AL25)-(AL19+AL20+AL16+AL17+AL18)</f>
        <v>270000</v>
      </c>
      <c r="AM32" s="12">
        <f>SUM(AM12:AM25)-(AM19+AM20+AM16+AM17+AM18+AM23)</f>
        <v>215000</v>
      </c>
      <c r="AN32" s="12">
        <f>AN26-AN30</f>
        <v>90000</v>
      </c>
      <c r="AO32" s="12">
        <f t="shared" ref="AO32:BV32" si="10">AO26-AO30</f>
        <v>90000</v>
      </c>
      <c r="AP32" s="12">
        <f t="shared" si="10"/>
        <v>90000</v>
      </c>
      <c r="AQ32" s="12">
        <f t="shared" si="10"/>
        <v>90000</v>
      </c>
      <c r="AR32" s="12">
        <f t="shared" si="10"/>
        <v>90000</v>
      </c>
      <c r="AS32" s="3">
        <f t="shared" si="10"/>
        <v>90000</v>
      </c>
      <c r="AT32" s="3">
        <f t="shared" si="10"/>
        <v>90000</v>
      </c>
      <c r="AU32" s="3">
        <f t="shared" si="10"/>
        <v>90000</v>
      </c>
      <c r="AV32" s="3">
        <f t="shared" si="10"/>
        <v>90000</v>
      </c>
      <c r="AW32" s="3">
        <f t="shared" si="10"/>
        <v>90000</v>
      </c>
      <c r="AX32" s="3">
        <f t="shared" si="10"/>
        <v>90000</v>
      </c>
      <c r="AY32" s="12">
        <f t="shared" si="10"/>
        <v>90000</v>
      </c>
      <c r="AZ32" s="12">
        <f t="shared" si="10"/>
        <v>90000</v>
      </c>
      <c r="BA32" s="12">
        <f t="shared" si="10"/>
        <v>90000</v>
      </c>
      <c r="BB32" s="3">
        <f t="shared" si="10"/>
        <v>90000</v>
      </c>
      <c r="BC32" s="3">
        <f t="shared" si="10"/>
        <v>90000</v>
      </c>
      <c r="BD32" s="3">
        <f t="shared" si="10"/>
        <v>90000</v>
      </c>
      <c r="BE32" s="3">
        <f t="shared" si="10"/>
        <v>90000</v>
      </c>
      <c r="BF32" s="3">
        <f t="shared" si="10"/>
        <v>90000</v>
      </c>
      <c r="BG32" s="3">
        <f t="shared" si="10"/>
        <v>90000</v>
      </c>
      <c r="BH32" s="3">
        <f t="shared" si="10"/>
        <v>90000</v>
      </c>
      <c r="BI32" s="3">
        <f t="shared" si="10"/>
        <v>90000</v>
      </c>
      <c r="BJ32" s="3">
        <f t="shared" si="10"/>
        <v>90000</v>
      </c>
      <c r="BK32" s="3">
        <f t="shared" si="10"/>
        <v>90000</v>
      </c>
      <c r="BL32" s="3">
        <f t="shared" si="10"/>
        <v>60000</v>
      </c>
      <c r="BM32" s="3">
        <f t="shared" si="10"/>
        <v>60000</v>
      </c>
      <c r="BN32" s="3">
        <f t="shared" si="10"/>
        <v>60000</v>
      </c>
      <c r="BO32" s="3">
        <f t="shared" si="10"/>
        <v>60000</v>
      </c>
      <c r="BP32" s="3">
        <f t="shared" si="10"/>
        <v>60000</v>
      </c>
      <c r="BQ32" s="3">
        <f t="shared" si="10"/>
        <v>60000</v>
      </c>
      <c r="BR32" s="3">
        <f t="shared" si="10"/>
        <v>60000</v>
      </c>
      <c r="BS32" s="3">
        <f t="shared" si="10"/>
        <v>60000</v>
      </c>
      <c r="BT32" s="3">
        <f t="shared" si="10"/>
        <v>60000</v>
      </c>
      <c r="BU32" s="3">
        <f t="shared" si="10"/>
        <v>60000</v>
      </c>
      <c r="BV32" s="3">
        <f t="shared" si="10"/>
        <v>60000</v>
      </c>
    </row>
    <row r="33" spans="1:74" x14ac:dyDescent="0.25">
      <c r="A33" s="5"/>
      <c r="B33" s="5"/>
      <c r="C33" s="5"/>
      <c r="D33" s="5"/>
      <c r="E33" s="5"/>
      <c r="F33" s="5"/>
      <c r="G33" s="5"/>
      <c r="H33" s="12"/>
      <c r="I33" s="12"/>
      <c r="J33" s="107"/>
      <c r="K33" s="107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3"/>
      <c r="AT33" s="3"/>
      <c r="AU33" s="3"/>
      <c r="AV33" s="3"/>
      <c r="AW33" s="3"/>
      <c r="AX33" s="3"/>
      <c r="AY33" s="12"/>
      <c r="AZ33" s="12"/>
      <c r="BA33" s="12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1:74" x14ac:dyDescent="0.25">
      <c r="A34" s="7" t="s">
        <v>129</v>
      </c>
      <c r="F34" s="5"/>
      <c r="G34" s="5"/>
      <c r="H34" s="12"/>
      <c r="I34" s="12"/>
      <c r="J34" s="5"/>
      <c r="K34" s="131">
        <v>2002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3"/>
      <c r="AT34" s="3"/>
      <c r="AU34" s="3"/>
      <c r="AV34" s="3"/>
      <c r="AW34" s="3"/>
      <c r="AX34" s="3"/>
      <c r="AY34" s="12"/>
      <c r="AZ34" s="12"/>
      <c r="BA34" s="12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1:74" x14ac:dyDescent="0.25">
      <c r="F35" s="5"/>
      <c r="G35" s="5"/>
      <c r="H35" s="5"/>
      <c r="I35" s="5"/>
      <c r="J35" s="111" t="s">
        <v>98</v>
      </c>
      <c r="K35" s="129" t="s">
        <v>207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Y35" s="5"/>
      <c r="AZ35" s="5"/>
      <c r="BA35" s="5"/>
    </row>
    <row r="36" spans="1:74" x14ac:dyDescent="0.25">
      <c r="A36" s="2" t="s">
        <v>2</v>
      </c>
      <c r="B36" t="s">
        <v>3</v>
      </c>
      <c r="C36" s="2" t="s">
        <v>101</v>
      </c>
      <c r="D36" t="s">
        <v>102</v>
      </c>
      <c r="E36" t="s">
        <v>62</v>
      </c>
      <c r="F36" s="5" t="s">
        <v>1</v>
      </c>
      <c r="G36" s="19" t="s">
        <v>104</v>
      </c>
      <c r="H36" s="66">
        <v>37104</v>
      </c>
      <c r="I36" s="66">
        <v>37135</v>
      </c>
      <c r="J36" s="130" t="s">
        <v>184</v>
      </c>
      <c r="K36" s="119" t="s">
        <v>212</v>
      </c>
      <c r="L36" s="66">
        <v>37165</v>
      </c>
      <c r="M36" s="66">
        <v>37196</v>
      </c>
      <c r="N36" s="66">
        <v>37226</v>
      </c>
      <c r="O36" s="66">
        <v>37257</v>
      </c>
      <c r="P36" s="66">
        <v>37288</v>
      </c>
      <c r="Q36" s="66">
        <v>37316</v>
      </c>
      <c r="R36" s="66">
        <v>37347</v>
      </c>
      <c r="S36" s="66">
        <v>37377</v>
      </c>
      <c r="T36" s="66">
        <v>37408</v>
      </c>
      <c r="U36" s="66">
        <v>37438</v>
      </c>
      <c r="V36" s="66">
        <v>37469</v>
      </c>
      <c r="W36" s="66">
        <v>37500</v>
      </c>
      <c r="X36" s="66">
        <v>37530</v>
      </c>
      <c r="Y36" s="66">
        <v>37561</v>
      </c>
      <c r="Z36" s="66">
        <v>37591</v>
      </c>
      <c r="AA36" s="66">
        <v>37622</v>
      </c>
      <c r="AB36" s="66">
        <v>37653</v>
      </c>
      <c r="AC36" s="66">
        <v>37681</v>
      </c>
      <c r="AD36" s="66">
        <v>37712</v>
      </c>
      <c r="AE36" s="66">
        <v>37742</v>
      </c>
      <c r="AF36" s="66">
        <v>37773</v>
      </c>
      <c r="AG36" s="66">
        <v>37803</v>
      </c>
      <c r="AH36" s="66">
        <v>37834</v>
      </c>
      <c r="AI36" s="66">
        <v>37865</v>
      </c>
      <c r="AJ36" s="66">
        <v>37895</v>
      </c>
      <c r="AK36" s="66">
        <v>37926</v>
      </c>
      <c r="AL36" s="66">
        <v>37956</v>
      </c>
      <c r="AM36" s="66">
        <v>37987</v>
      </c>
      <c r="AN36" s="66">
        <v>38018</v>
      </c>
      <c r="AO36" s="66">
        <v>38047</v>
      </c>
      <c r="AP36" s="66">
        <v>38078</v>
      </c>
      <c r="AQ36" s="66">
        <v>38108</v>
      </c>
      <c r="AR36" s="66">
        <v>38139</v>
      </c>
      <c r="AS36" s="21">
        <v>38169</v>
      </c>
      <c r="AT36" s="21">
        <v>38200</v>
      </c>
      <c r="AU36" s="21">
        <v>38231</v>
      </c>
      <c r="AV36" s="21">
        <v>38261</v>
      </c>
      <c r="AW36" s="21">
        <v>38292</v>
      </c>
      <c r="AX36" s="21">
        <v>38322</v>
      </c>
      <c r="AY36" s="66">
        <v>38353</v>
      </c>
      <c r="AZ36" s="66">
        <v>38384</v>
      </c>
      <c r="BA36" s="66">
        <v>38412</v>
      </c>
      <c r="BB36" s="21">
        <v>38443</v>
      </c>
      <c r="BC36" s="21">
        <v>38473</v>
      </c>
      <c r="BD36" s="21">
        <v>38504</v>
      </c>
      <c r="BE36" s="21">
        <v>38534</v>
      </c>
      <c r="BF36" s="21">
        <v>38565</v>
      </c>
      <c r="BG36" s="21">
        <v>38596</v>
      </c>
      <c r="BH36" s="21">
        <v>38626</v>
      </c>
      <c r="BI36" s="21">
        <v>38657</v>
      </c>
      <c r="BJ36" s="21">
        <v>38687</v>
      </c>
      <c r="BK36" s="21">
        <v>38718</v>
      </c>
      <c r="BL36" s="21">
        <v>38749</v>
      </c>
      <c r="BM36" s="21">
        <v>38777</v>
      </c>
      <c r="BN36" s="21">
        <v>38808</v>
      </c>
      <c r="BO36" s="21">
        <v>38838</v>
      </c>
      <c r="BP36" s="21">
        <v>38869</v>
      </c>
      <c r="BQ36" s="21">
        <v>38899</v>
      </c>
      <c r="BR36" s="21">
        <v>38930</v>
      </c>
      <c r="BS36" s="21">
        <v>38961</v>
      </c>
      <c r="BT36" s="21">
        <v>38991</v>
      </c>
      <c r="BU36" s="21">
        <v>39022</v>
      </c>
      <c r="BV36" s="21">
        <v>39052</v>
      </c>
    </row>
    <row r="37" spans="1:74" x14ac:dyDescent="0.25">
      <c r="A37" s="2"/>
      <c r="C37" s="2"/>
      <c r="F37" s="5"/>
      <c r="G37" s="19"/>
      <c r="H37" s="5"/>
      <c r="I37" s="5"/>
      <c r="J37" s="107"/>
      <c r="K37" s="10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74" x14ac:dyDescent="0.25">
      <c r="A38" s="5">
        <v>24669</v>
      </c>
      <c r="B38" s="5" t="s">
        <v>221</v>
      </c>
      <c r="C38" s="12">
        <v>12500</v>
      </c>
      <c r="D38" s="56">
        <v>35309</v>
      </c>
      <c r="E38" s="56">
        <v>38748</v>
      </c>
      <c r="F38" s="5" t="s">
        <v>5</v>
      </c>
      <c r="G38" s="57">
        <v>38383</v>
      </c>
      <c r="H38" s="12">
        <v>12500</v>
      </c>
      <c r="I38" s="12">
        <v>12500</v>
      </c>
      <c r="J38" s="107">
        <v>0.06</v>
      </c>
      <c r="K38" s="128">
        <f>ROUND((O38*31+P38*28+Q38*31+R38*30+S38*31+T38*30+U38*31+V38*31+W38*30+X38*31+Y38*30+Z38*31)*J38,0)</f>
        <v>273750</v>
      </c>
      <c r="L38" s="12">
        <v>12500</v>
      </c>
      <c r="M38" s="12">
        <v>12500</v>
      </c>
      <c r="N38" s="12">
        <v>12500</v>
      </c>
      <c r="O38" s="12">
        <v>12500</v>
      </c>
      <c r="P38" s="12">
        <v>12500</v>
      </c>
      <c r="Q38" s="12">
        <v>12500</v>
      </c>
      <c r="R38" s="12">
        <v>12500</v>
      </c>
      <c r="S38" s="12">
        <v>12500</v>
      </c>
      <c r="T38" s="12">
        <v>12500</v>
      </c>
      <c r="U38" s="12">
        <v>12500</v>
      </c>
      <c r="V38" s="12">
        <v>12500</v>
      </c>
      <c r="W38" s="12">
        <v>12500</v>
      </c>
      <c r="X38" s="12">
        <v>12500</v>
      </c>
      <c r="Y38" s="12">
        <v>12500</v>
      </c>
      <c r="Z38" s="12">
        <v>12500</v>
      </c>
      <c r="AA38" s="12">
        <v>12500</v>
      </c>
      <c r="AB38" s="12">
        <v>12500</v>
      </c>
      <c r="AC38" s="12">
        <v>12500</v>
      </c>
      <c r="AD38" s="12">
        <v>12500</v>
      </c>
      <c r="AE38" s="12">
        <v>12500</v>
      </c>
      <c r="AF38" s="12">
        <v>12500</v>
      </c>
      <c r="AG38" s="12">
        <v>12500</v>
      </c>
      <c r="AH38" s="12">
        <v>12500</v>
      </c>
      <c r="AI38" s="12">
        <v>12500</v>
      </c>
      <c r="AJ38" s="12">
        <v>12500</v>
      </c>
      <c r="AK38" s="12">
        <v>12500</v>
      </c>
      <c r="AL38" s="12">
        <v>12500</v>
      </c>
      <c r="AM38" s="12">
        <v>12500</v>
      </c>
      <c r="AN38" s="12">
        <v>12500</v>
      </c>
      <c r="AO38" s="12">
        <v>12500</v>
      </c>
      <c r="AP38" s="12">
        <v>12500</v>
      </c>
      <c r="AQ38" s="12">
        <v>12500</v>
      </c>
      <c r="AR38" s="12">
        <v>12500</v>
      </c>
      <c r="AS38" s="12">
        <v>12500</v>
      </c>
      <c r="AT38" s="12">
        <v>12500</v>
      </c>
      <c r="AU38" s="12">
        <v>12500</v>
      </c>
      <c r="AV38" s="12">
        <v>12500</v>
      </c>
      <c r="AW38" s="12">
        <v>12500</v>
      </c>
      <c r="AX38" s="12">
        <v>12500</v>
      </c>
      <c r="AY38" s="12">
        <v>12500</v>
      </c>
      <c r="AZ38" s="12">
        <v>12500</v>
      </c>
      <c r="BA38" s="12">
        <v>12500</v>
      </c>
      <c r="BB38" s="12">
        <v>12500</v>
      </c>
      <c r="BC38" s="12">
        <v>12500</v>
      </c>
      <c r="BD38" s="12">
        <v>12500</v>
      </c>
      <c r="BE38" s="12">
        <v>12500</v>
      </c>
      <c r="BF38" s="12">
        <v>12500</v>
      </c>
      <c r="BG38" s="12">
        <v>12500</v>
      </c>
      <c r="BH38" s="12">
        <v>12500</v>
      </c>
      <c r="BI38" s="12">
        <v>12500</v>
      </c>
      <c r="BJ38" s="12">
        <v>12500</v>
      </c>
      <c r="BK38" s="12">
        <v>12500</v>
      </c>
      <c r="BL38" s="76">
        <v>12500</v>
      </c>
      <c r="BM38" s="76">
        <v>12500</v>
      </c>
      <c r="BN38" s="76">
        <v>12500</v>
      </c>
      <c r="BO38" s="76">
        <v>12500</v>
      </c>
      <c r="BP38" s="76">
        <v>12500</v>
      </c>
      <c r="BQ38" s="76">
        <v>12500</v>
      </c>
      <c r="BR38" s="76">
        <v>12500</v>
      </c>
      <c r="BS38" s="76">
        <v>12500</v>
      </c>
      <c r="BT38" s="76">
        <v>12500</v>
      </c>
      <c r="BU38" s="76">
        <v>12500</v>
      </c>
      <c r="BV38" s="76">
        <v>12500</v>
      </c>
    </row>
    <row r="39" spans="1:74" x14ac:dyDescent="0.25">
      <c r="A39" s="5">
        <v>27047</v>
      </c>
      <c r="B39" s="5" t="s">
        <v>222</v>
      </c>
      <c r="C39" s="12">
        <v>125000</v>
      </c>
      <c r="D39" s="56">
        <v>36557</v>
      </c>
      <c r="E39" s="56">
        <v>38717</v>
      </c>
      <c r="F39" s="5" t="s">
        <v>37</v>
      </c>
      <c r="G39" s="57"/>
      <c r="H39" s="12">
        <v>125000</v>
      </c>
      <c r="I39" s="12">
        <v>125000</v>
      </c>
      <c r="J39" s="107">
        <v>0.03</v>
      </c>
      <c r="K39" s="116">
        <f>ROUND((O39*31+P39*28+Q39*31+R39*30+S39*31+T39*30+U39*31+V39*31+W39*30+X39*31+Y39*30+Z39*31)*J39,0)</f>
        <v>1642500</v>
      </c>
      <c r="L39" s="12">
        <v>125000</v>
      </c>
      <c r="M39" s="12">
        <v>125000</v>
      </c>
      <c r="N39" s="12">
        <v>125000</v>
      </c>
      <c r="O39" s="58">
        <v>150000</v>
      </c>
      <c r="P39" s="58">
        <v>150000</v>
      </c>
      <c r="Q39" s="58">
        <v>150000</v>
      </c>
      <c r="R39" s="58">
        <v>150000</v>
      </c>
      <c r="S39" s="58">
        <v>150000</v>
      </c>
      <c r="T39" s="58">
        <v>150000</v>
      </c>
      <c r="U39" s="58">
        <v>150000</v>
      </c>
      <c r="V39" s="58">
        <v>150000</v>
      </c>
      <c r="W39" s="58">
        <v>150000</v>
      </c>
      <c r="X39" s="58">
        <v>150000</v>
      </c>
      <c r="Y39" s="58">
        <v>150000</v>
      </c>
      <c r="Z39" s="58">
        <v>150000</v>
      </c>
      <c r="AA39" s="58">
        <v>150000</v>
      </c>
      <c r="AB39" s="58">
        <v>150000</v>
      </c>
      <c r="AC39" s="58">
        <v>150000</v>
      </c>
      <c r="AD39" s="58">
        <v>150000</v>
      </c>
      <c r="AE39" s="58">
        <v>150000</v>
      </c>
      <c r="AF39" s="58">
        <v>150000</v>
      </c>
      <c r="AG39" s="58">
        <v>150000</v>
      </c>
      <c r="AH39" s="58">
        <v>150000</v>
      </c>
      <c r="AI39" s="58">
        <v>150000</v>
      </c>
      <c r="AJ39" s="58">
        <v>150000</v>
      </c>
      <c r="AK39" s="58">
        <v>150000</v>
      </c>
      <c r="AL39" s="58">
        <v>150000</v>
      </c>
      <c r="AM39" s="58">
        <v>150000</v>
      </c>
      <c r="AN39" s="58">
        <v>150000</v>
      </c>
      <c r="AO39" s="58">
        <v>150000</v>
      </c>
      <c r="AP39" s="58">
        <v>150000</v>
      </c>
      <c r="AQ39" s="58">
        <v>150000</v>
      </c>
      <c r="AR39" s="58">
        <v>150000</v>
      </c>
      <c r="AS39" s="58">
        <v>150000</v>
      </c>
      <c r="AT39" s="58">
        <v>150000</v>
      </c>
      <c r="AU39" s="58">
        <v>150000</v>
      </c>
      <c r="AV39" s="58">
        <v>150000</v>
      </c>
      <c r="AW39" s="58">
        <v>150000</v>
      </c>
      <c r="AX39" s="58">
        <v>150000</v>
      </c>
      <c r="AY39" s="58">
        <v>150000</v>
      </c>
      <c r="AZ39" s="58">
        <v>150000</v>
      </c>
      <c r="BA39" s="58">
        <v>150000</v>
      </c>
      <c r="BB39" s="58">
        <v>150000</v>
      </c>
      <c r="BC39" s="58">
        <v>150000</v>
      </c>
      <c r="BD39" s="58">
        <v>150000</v>
      </c>
      <c r="BE39" s="58">
        <v>150000</v>
      </c>
      <c r="BF39" s="58">
        <v>150000</v>
      </c>
      <c r="BG39" s="58">
        <v>150000</v>
      </c>
      <c r="BH39" s="58">
        <v>150000</v>
      </c>
      <c r="BI39" s="58">
        <v>150000</v>
      </c>
      <c r="BJ39" s="58">
        <v>150000</v>
      </c>
    </row>
    <row r="40" spans="1:74" x14ac:dyDescent="0.25">
      <c r="A40" s="5">
        <v>27344</v>
      </c>
      <c r="B40" s="5" t="s">
        <v>28</v>
      </c>
      <c r="C40" s="12">
        <v>13500</v>
      </c>
      <c r="D40" s="56">
        <v>36892</v>
      </c>
      <c r="E40" s="56">
        <v>37621</v>
      </c>
      <c r="F40" s="5" t="s">
        <v>37</v>
      </c>
      <c r="G40" s="19"/>
      <c r="H40" s="12">
        <v>13500</v>
      </c>
      <c r="I40" s="12">
        <v>13500</v>
      </c>
      <c r="J40" s="107">
        <v>4.4999999999999998E-2</v>
      </c>
      <c r="K40" s="116">
        <f>ROUND((O40*31+P40*28+Q40*31+R40*30+S40*31+T40*30+U40*31+V40*31+W40*30+X40*31+Y40*30+Z40*31)*J40,0)</f>
        <v>221738</v>
      </c>
      <c r="L40" s="12">
        <v>13500</v>
      </c>
      <c r="M40" s="12">
        <v>13500</v>
      </c>
      <c r="N40" s="12">
        <v>13500</v>
      </c>
      <c r="O40" s="12">
        <v>13500</v>
      </c>
      <c r="P40" s="12">
        <v>13500</v>
      </c>
      <c r="Q40" s="12">
        <v>13500</v>
      </c>
      <c r="R40" s="12">
        <v>13500</v>
      </c>
      <c r="S40" s="12">
        <v>13500</v>
      </c>
      <c r="T40" s="12">
        <v>13500</v>
      </c>
      <c r="U40" s="12">
        <v>13500</v>
      </c>
      <c r="V40" s="12">
        <v>13500</v>
      </c>
      <c r="W40" s="12">
        <v>13500</v>
      </c>
      <c r="X40" s="12">
        <v>13500</v>
      </c>
      <c r="Y40" s="12">
        <v>13500</v>
      </c>
      <c r="Z40" s="12">
        <v>13500</v>
      </c>
    </row>
    <row r="41" spans="1:74" x14ac:dyDescent="0.25">
      <c r="A41" s="5">
        <v>27371</v>
      </c>
      <c r="B41" s="5" t="s">
        <v>52</v>
      </c>
      <c r="C41" s="12">
        <v>21200</v>
      </c>
      <c r="D41" s="56">
        <v>36923</v>
      </c>
      <c r="E41" s="56">
        <v>37256</v>
      </c>
      <c r="F41" s="5" t="s">
        <v>37</v>
      </c>
      <c r="G41" s="19"/>
      <c r="H41" s="60">
        <v>21200</v>
      </c>
      <c r="I41" s="60">
        <v>21200</v>
      </c>
      <c r="J41" s="127">
        <v>4.4999999999999998E-2</v>
      </c>
      <c r="K41" s="123">
        <f>ROUND((O41*31+P41*28+Q41*31+R41*30+S41*31+T41*30+U41*31+V41*31+W41*30+X41*31+Y41*30+Z41*31)*J41,0)</f>
        <v>0</v>
      </c>
      <c r="L41" s="60">
        <v>21200</v>
      </c>
      <c r="M41" s="60">
        <v>21200</v>
      </c>
      <c r="N41" s="60">
        <v>21200</v>
      </c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</row>
    <row r="42" spans="1:74" x14ac:dyDescent="0.25">
      <c r="H42" s="3">
        <f>SUM(H38:H41)</f>
        <v>172200</v>
      </c>
      <c r="I42" s="3">
        <f>SUM(I38:I41)</f>
        <v>172200</v>
      </c>
      <c r="J42" s="126"/>
      <c r="K42" s="116">
        <f t="shared" ref="K42:AP42" si="11">SUM(K38:K41)</f>
        <v>2137988</v>
      </c>
      <c r="L42" s="3">
        <f t="shared" si="11"/>
        <v>172200</v>
      </c>
      <c r="M42" s="3">
        <f t="shared" si="11"/>
        <v>172200</v>
      </c>
      <c r="N42" s="3">
        <f t="shared" si="11"/>
        <v>172200</v>
      </c>
      <c r="O42" s="3">
        <f t="shared" si="11"/>
        <v>176000</v>
      </c>
      <c r="P42" s="3">
        <f t="shared" si="11"/>
        <v>176000</v>
      </c>
      <c r="Q42" s="3">
        <f t="shared" si="11"/>
        <v>176000</v>
      </c>
      <c r="R42" s="3">
        <f t="shared" si="11"/>
        <v>176000</v>
      </c>
      <c r="S42" s="3">
        <f t="shared" si="11"/>
        <v>176000</v>
      </c>
      <c r="T42" s="3">
        <f t="shared" si="11"/>
        <v>176000</v>
      </c>
      <c r="U42" s="3">
        <f t="shared" si="11"/>
        <v>176000</v>
      </c>
      <c r="V42" s="3">
        <f t="shared" si="11"/>
        <v>176000</v>
      </c>
      <c r="W42" s="3">
        <f t="shared" si="11"/>
        <v>176000</v>
      </c>
      <c r="X42" s="3">
        <f t="shared" si="11"/>
        <v>176000</v>
      </c>
      <c r="Y42" s="3">
        <f t="shared" si="11"/>
        <v>176000</v>
      </c>
      <c r="Z42" s="3">
        <f t="shared" si="11"/>
        <v>176000</v>
      </c>
      <c r="AA42" s="3">
        <f t="shared" si="11"/>
        <v>162500</v>
      </c>
      <c r="AB42" s="3">
        <f t="shared" si="11"/>
        <v>162500</v>
      </c>
      <c r="AC42" s="3">
        <f t="shared" si="11"/>
        <v>162500</v>
      </c>
      <c r="AD42" s="3">
        <f t="shared" si="11"/>
        <v>162500</v>
      </c>
      <c r="AE42" s="3">
        <f t="shared" si="11"/>
        <v>162500</v>
      </c>
      <c r="AF42" s="3">
        <f t="shared" si="11"/>
        <v>162500</v>
      </c>
      <c r="AG42" s="3">
        <f t="shared" si="11"/>
        <v>162500</v>
      </c>
      <c r="AH42" s="3">
        <f t="shared" si="11"/>
        <v>162500</v>
      </c>
      <c r="AI42" s="3">
        <f t="shared" si="11"/>
        <v>162500</v>
      </c>
      <c r="AJ42" s="3">
        <f t="shared" si="11"/>
        <v>162500</v>
      </c>
      <c r="AK42" s="3">
        <f t="shared" si="11"/>
        <v>162500</v>
      </c>
      <c r="AL42" s="3">
        <f t="shared" si="11"/>
        <v>162500</v>
      </c>
      <c r="AM42" s="3">
        <f t="shared" si="11"/>
        <v>162500</v>
      </c>
      <c r="AN42" s="3">
        <f t="shared" si="11"/>
        <v>162500</v>
      </c>
      <c r="AO42" s="3">
        <f t="shared" si="11"/>
        <v>162500</v>
      </c>
      <c r="AP42" s="3">
        <f t="shared" si="11"/>
        <v>162500</v>
      </c>
      <c r="AQ42" s="3">
        <f t="shared" ref="AQ42:BV42" si="12">SUM(AQ38:AQ41)</f>
        <v>162500</v>
      </c>
      <c r="AR42" s="3">
        <f t="shared" si="12"/>
        <v>162500</v>
      </c>
      <c r="AS42" s="3">
        <f t="shared" si="12"/>
        <v>162500</v>
      </c>
      <c r="AT42" s="3">
        <f t="shared" si="12"/>
        <v>162500</v>
      </c>
      <c r="AU42" s="3">
        <f t="shared" si="12"/>
        <v>162500</v>
      </c>
      <c r="AV42" s="3">
        <f t="shared" si="12"/>
        <v>162500</v>
      </c>
      <c r="AW42" s="3">
        <f t="shared" si="12"/>
        <v>162500</v>
      </c>
      <c r="AX42" s="3">
        <f t="shared" si="12"/>
        <v>162500</v>
      </c>
      <c r="AY42" s="3">
        <f t="shared" si="12"/>
        <v>162500</v>
      </c>
      <c r="AZ42" s="3">
        <f t="shared" si="12"/>
        <v>162500</v>
      </c>
      <c r="BA42" s="3">
        <f t="shared" si="12"/>
        <v>162500</v>
      </c>
      <c r="BB42" s="3">
        <f t="shared" si="12"/>
        <v>162500</v>
      </c>
      <c r="BC42" s="3">
        <f t="shared" si="12"/>
        <v>162500</v>
      </c>
      <c r="BD42" s="3">
        <f t="shared" si="12"/>
        <v>162500</v>
      </c>
      <c r="BE42" s="3">
        <f t="shared" si="12"/>
        <v>162500</v>
      </c>
      <c r="BF42" s="3">
        <f t="shared" si="12"/>
        <v>162500</v>
      </c>
      <c r="BG42" s="3">
        <f t="shared" si="12"/>
        <v>162500</v>
      </c>
      <c r="BH42" s="3">
        <f t="shared" si="12"/>
        <v>162500</v>
      </c>
      <c r="BI42" s="3">
        <f t="shared" si="12"/>
        <v>162500</v>
      </c>
      <c r="BJ42" s="3">
        <f t="shared" si="12"/>
        <v>162500</v>
      </c>
      <c r="BK42" s="3">
        <f t="shared" si="12"/>
        <v>12500</v>
      </c>
      <c r="BL42" s="3">
        <f t="shared" si="12"/>
        <v>12500</v>
      </c>
      <c r="BM42" s="3">
        <f t="shared" si="12"/>
        <v>12500</v>
      </c>
      <c r="BN42" s="3">
        <f t="shared" si="12"/>
        <v>12500</v>
      </c>
      <c r="BO42" s="3">
        <f t="shared" si="12"/>
        <v>12500</v>
      </c>
      <c r="BP42" s="3">
        <f t="shared" si="12"/>
        <v>12500</v>
      </c>
      <c r="BQ42" s="3">
        <f t="shared" si="12"/>
        <v>12500</v>
      </c>
      <c r="BR42" s="3">
        <f t="shared" si="12"/>
        <v>12500</v>
      </c>
      <c r="BS42" s="3">
        <f t="shared" si="12"/>
        <v>12500</v>
      </c>
      <c r="BT42" s="3">
        <f t="shared" si="12"/>
        <v>12500</v>
      </c>
      <c r="BU42" s="3">
        <f t="shared" si="12"/>
        <v>12500</v>
      </c>
      <c r="BV42" s="3">
        <f t="shared" si="12"/>
        <v>12500</v>
      </c>
    </row>
    <row r="43" spans="1:74" x14ac:dyDescent="0.25">
      <c r="H43" s="3"/>
      <c r="I43" s="3"/>
      <c r="J43" s="126"/>
      <c r="K43" s="1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1:74" x14ac:dyDescent="0.25">
      <c r="H44" s="3"/>
      <c r="I44" s="3"/>
      <c r="J44" s="126"/>
      <c r="K44" s="116">
        <f>+K26+K42</f>
        <v>10783561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1:74" x14ac:dyDescent="0.25">
      <c r="H45" s="3"/>
      <c r="I45" s="3"/>
      <c r="J45" s="126"/>
      <c r="K45" s="1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74" x14ac:dyDescent="0.25">
      <c r="J46" s="126"/>
      <c r="K46" s="126"/>
    </row>
    <row r="47" spans="1:74" x14ac:dyDescent="0.25">
      <c r="B47" s="18" t="s">
        <v>107</v>
      </c>
      <c r="C47" s="18"/>
      <c r="H47" s="3">
        <f t="shared" ref="H47:BU47" si="13">205000-H42</f>
        <v>32800</v>
      </c>
      <c r="I47" s="3">
        <f t="shared" si="13"/>
        <v>32800</v>
      </c>
      <c r="J47" s="126"/>
      <c r="K47" s="126"/>
      <c r="L47" s="3">
        <f t="shared" si="13"/>
        <v>32800</v>
      </c>
      <c r="M47" s="3">
        <f t="shared" si="13"/>
        <v>32800</v>
      </c>
      <c r="N47" s="3">
        <f t="shared" si="13"/>
        <v>32800</v>
      </c>
      <c r="O47" s="3">
        <f t="shared" si="13"/>
        <v>29000</v>
      </c>
      <c r="P47" s="3">
        <f t="shared" si="13"/>
        <v>29000</v>
      </c>
      <c r="Q47" s="3">
        <f t="shared" si="13"/>
        <v>29000</v>
      </c>
      <c r="R47" s="3">
        <f t="shared" si="13"/>
        <v>29000</v>
      </c>
      <c r="S47" s="3">
        <f t="shared" si="13"/>
        <v>29000</v>
      </c>
      <c r="T47" s="3">
        <f t="shared" si="13"/>
        <v>29000</v>
      </c>
      <c r="U47" s="3">
        <f t="shared" si="13"/>
        <v>29000</v>
      </c>
      <c r="V47" s="3">
        <f t="shared" si="13"/>
        <v>29000</v>
      </c>
      <c r="W47" s="3">
        <f t="shared" si="13"/>
        <v>29000</v>
      </c>
      <c r="X47" s="3">
        <f t="shared" si="13"/>
        <v>29000</v>
      </c>
      <c r="Y47" s="3">
        <f t="shared" si="13"/>
        <v>29000</v>
      </c>
      <c r="Z47" s="3">
        <f t="shared" si="13"/>
        <v>29000</v>
      </c>
      <c r="AA47" s="3">
        <f t="shared" si="13"/>
        <v>42500</v>
      </c>
      <c r="AB47" s="3">
        <f t="shared" si="13"/>
        <v>42500</v>
      </c>
      <c r="AC47" s="3">
        <f t="shared" si="13"/>
        <v>42500</v>
      </c>
      <c r="AD47" s="3">
        <f t="shared" si="13"/>
        <v>42500</v>
      </c>
      <c r="AE47" s="3">
        <f t="shared" si="13"/>
        <v>42500</v>
      </c>
      <c r="AF47" s="3">
        <f t="shared" si="13"/>
        <v>42500</v>
      </c>
      <c r="AG47" s="3">
        <f t="shared" si="13"/>
        <v>42500</v>
      </c>
      <c r="AH47" s="3">
        <f t="shared" si="13"/>
        <v>42500</v>
      </c>
      <c r="AI47" s="3">
        <f t="shared" si="13"/>
        <v>42500</v>
      </c>
      <c r="AJ47" s="3">
        <f t="shared" si="13"/>
        <v>42500</v>
      </c>
      <c r="AK47" s="3">
        <f t="shared" si="13"/>
        <v>42500</v>
      </c>
      <c r="AL47" s="3">
        <f t="shared" si="13"/>
        <v>42500</v>
      </c>
      <c r="AM47" s="3">
        <f t="shared" si="13"/>
        <v>42500</v>
      </c>
      <c r="AN47" s="3">
        <f t="shared" si="13"/>
        <v>42500</v>
      </c>
      <c r="AO47" s="3">
        <f t="shared" si="13"/>
        <v>42500</v>
      </c>
      <c r="AP47" s="3">
        <f t="shared" si="13"/>
        <v>42500</v>
      </c>
      <c r="AQ47" s="3">
        <f t="shared" si="13"/>
        <v>42500</v>
      </c>
      <c r="AR47" s="3">
        <f t="shared" si="13"/>
        <v>42500</v>
      </c>
      <c r="AS47" s="3">
        <f t="shared" si="13"/>
        <v>42500</v>
      </c>
      <c r="AT47" s="3">
        <f t="shared" si="13"/>
        <v>42500</v>
      </c>
      <c r="AU47" s="3">
        <f t="shared" si="13"/>
        <v>42500</v>
      </c>
      <c r="AV47" s="3">
        <f t="shared" si="13"/>
        <v>42500</v>
      </c>
      <c r="AW47" s="3">
        <f t="shared" si="13"/>
        <v>42500</v>
      </c>
      <c r="AX47" s="3">
        <f t="shared" si="13"/>
        <v>42500</v>
      </c>
      <c r="AY47" s="3">
        <f t="shared" si="13"/>
        <v>42500</v>
      </c>
      <c r="AZ47" s="3">
        <f t="shared" si="13"/>
        <v>42500</v>
      </c>
      <c r="BA47" s="3">
        <f t="shared" si="13"/>
        <v>42500</v>
      </c>
      <c r="BB47" s="3">
        <f t="shared" si="13"/>
        <v>42500</v>
      </c>
      <c r="BC47" s="3">
        <f t="shared" si="13"/>
        <v>42500</v>
      </c>
      <c r="BD47" s="3">
        <f t="shared" si="13"/>
        <v>42500</v>
      </c>
      <c r="BE47" s="3">
        <f t="shared" si="13"/>
        <v>42500</v>
      </c>
      <c r="BF47" s="3">
        <f t="shared" si="13"/>
        <v>42500</v>
      </c>
      <c r="BG47" s="3">
        <f t="shared" si="13"/>
        <v>42500</v>
      </c>
      <c r="BH47" s="3">
        <f t="shared" si="13"/>
        <v>42500</v>
      </c>
      <c r="BI47" s="3">
        <f t="shared" si="13"/>
        <v>42500</v>
      </c>
      <c r="BJ47" s="3">
        <f t="shared" si="13"/>
        <v>42500</v>
      </c>
      <c r="BK47" s="3">
        <f t="shared" si="13"/>
        <v>192500</v>
      </c>
      <c r="BL47" s="3">
        <f t="shared" si="13"/>
        <v>192500</v>
      </c>
      <c r="BM47" s="3">
        <f t="shared" si="13"/>
        <v>192500</v>
      </c>
      <c r="BN47" s="3">
        <f t="shared" si="13"/>
        <v>192500</v>
      </c>
      <c r="BO47" s="3">
        <f t="shared" si="13"/>
        <v>192500</v>
      </c>
      <c r="BP47" s="3">
        <f t="shared" si="13"/>
        <v>192500</v>
      </c>
      <c r="BQ47" s="3">
        <f t="shared" si="13"/>
        <v>192500</v>
      </c>
      <c r="BR47" s="3">
        <f t="shared" si="13"/>
        <v>192500</v>
      </c>
      <c r="BS47" s="3">
        <f t="shared" si="13"/>
        <v>192500</v>
      </c>
      <c r="BT47" s="3">
        <f t="shared" si="13"/>
        <v>192500</v>
      </c>
      <c r="BU47" s="3">
        <f t="shared" si="13"/>
        <v>192500</v>
      </c>
      <c r="BV47" s="3">
        <f>205000-BV42</f>
        <v>192500</v>
      </c>
    </row>
    <row r="48" spans="1:74" x14ac:dyDescent="0.25">
      <c r="J48" s="126"/>
      <c r="K48" s="126"/>
    </row>
    <row r="49" spans="2:74" x14ac:dyDescent="0.25">
      <c r="B49" s="18" t="s">
        <v>220</v>
      </c>
      <c r="C49" s="18"/>
      <c r="H49">
        <v>0</v>
      </c>
      <c r="I49">
        <v>0</v>
      </c>
      <c r="J49" s="126"/>
      <c r="K49" s="126"/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3">
        <f>BL38</f>
        <v>12500</v>
      </c>
      <c r="BM49" s="3">
        <f t="shared" ref="BM49:BV49" si="14">BM38</f>
        <v>12500</v>
      </c>
      <c r="BN49" s="3">
        <f t="shared" si="14"/>
        <v>12500</v>
      </c>
      <c r="BO49" s="3">
        <f t="shared" si="14"/>
        <v>12500</v>
      </c>
      <c r="BP49" s="3">
        <f t="shared" si="14"/>
        <v>12500</v>
      </c>
      <c r="BQ49" s="3">
        <f t="shared" si="14"/>
        <v>12500</v>
      </c>
      <c r="BR49" s="3">
        <f t="shared" si="14"/>
        <v>12500</v>
      </c>
      <c r="BS49" s="3">
        <f t="shared" si="14"/>
        <v>12500</v>
      </c>
      <c r="BT49" s="3">
        <f t="shared" si="14"/>
        <v>12500</v>
      </c>
      <c r="BU49" s="3">
        <f t="shared" si="14"/>
        <v>12500</v>
      </c>
      <c r="BV49" s="3">
        <f t="shared" si="14"/>
        <v>12500</v>
      </c>
    </row>
    <row r="50" spans="2:74" x14ac:dyDescent="0.25">
      <c r="J50" s="126"/>
      <c r="K50" s="126"/>
    </row>
    <row r="51" spans="2:74" x14ac:dyDescent="0.25">
      <c r="B51" s="18" t="s">
        <v>106</v>
      </c>
      <c r="C51" s="18"/>
      <c r="H51" s="3">
        <f>H42-H49</f>
        <v>172200</v>
      </c>
      <c r="I51" s="3">
        <f t="shared" ref="I51:BV51" si="15">I42-I49</f>
        <v>172200</v>
      </c>
      <c r="J51" s="126"/>
      <c r="K51" s="126"/>
      <c r="L51" s="3">
        <f t="shared" si="15"/>
        <v>172200</v>
      </c>
      <c r="M51" s="3">
        <f t="shared" si="15"/>
        <v>172200</v>
      </c>
      <c r="N51" s="3">
        <f t="shared" si="15"/>
        <v>172200</v>
      </c>
      <c r="O51" s="3">
        <f t="shared" si="15"/>
        <v>176000</v>
      </c>
      <c r="P51" s="3">
        <f t="shared" si="15"/>
        <v>176000</v>
      </c>
      <c r="Q51" s="3">
        <f t="shared" si="15"/>
        <v>176000</v>
      </c>
      <c r="R51" s="3">
        <f t="shared" si="15"/>
        <v>176000</v>
      </c>
      <c r="S51" s="3">
        <f t="shared" si="15"/>
        <v>176000</v>
      </c>
      <c r="T51" s="3">
        <f t="shared" si="15"/>
        <v>176000</v>
      </c>
      <c r="U51" s="3">
        <f t="shared" si="15"/>
        <v>176000</v>
      </c>
      <c r="V51" s="3">
        <f t="shared" si="15"/>
        <v>176000</v>
      </c>
      <c r="W51" s="3">
        <f t="shared" si="15"/>
        <v>176000</v>
      </c>
      <c r="X51" s="3">
        <f t="shared" si="15"/>
        <v>176000</v>
      </c>
      <c r="Y51" s="3">
        <f t="shared" si="15"/>
        <v>176000</v>
      </c>
      <c r="Z51" s="3">
        <f t="shared" si="15"/>
        <v>176000</v>
      </c>
      <c r="AA51" s="3">
        <f t="shared" si="15"/>
        <v>162500</v>
      </c>
      <c r="AB51" s="3">
        <f t="shared" si="15"/>
        <v>162500</v>
      </c>
      <c r="AC51" s="3">
        <f t="shared" si="15"/>
        <v>162500</v>
      </c>
      <c r="AD51" s="3">
        <f t="shared" si="15"/>
        <v>162500</v>
      </c>
      <c r="AE51" s="3">
        <f t="shared" si="15"/>
        <v>162500</v>
      </c>
      <c r="AF51" s="3">
        <f t="shared" si="15"/>
        <v>162500</v>
      </c>
      <c r="AG51" s="3">
        <f t="shared" si="15"/>
        <v>162500</v>
      </c>
      <c r="AH51" s="3">
        <f t="shared" si="15"/>
        <v>162500</v>
      </c>
      <c r="AI51" s="3">
        <f t="shared" si="15"/>
        <v>162500</v>
      </c>
      <c r="AJ51" s="3">
        <f t="shared" si="15"/>
        <v>162500</v>
      </c>
      <c r="AK51" s="3">
        <f t="shared" si="15"/>
        <v>162500</v>
      </c>
      <c r="AL51" s="3">
        <f t="shared" si="15"/>
        <v>162500</v>
      </c>
      <c r="AM51" s="3">
        <f t="shared" si="15"/>
        <v>162500</v>
      </c>
      <c r="AN51" s="3">
        <f t="shared" si="15"/>
        <v>162500</v>
      </c>
      <c r="AO51" s="3">
        <f t="shared" si="15"/>
        <v>162500</v>
      </c>
      <c r="AP51" s="3">
        <f t="shared" si="15"/>
        <v>162500</v>
      </c>
      <c r="AQ51" s="3">
        <f t="shared" si="15"/>
        <v>162500</v>
      </c>
      <c r="AR51" s="3">
        <f t="shared" si="15"/>
        <v>162500</v>
      </c>
      <c r="AS51" s="3">
        <f t="shared" si="15"/>
        <v>162500</v>
      </c>
      <c r="AT51" s="3">
        <f t="shared" si="15"/>
        <v>162500</v>
      </c>
      <c r="AU51" s="3">
        <f t="shared" si="15"/>
        <v>162500</v>
      </c>
      <c r="AV51" s="3">
        <f t="shared" si="15"/>
        <v>162500</v>
      </c>
      <c r="AW51" s="3">
        <f t="shared" si="15"/>
        <v>162500</v>
      </c>
      <c r="AX51" s="3">
        <f t="shared" si="15"/>
        <v>162500</v>
      </c>
      <c r="AY51" s="3">
        <f t="shared" si="15"/>
        <v>162500</v>
      </c>
      <c r="AZ51" s="3">
        <f t="shared" si="15"/>
        <v>162500</v>
      </c>
      <c r="BA51" s="3">
        <f t="shared" si="15"/>
        <v>162500</v>
      </c>
      <c r="BB51" s="3">
        <f t="shared" si="15"/>
        <v>162500</v>
      </c>
      <c r="BC51" s="3">
        <f t="shared" si="15"/>
        <v>162500</v>
      </c>
      <c r="BD51" s="3">
        <f t="shared" si="15"/>
        <v>162500</v>
      </c>
      <c r="BE51" s="3">
        <f t="shared" si="15"/>
        <v>162500</v>
      </c>
      <c r="BF51" s="3">
        <f t="shared" si="15"/>
        <v>162500</v>
      </c>
      <c r="BG51" s="3">
        <f t="shared" si="15"/>
        <v>162500</v>
      </c>
      <c r="BH51" s="3">
        <f t="shared" si="15"/>
        <v>162500</v>
      </c>
      <c r="BI51" s="3">
        <f t="shared" si="15"/>
        <v>162500</v>
      </c>
      <c r="BJ51" s="3">
        <f t="shared" si="15"/>
        <v>162500</v>
      </c>
      <c r="BK51" s="3">
        <f t="shared" si="15"/>
        <v>12500</v>
      </c>
      <c r="BL51" s="3">
        <f t="shared" si="15"/>
        <v>0</v>
      </c>
      <c r="BM51" s="3">
        <f t="shared" si="15"/>
        <v>0</v>
      </c>
      <c r="BN51" s="3">
        <f t="shared" si="15"/>
        <v>0</v>
      </c>
      <c r="BO51" s="3">
        <f t="shared" si="15"/>
        <v>0</v>
      </c>
      <c r="BP51" s="3">
        <f t="shared" si="15"/>
        <v>0</v>
      </c>
      <c r="BQ51" s="3">
        <f t="shared" si="15"/>
        <v>0</v>
      </c>
      <c r="BR51" s="3">
        <f t="shared" si="15"/>
        <v>0</v>
      </c>
      <c r="BS51" s="3">
        <f t="shared" si="15"/>
        <v>0</v>
      </c>
      <c r="BT51" s="3">
        <f t="shared" si="15"/>
        <v>0</v>
      </c>
      <c r="BU51" s="3">
        <f t="shared" si="15"/>
        <v>0</v>
      </c>
      <c r="BV51" s="3">
        <f t="shared" si="15"/>
        <v>0</v>
      </c>
    </row>
    <row r="52" spans="2:74" x14ac:dyDescent="0.25">
      <c r="J52" s="126"/>
      <c r="K52" s="126"/>
    </row>
    <row r="53" spans="2:74" x14ac:dyDescent="0.25">
      <c r="J53" s="126"/>
      <c r="K53" s="126"/>
    </row>
    <row r="54" spans="2:74" x14ac:dyDescent="0.25">
      <c r="J54" s="126"/>
      <c r="K54" s="126"/>
    </row>
    <row r="55" spans="2:74" x14ac:dyDescent="0.25">
      <c r="J55" s="126"/>
      <c r="K55" s="126"/>
    </row>
    <row r="56" spans="2:74" x14ac:dyDescent="0.25">
      <c r="J56" s="126"/>
      <c r="K56" s="126"/>
    </row>
    <row r="57" spans="2:74" x14ac:dyDescent="0.25">
      <c r="J57" s="126"/>
      <c r="K57" s="126"/>
    </row>
    <row r="58" spans="2:74" x14ac:dyDescent="0.25">
      <c r="J58" s="126"/>
      <c r="K58" s="126"/>
    </row>
    <row r="59" spans="2:74" x14ac:dyDescent="0.25">
      <c r="J59" s="126"/>
      <c r="K59" s="126"/>
    </row>
    <row r="60" spans="2:74" x14ac:dyDescent="0.25">
      <c r="J60" s="126"/>
      <c r="K60" s="126"/>
    </row>
    <row r="61" spans="2:74" x14ac:dyDescent="0.25">
      <c r="J61" s="126"/>
      <c r="K61" s="126"/>
    </row>
    <row r="62" spans="2:74" x14ac:dyDescent="0.25">
      <c r="J62" s="126"/>
      <c r="K62" s="126"/>
    </row>
    <row r="63" spans="2:74" x14ac:dyDescent="0.25">
      <c r="J63" s="126"/>
      <c r="K63" s="126"/>
    </row>
    <row r="64" spans="2:74" x14ac:dyDescent="0.25">
      <c r="J64" s="126"/>
      <c r="K64" s="126"/>
    </row>
    <row r="65" spans="10:11" x14ac:dyDescent="0.25">
      <c r="J65" s="126"/>
      <c r="K65" s="126"/>
    </row>
    <row r="66" spans="10:11" x14ac:dyDescent="0.25">
      <c r="J66" s="126"/>
      <c r="K66" s="126"/>
    </row>
    <row r="67" spans="10:11" x14ac:dyDescent="0.25">
      <c r="J67" s="126"/>
      <c r="K67" s="126"/>
    </row>
    <row r="68" spans="10:11" x14ac:dyDescent="0.25">
      <c r="J68" s="126"/>
      <c r="K68" s="126"/>
    </row>
    <row r="69" spans="10:11" x14ac:dyDescent="0.25">
      <c r="J69" s="126"/>
      <c r="K69" s="126"/>
    </row>
    <row r="70" spans="10:11" x14ac:dyDescent="0.25">
      <c r="J70" s="126"/>
      <c r="K70" s="126"/>
    </row>
    <row r="71" spans="10:11" x14ac:dyDescent="0.25">
      <c r="J71" s="126"/>
      <c r="K71" s="126"/>
    </row>
    <row r="72" spans="10:11" x14ac:dyDescent="0.25">
      <c r="J72" s="126"/>
      <c r="K72" s="126"/>
    </row>
    <row r="73" spans="10:11" x14ac:dyDescent="0.25">
      <c r="J73" s="126"/>
      <c r="K73" s="126"/>
    </row>
    <row r="74" spans="10:11" x14ac:dyDescent="0.25">
      <c r="J74" s="126"/>
      <c r="K74" s="126"/>
    </row>
    <row r="75" spans="10:11" x14ac:dyDescent="0.25">
      <c r="J75" s="126"/>
      <c r="K75" s="126"/>
    </row>
    <row r="76" spans="10:11" x14ac:dyDescent="0.25">
      <c r="J76" s="126"/>
      <c r="K76" s="126"/>
    </row>
    <row r="77" spans="10:11" x14ac:dyDescent="0.25">
      <c r="J77" s="126"/>
      <c r="K77" s="126"/>
    </row>
    <row r="78" spans="10:11" x14ac:dyDescent="0.25">
      <c r="J78" s="126"/>
      <c r="K78" s="126"/>
    </row>
    <row r="79" spans="10:11" x14ac:dyDescent="0.25">
      <c r="J79" s="126"/>
      <c r="K79" s="126"/>
    </row>
    <row r="80" spans="10:11" x14ac:dyDescent="0.25">
      <c r="J80" s="126"/>
      <c r="K80" s="126"/>
    </row>
    <row r="81" spans="10:11" x14ac:dyDescent="0.25">
      <c r="J81" s="126"/>
      <c r="K81" s="126"/>
    </row>
    <row r="82" spans="10:11" x14ac:dyDescent="0.25">
      <c r="J82" s="126"/>
      <c r="K82" s="126"/>
    </row>
    <row r="83" spans="10:11" x14ac:dyDescent="0.25">
      <c r="J83" s="126"/>
      <c r="K83" s="126"/>
    </row>
    <row r="84" spans="10:11" x14ac:dyDescent="0.25">
      <c r="J84" s="126"/>
      <c r="K84" s="126"/>
    </row>
    <row r="85" spans="10:11" x14ac:dyDescent="0.25">
      <c r="J85" s="126"/>
      <c r="K85" s="126"/>
    </row>
    <row r="86" spans="10:11" x14ac:dyDescent="0.25">
      <c r="J86" s="126"/>
      <c r="K86" s="126"/>
    </row>
    <row r="87" spans="10:11" x14ac:dyDescent="0.25">
      <c r="J87" s="126"/>
      <c r="K87" s="126"/>
    </row>
    <row r="88" spans="10:11" x14ac:dyDescent="0.25">
      <c r="J88" s="126"/>
      <c r="K88" s="126"/>
    </row>
    <row r="89" spans="10:11" x14ac:dyDescent="0.25">
      <c r="J89" s="126"/>
      <c r="K89" s="126"/>
    </row>
    <row r="90" spans="10:11" x14ac:dyDescent="0.25">
      <c r="J90" s="126"/>
      <c r="K90" s="126"/>
    </row>
    <row r="91" spans="10:11" x14ac:dyDescent="0.25">
      <c r="J91" s="126"/>
      <c r="K91" s="126"/>
    </row>
    <row r="92" spans="10:11" x14ac:dyDescent="0.25">
      <c r="J92" s="126"/>
      <c r="K92" s="126"/>
    </row>
    <row r="93" spans="10:11" x14ac:dyDescent="0.25">
      <c r="J93" s="126"/>
      <c r="K93" s="126"/>
    </row>
    <row r="94" spans="10:11" x14ac:dyDescent="0.25">
      <c r="J94" s="126"/>
      <c r="K94" s="126"/>
    </row>
    <row r="95" spans="10:11" x14ac:dyDescent="0.25">
      <c r="J95" s="126"/>
      <c r="K95" s="126"/>
    </row>
    <row r="96" spans="10:11" x14ac:dyDescent="0.25">
      <c r="J96" s="126"/>
      <c r="K96" s="126"/>
    </row>
    <row r="97" spans="10:11" x14ac:dyDescent="0.25">
      <c r="J97" s="126"/>
      <c r="K97" s="126"/>
    </row>
    <row r="98" spans="10:11" x14ac:dyDescent="0.25">
      <c r="J98" s="126"/>
      <c r="K98" s="126"/>
    </row>
    <row r="99" spans="10:11" x14ac:dyDescent="0.25">
      <c r="J99" s="126"/>
      <c r="K99" s="126"/>
    </row>
    <row r="100" spans="10:11" x14ac:dyDescent="0.25">
      <c r="J100" s="126"/>
      <c r="K100" s="126"/>
    </row>
    <row r="101" spans="10:11" x14ac:dyDescent="0.25">
      <c r="J101" s="126"/>
      <c r="K101" s="126"/>
    </row>
    <row r="102" spans="10:11" x14ac:dyDescent="0.25">
      <c r="J102" s="126"/>
      <c r="K102" s="126"/>
    </row>
    <row r="103" spans="10:11" x14ac:dyDescent="0.25">
      <c r="J103" s="126"/>
      <c r="K103" s="126"/>
    </row>
    <row r="104" spans="10:11" x14ac:dyDescent="0.25">
      <c r="J104" s="126"/>
      <c r="K104" s="126"/>
    </row>
    <row r="105" spans="10:11" x14ac:dyDescent="0.25">
      <c r="J105" s="126"/>
      <c r="K105" s="126"/>
    </row>
    <row r="106" spans="10:11" x14ac:dyDescent="0.25">
      <c r="J106" s="126"/>
      <c r="K106" s="126"/>
    </row>
    <row r="107" spans="10:11" x14ac:dyDescent="0.25">
      <c r="J107" s="126"/>
      <c r="K107" s="126"/>
    </row>
    <row r="108" spans="10:11" x14ac:dyDescent="0.25">
      <c r="J108" s="126"/>
      <c r="K108" s="126"/>
    </row>
    <row r="109" spans="10:11" x14ac:dyDescent="0.25">
      <c r="J109" s="126"/>
      <c r="K109" s="126"/>
    </row>
    <row r="110" spans="10:11" x14ac:dyDescent="0.25">
      <c r="J110" s="126"/>
      <c r="K110" s="126"/>
    </row>
    <row r="111" spans="10:11" x14ac:dyDescent="0.25">
      <c r="J111" s="126"/>
      <c r="K111" s="126"/>
    </row>
    <row r="112" spans="10:11" x14ac:dyDescent="0.25">
      <c r="J112" s="126"/>
      <c r="K112" s="126"/>
    </row>
    <row r="113" spans="10:11" x14ac:dyDescent="0.25">
      <c r="J113" s="126"/>
      <c r="K113" s="126"/>
    </row>
    <row r="114" spans="10:11" x14ac:dyDescent="0.25">
      <c r="J114" s="126"/>
      <c r="K114" s="126"/>
    </row>
    <row r="115" spans="10:11" x14ac:dyDescent="0.25">
      <c r="J115" s="126"/>
      <c r="K115" s="126"/>
    </row>
    <row r="116" spans="10:11" x14ac:dyDescent="0.25">
      <c r="J116" s="126"/>
      <c r="K116" s="126"/>
    </row>
    <row r="117" spans="10:11" x14ac:dyDescent="0.25">
      <c r="J117" s="126"/>
      <c r="K117" s="126"/>
    </row>
    <row r="118" spans="10:11" x14ac:dyDescent="0.25">
      <c r="J118" s="126"/>
      <c r="K118" s="126"/>
    </row>
    <row r="119" spans="10:11" x14ac:dyDescent="0.25">
      <c r="J119" s="126"/>
      <c r="K119" s="126"/>
    </row>
    <row r="120" spans="10:11" x14ac:dyDescent="0.25">
      <c r="J120" s="126"/>
      <c r="K120" s="126"/>
    </row>
    <row r="121" spans="10:11" x14ac:dyDescent="0.25">
      <c r="J121" s="126"/>
      <c r="K121" s="126"/>
    </row>
    <row r="122" spans="10:11" x14ac:dyDescent="0.25">
      <c r="J122" s="126"/>
      <c r="K122" s="126"/>
    </row>
    <row r="123" spans="10:11" x14ac:dyDescent="0.25">
      <c r="J123" s="126"/>
      <c r="K123" s="126"/>
    </row>
    <row r="124" spans="10:11" x14ac:dyDescent="0.25">
      <c r="J124" s="126"/>
      <c r="K124" s="126"/>
    </row>
    <row r="125" spans="10:11" x14ac:dyDescent="0.25">
      <c r="J125" s="126"/>
      <c r="K125" s="126"/>
    </row>
    <row r="126" spans="10:11" x14ac:dyDescent="0.25">
      <c r="J126" s="126"/>
      <c r="K126" s="126"/>
    </row>
    <row r="127" spans="10:11" x14ac:dyDescent="0.25">
      <c r="J127" s="126"/>
      <c r="K127" s="126"/>
    </row>
    <row r="128" spans="10:11" x14ac:dyDescent="0.25">
      <c r="J128" s="126"/>
      <c r="K128" s="126"/>
    </row>
    <row r="129" spans="10:11" x14ac:dyDescent="0.25">
      <c r="J129" s="126"/>
      <c r="K129" s="126"/>
    </row>
    <row r="130" spans="10:11" x14ac:dyDescent="0.25">
      <c r="J130" s="126"/>
      <c r="K130" s="126"/>
    </row>
    <row r="131" spans="10:11" x14ac:dyDescent="0.25">
      <c r="J131" s="126"/>
      <c r="K131" s="126"/>
    </row>
    <row r="132" spans="10:11" x14ac:dyDescent="0.25">
      <c r="J132" s="126"/>
      <c r="K132" s="126"/>
    </row>
    <row r="133" spans="10:11" x14ac:dyDescent="0.25">
      <c r="J133" s="126"/>
      <c r="K133" s="126"/>
    </row>
    <row r="134" spans="10:11" x14ac:dyDescent="0.25">
      <c r="J134" s="126"/>
      <c r="K134" s="126"/>
    </row>
    <row r="135" spans="10:11" x14ac:dyDescent="0.25">
      <c r="J135" s="126"/>
      <c r="K135" s="126"/>
    </row>
    <row r="136" spans="10:11" x14ac:dyDescent="0.25">
      <c r="J136" s="126"/>
      <c r="K136" s="126"/>
    </row>
    <row r="137" spans="10:11" x14ac:dyDescent="0.25">
      <c r="J137" s="126"/>
      <c r="K137" s="126"/>
    </row>
    <row r="138" spans="10:11" x14ac:dyDescent="0.25">
      <c r="J138" s="126"/>
      <c r="K138" s="126"/>
    </row>
    <row r="139" spans="10:11" x14ac:dyDescent="0.25">
      <c r="J139" s="126"/>
      <c r="K139" s="126"/>
    </row>
    <row r="140" spans="10:11" x14ac:dyDescent="0.25">
      <c r="J140" s="126"/>
      <c r="K140" s="126"/>
    </row>
    <row r="141" spans="10:11" x14ac:dyDescent="0.25">
      <c r="J141" s="126"/>
      <c r="K141" s="126"/>
    </row>
    <row r="142" spans="10:11" x14ac:dyDescent="0.25">
      <c r="J142" s="126"/>
      <c r="K142" s="126"/>
    </row>
    <row r="143" spans="10:11" x14ac:dyDescent="0.25">
      <c r="J143" s="126"/>
      <c r="K143" s="126"/>
    </row>
    <row r="144" spans="10:11" x14ac:dyDescent="0.25">
      <c r="J144" s="126"/>
      <c r="K144" s="126"/>
    </row>
    <row r="145" spans="10:11" x14ac:dyDescent="0.25">
      <c r="J145" s="126"/>
      <c r="K145" s="126"/>
    </row>
    <row r="146" spans="10:11" x14ac:dyDescent="0.25">
      <c r="J146" s="126"/>
      <c r="K146" s="126"/>
    </row>
    <row r="147" spans="10:11" x14ac:dyDescent="0.25">
      <c r="J147" s="126"/>
      <c r="K147" s="126"/>
    </row>
    <row r="148" spans="10:11" x14ac:dyDescent="0.25">
      <c r="J148" s="126"/>
      <c r="K148" s="126"/>
    </row>
    <row r="149" spans="10:11" x14ac:dyDescent="0.25">
      <c r="J149" s="126"/>
      <c r="K149" s="126"/>
    </row>
    <row r="150" spans="10:11" x14ac:dyDescent="0.25">
      <c r="J150" s="126"/>
      <c r="K150" s="126"/>
    </row>
    <row r="151" spans="10:11" x14ac:dyDescent="0.25">
      <c r="J151" s="126"/>
      <c r="K151" s="126"/>
    </row>
    <row r="152" spans="10:11" x14ac:dyDescent="0.25">
      <c r="J152" s="126"/>
      <c r="K152" s="126"/>
    </row>
    <row r="153" spans="10:11" x14ac:dyDescent="0.25">
      <c r="J153" s="126"/>
      <c r="K153" s="126"/>
    </row>
    <row r="154" spans="10:11" x14ac:dyDescent="0.25">
      <c r="J154" s="126"/>
      <c r="K154" s="126"/>
    </row>
    <row r="155" spans="10:11" x14ac:dyDescent="0.25">
      <c r="J155" s="126"/>
      <c r="K155" s="126"/>
    </row>
    <row r="156" spans="10:11" x14ac:dyDescent="0.25">
      <c r="J156" s="126"/>
      <c r="K156" s="126"/>
    </row>
    <row r="157" spans="10:11" x14ac:dyDescent="0.25">
      <c r="J157" s="126"/>
      <c r="K157" s="126"/>
    </row>
    <row r="158" spans="10:11" x14ac:dyDescent="0.25">
      <c r="J158" s="126"/>
      <c r="K158" s="126"/>
    </row>
    <row r="159" spans="10:11" x14ac:dyDescent="0.25">
      <c r="J159" s="126"/>
      <c r="K159" s="126"/>
    </row>
    <row r="160" spans="10:11" x14ac:dyDescent="0.25">
      <c r="J160" s="126"/>
      <c r="K160" s="126"/>
    </row>
    <row r="161" spans="10:11" x14ac:dyDescent="0.25">
      <c r="J161" s="126"/>
      <c r="K161" s="126"/>
    </row>
    <row r="162" spans="10:11" x14ac:dyDescent="0.25">
      <c r="J162" s="126"/>
      <c r="K162" s="126"/>
    </row>
    <row r="163" spans="10:11" x14ac:dyDescent="0.25">
      <c r="J163" s="126"/>
      <c r="K163" s="126"/>
    </row>
    <row r="164" spans="10:11" x14ac:dyDescent="0.25">
      <c r="J164" s="126"/>
      <c r="K164" s="126"/>
    </row>
    <row r="165" spans="10:11" x14ac:dyDescent="0.25">
      <c r="J165" s="126"/>
      <c r="K165" s="126"/>
    </row>
    <row r="166" spans="10:11" x14ac:dyDescent="0.25">
      <c r="J166" s="126"/>
      <c r="K166" s="126"/>
    </row>
    <row r="167" spans="10:11" x14ac:dyDescent="0.25">
      <c r="J167" s="126"/>
      <c r="K167" s="126"/>
    </row>
    <row r="168" spans="10:11" x14ac:dyDescent="0.25">
      <c r="J168" s="126"/>
      <c r="K168" s="126"/>
    </row>
    <row r="169" spans="10:11" x14ac:dyDescent="0.25">
      <c r="J169" s="126"/>
      <c r="K169" s="126"/>
    </row>
    <row r="170" spans="10:11" x14ac:dyDescent="0.25">
      <c r="J170" s="126"/>
      <c r="K170" s="126"/>
    </row>
    <row r="171" spans="10:11" x14ac:dyDescent="0.25">
      <c r="J171" s="126"/>
      <c r="K171" s="126"/>
    </row>
    <row r="172" spans="10:11" x14ac:dyDescent="0.25">
      <c r="J172" s="126"/>
      <c r="K172" s="126"/>
    </row>
    <row r="173" spans="10:11" x14ac:dyDescent="0.25">
      <c r="J173" s="126"/>
      <c r="K173" s="126"/>
    </row>
    <row r="174" spans="10:11" x14ac:dyDescent="0.25">
      <c r="J174" s="126"/>
      <c r="K174" s="126"/>
    </row>
    <row r="175" spans="10:11" x14ac:dyDescent="0.25">
      <c r="J175" s="126"/>
      <c r="K175" s="126"/>
    </row>
    <row r="176" spans="10:11" x14ac:dyDescent="0.25">
      <c r="J176" s="126"/>
      <c r="K176" s="126"/>
    </row>
    <row r="177" spans="10:11" x14ac:dyDescent="0.25">
      <c r="J177" s="126"/>
      <c r="K177" s="126"/>
    </row>
    <row r="178" spans="10:11" x14ac:dyDescent="0.25">
      <c r="J178" s="126"/>
      <c r="K178" s="126"/>
    </row>
    <row r="179" spans="10:11" x14ac:dyDescent="0.25">
      <c r="J179" s="126"/>
      <c r="K179" s="126"/>
    </row>
    <row r="180" spans="10:11" x14ac:dyDescent="0.25">
      <c r="J180" s="126"/>
      <c r="K180" s="126"/>
    </row>
    <row r="181" spans="10:11" x14ac:dyDescent="0.25">
      <c r="J181" s="126"/>
      <c r="K181" s="126"/>
    </row>
    <row r="182" spans="10:11" x14ac:dyDescent="0.25">
      <c r="J182" s="126"/>
      <c r="K182" s="126"/>
    </row>
    <row r="183" spans="10:11" x14ac:dyDescent="0.25">
      <c r="J183" s="126"/>
      <c r="K183" s="126"/>
    </row>
    <row r="184" spans="10:11" x14ac:dyDescent="0.25">
      <c r="J184" s="126"/>
      <c r="K184" s="126"/>
    </row>
    <row r="185" spans="10:11" x14ac:dyDescent="0.25">
      <c r="J185" s="126"/>
      <c r="K185" s="126"/>
    </row>
    <row r="186" spans="10:11" x14ac:dyDescent="0.25">
      <c r="J186" s="126"/>
      <c r="K186" s="126"/>
    </row>
    <row r="187" spans="10:11" x14ac:dyDescent="0.25">
      <c r="J187" s="126"/>
      <c r="K187" s="126"/>
    </row>
    <row r="188" spans="10:11" x14ac:dyDescent="0.25">
      <c r="J188" s="126"/>
      <c r="K188" s="126"/>
    </row>
    <row r="189" spans="10:11" x14ac:dyDescent="0.25">
      <c r="J189" s="126"/>
      <c r="K189" s="126"/>
    </row>
    <row r="190" spans="10:11" x14ac:dyDescent="0.25">
      <c r="J190" s="126"/>
      <c r="K190" s="126"/>
    </row>
    <row r="191" spans="10:11" x14ac:dyDescent="0.25">
      <c r="J191" s="126"/>
      <c r="K191" s="126"/>
    </row>
    <row r="192" spans="10:11" x14ac:dyDescent="0.25">
      <c r="J192" s="126"/>
      <c r="K192" s="126"/>
    </row>
    <row r="193" spans="10:11" x14ac:dyDescent="0.25">
      <c r="J193" s="126"/>
      <c r="K193" s="126"/>
    </row>
    <row r="194" spans="10:11" x14ac:dyDescent="0.25">
      <c r="J194" s="126"/>
      <c r="K194" s="126"/>
    </row>
    <row r="195" spans="10:11" x14ac:dyDescent="0.25">
      <c r="J195" s="126"/>
      <c r="K195" s="126"/>
    </row>
    <row r="196" spans="10:11" x14ac:dyDescent="0.25">
      <c r="J196" s="126"/>
      <c r="K196" s="126"/>
    </row>
    <row r="197" spans="10:11" x14ac:dyDescent="0.25">
      <c r="J197" s="126"/>
      <c r="K197" s="126"/>
    </row>
    <row r="198" spans="10:11" x14ac:dyDescent="0.25">
      <c r="J198" s="126"/>
      <c r="K198" s="126"/>
    </row>
    <row r="199" spans="10:11" x14ac:dyDescent="0.25">
      <c r="J199" s="126"/>
      <c r="K199" s="126"/>
    </row>
    <row r="200" spans="10:11" x14ac:dyDescent="0.25">
      <c r="J200" s="126"/>
      <c r="K200" s="126"/>
    </row>
    <row r="201" spans="10:11" x14ac:dyDescent="0.25">
      <c r="J201" s="126"/>
      <c r="K201" s="126"/>
    </row>
    <row r="202" spans="10:11" x14ac:dyDescent="0.25">
      <c r="J202" s="126"/>
      <c r="K202" s="126"/>
    </row>
    <row r="203" spans="10:11" x14ac:dyDescent="0.25">
      <c r="J203" s="126"/>
      <c r="K203" s="126"/>
    </row>
    <row r="204" spans="10:11" x14ac:dyDescent="0.25">
      <c r="J204" s="126"/>
      <c r="K204" s="126"/>
    </row>
    <row r="205" spans="10:11" x14ac:dyDescent="0.25">
      <c r="J205" s="126"/>
      <c r="K205" s="126"/>
    </row>
    <row r="206" spans="10:11" x14ac:dyDescent="0.25">
      <c r="J206" s="126"/>
      <c r="K206" s="126"/>
    </row>
    <row r="207" spans="10:11" x14ac:dyDescent="0.25">
      <c r="J207" s="126"/>
      <c r="K207" s="126"/>
    </row>
    <row r="208" spans="10:11" x14ac:dyDescent="0.25">
      <c r="J208" s="126"/>
      <c r="K208" s="126"/>
    </row>
    <row r="209" spans="10:11" x14ac:dyDescent="0.25">
      <c r="J209" s="126"/>
      <c r="K209" s="126"/>
    </row>
    <row r="210" spans="10:11" x14ac:dyDescent="0.25">
      <c r="J210" s="126"/>
      <c r="K210" s="126"/>
    </row>
    <row r="211" spans="10:11" x14ac:dyDescent="0.25">
      <c r="J211" s="126"/>
      <c r="K211" s="126"/>
    </row>
    <row r="212" spans="10:11" x14ac:dyDescent="0.25">
      <c r="J212" s="126"/>
      <c r="K212" s="126"/>
    </row>
    <row r="213" spans="10:11" x14ac:dyDescent="0.25">
      <c r="J213" s="126"/>
      <c r="K213" s="126"/>
    </row>
    <row r="214" spans="10:11" x14ac:dyDescent="0.25">
      <c r="J214" s="126"/>
      <c r="K214" s="126"/>
    </row>
    <row r="215" spans="10:11" x14ac:dyDescent="0.25">
      <c r="J215" s="126"/>
      <c r="K215" s="126"/>
    </row>
    <row r="216" spans="10:11" x14ac:dyDescent="0.25">
      <c r="J216" s="126"/>
      <c r="K216" s="126"/>
    </row>
    <row r="217" spans="10:11" x14ac:dyDescent="0.25">
      <c r="J217" s="126"/>
      <c r="K217" s="126"/>
    </row>
    <row r="218" spans="10:11" x14ac:dyDescent="0.25">
      <c r="J218" s="126"/>
      <c r="K218" s="126"/>
    </row>
    <row r="219" spans="10:11" x14ac:dyDescent="0.25">
      <c r="J219" s="126"/>
      <c r="K219" s="126"/>
    </row>
    <row r="220" spans="10:11" x14ac:dyDescent="0.25">
      <c r="J220" s="126"/>
      <c r="K220" s="126"/>
    </row>
    <row r="221" spans="10:11" x14ac:dyDescent="0.25">
      <c r="J221" s="126"/>
      <c r="K221" s="126"/>
    </row>
    <row r="222" spans="10:11" x14ac:dyDescent="0.25">
      <c r="J222" s="126"/>
      <c r="K222" s="126"/>
    </row>
    <row r="223" spans="10:11" x14ac:dyDescent="0.25">
      <c r="J223" s="126"/>
      <c r="K223" s="126"/>
    </row>
    <row r="224" spans="10:11" x14ac:dyDescent="0.25">
      <c r="J224" s="126"/>
      <c r="K224" s="126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2001-10-26T17:12:11Z</cp:lastPrinted>
  <dcterms:created xsi:type="dcterms:W3CDTF">2001-02-09T21:48:16Z</dcterms:created>
  <dcterms:modified xsi:type="dcterms:W3CDTF">2023-09-10T11:03:05Z</dcterms:modified>
</cp:coreProperties>
</file>