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Sheet1" sheetId="2" r:id="rId1"/>
    <sheet name="Sheet2" sheetId="3" r:id="rId2"/>
    <sheet name="Sheet3" sheetId="4" r:id="rId3"/>
  </sheets>
  <definedNames>
    <definedName name="\a">#REF!</definedName>
    <definedName name="\b">#REF!</definedName>
    <definedName name="\c">#REF!</definedName>
    <definedName name="PAGE1">#REF!</definedName>
    <definedName name="Print_Area_MI">#REF!</definedName>
  </definedNames>
  <calcPr calcId="92512"/>
</workbook>
</file>

<file path=xl/calcChain.xml><?xml version="1.0" encoding="utf-8"?>
<calcChain xmlns="http://schemas.openxmlformats.org/spreadsheetml/2006/main">
  <c r="B13" i="3" l="1"/>
  <c r="D13" i="3"/>
  <c r="F13" i="3"/>
  <c r="H13" i="3"/>
  <c r="J13" i="3"/>
  <c r="K13" i="3"/>
  <c r="B16" i="3"/>
  <c r="D16" i="3"/>
  <c r="F16" i="3"/>
  <c r="H16" i="3"/>
  <c r="J16" i="3"/>
  <c r="K16" i="3"/>
  <c r="B19" i="3"/>
  <c r="F19" i="3"/>
  <c r="H19" i="3"/>
  <c r="J19" i="3"/>
  <c r="K19" i="3"/>
  <c r="B2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C14" i="4"/>
  <c r="D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16" i="4"/>
  <c r="D16" i="4"/>
  <c r="C19" i="4"/>
  <c r="C20" i="4"/>
  <c r="C21" i="4"/>
</calcChain>
</file>

<file path=xl/sharedStrings.xml><?xml version="1.0" encoding="utf-8"?>
<sst xmlns="http://schemas.openxmlformats.org/spreadsheetml/2006/main" count="49" uniqueCount="43">
  <si>
    <t>-</t>
  </si>
  <si>
    <t xml:space="preserve">         Florida Gas Transmission Company</t>
  </si>
  <si>
    <t>Capitalization, Rate of Return and Pretax Return</t>
  </si>
  <si>
    <t>Percent of Total</t>
  </si>
  <si>
    <t>Weighted</t>
  </si>
  <si>
    <t>Pre-tax</t>
  </si>
  <si>
    <t>Description</t>
  </si>
  <si>
    <t>Capitalization</t>
  </si>
  <si>
    <t>Cost (%)</t>
  </si>
  <si>
    <t>Average Cost(%)</t>
  </si>
  <si>
    <t>Return</t>
  </si>
  <si>
    <t>Cost</t>
  </si>
  <si>
    <t>DEBT</t>
  </si>
  <si>
    <t>COMMON EQUITY</t>
  </si>
  <si>
    <t>TOTAL</t>
  </si>
  <si>
    <t>ALT A</t>
  </si>
  <si>
    <t>ALT B</t>
  </si>
  <si>
    <t>ALT C</t>
  </si>
  <si>
    <t>INPUT DATA BELOW:</t>
  </si>
  <si>
    <t xml:space="preserve">Rate Base    </t>
  </si>
  <si>
    <t xml:space="preserve">Equity       </t>
  </si>
  <si>
    <t xml:space="preserve">Cost of Debt </t>
  </si>
  <si>
    <t xml:space="preserve">ROE          </t>
  </si>
  <si>
    <t>O&amp;M Expense</t>
  </si>
  <si>
    <t>A&amp;G Expense</t>
  </si>
  <si>
    <t>Depreciation</t>
  </si>
  <si>
    <t>Ad Valorem Taxes</t>
  </si>
  <si>
    <t>O&amp; M</t>
  </si>
  <si>
    <t>Year</t>
  </si>
  <si>
    <t>Cost of Service:</t>
  </si>
  <si>
    <t>A&amp;G</t>
  </si>
  <si>
    <t>Depr. Exp</t>
  </si>
  <si>
    <t>Return &amp; Taxes</t>
  </si>
  <si>
    <t>Annual Billing Units</t>
  </si>
  <si>
    <t>Avg. Daily Throughput (MMBtu/D)</t>
  </si>
  <si>
    <t>Daily Unit Rate</t>
  </si>
  <si>
    <t>Total Cost of Service</t>
  </si>
  <si>
    <t>Monthly Rate</t>
  </si>
  <si>
    <t>ABC PIPELINE</t>
  </si>
  <si>
    <t>Name</t>
  </si>
  <si>
    <t>Inflation Factor</t>
  </si>
  <si>
    <t>Average Rate Base</t>
  </si>
  <si>
    <t>Gross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</si>
</sst>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164" formatCode="0.000%"/>
    <numFmt numFmtId="165" formatCode="0.0000%"/>
    <numFmt numFmtId="166" formatCode="0.000_)"/>
    <numFmt numFmtId="167" formatCode="0_)"/>
    <numFmt numFmtId="170" formatCode="&quot;$&quot;#,##0.0000_);\(&quot;$&quot;#,##0.0000\)"/>
  </numFmts>
  <fonts count="3" x14ac:knownFonts="1">
    <font>
      <sz val="10"/>
      <name val="Helv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37" fontId="0" fillId="0" borderId="0"/>
  </cellStyleXfs>
  <cellXfs count="34">
    <xf numFmtId="37" fontId="0" fillId="0" borderId="0" xfId="0"/>
    <xf numFmtId="37" fontId="1" fillId="0" borderId="0" xfId="0" applyFont="1" applyProtection="1"/>
    <xf numFmtId="37" fontId="1" fillId="0" borderId="0" xfId="0" applyFont="1"/>
    <xf numFmtId="37" fontId="1" fillId="0" borderId="0" xfId="0" applyFont="1" applyAlignment="1" applyProtection="1">
      <alignment horizontal="left"/>
    </xf>
    <xf numFmtId="37" fontId="2" fillId="0" borderId="0" xfId="0" applyFont="1" applyAlignment="1" applyProtection="1">
      <alignment horizontal="left"/>
      <protection locked="0"/>
    </xf>
    <xf numFmtId="37" fontId="2" fillId="0" borderId="0" xfId="0" applyFont="1" applyProtection="1">
      <protection locked="0"/>
    </xf>
    <xf numFmtId="37" fontId="2" fillId="0" borderId="0" xfId="0" applyFont="1" applyAlignment="1" applyProtection="1">
      <protection locked="0"/>
    </xf>
    <xf numFmtId="6" fontId="2" fillId="0" borderId="0" xfId="0" applyNumberFormat="1" applyFont="1" applyProtection="1">
      <protection locked="0"/>
    </xf>
    <xf numFmtId="10" fontId="1" fillId="0" borderId="0" xfId="0" applyNumberFormat="1" applyFont="1" applyProtection="1"/>
    <xf numFmtId="10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37" fontId="1" fillId="0" borderId="0" xfId="0" applyFont="1" applyAlignment="1" applyProtection="1">
      <alignment horizontal="center"/>
    </xf>
    <xf numFmtId="37" fontId="1" fillId="0" borderId="1" xfId="0" applyFont="1" applyBorder="1" applyAlignment="1" applyProtection="1">
      <alignment horizontal="left"/>
    </xf>
    <xf numFmtId="37" fontId="1" fillId="0" borderId="1" xfId="0" applyFont="1" applyBorder="1" applyAlignment="1" applyProtection="1">
      <alignment horizontal="center"/>
    </xf>
    <xf numFmtId="5" fontId="1" fillId="0" borderId="0" xfId="0" applyNumberFormat="1" applyFont="1" applyProtection="1"/>
    <xf numFmtId="164" fontId="1" fillId="0" borderId="0" xfId="0" applyNumberFormat="1" applyFont="1" applyProtection="1"/>
    <xf numFmtId="167" fontId="1" fillId="0" borderId="0" xfId="0" applyNumberFormat="1" applyFont="1" applyProtection="1"/>
    <xf numFmtId="10" fontId="1" fillId="0" borderId="1" xfId="0" applyNumberFormat="1" applyFont="1" applyBorder="1" applyProtection="1"/>
    <xf numFmtId="10" fontId="1" fillId="0" borderId="1" xfId="0" applyNumberFormat="1" applyFont="1" applyBorder="1" applyAlignment="1" applyProtection="1"/>
    <xf numFmtId="5" fontId="1" fillId="0" borderId="1" xfId="0" applyNumberFormat="1" applyFont="1" applyBorder="1" applyProtection="1"/>
    <xf numFmtId="166" fontId="1" fillId="0" borderId="0" xfId="0" applyNumberFormat="1" applyFont="1" applyProtection="1"/>
    <xf numFmtId="37" fontId="1" fillId="0" borderId="0" xfId="0" applyFont="1" applyAlignment="1" applyProtection="1">
      <alignment horizontal="fill"/>
    </xf>
    <xf numFmtId="167" fontId="1" fillId="0" borderId="0" xfId="0" applyNumberFormat="1" applyFont="1" applyAlignment="1" applyProtection="1">
      <alignment horizontal="left"/>
    </xf>
    <xf numFmtId="10" fontId="1" fillId="0" borderId="2" xfId="0" applyNumberFormat="1" applyFont="1" applyBorder="1" applyProtection="1"/>
    <xf numFmtId="5" fontId="1" fillId="0" borderId="2" xfId="0" applyNumberFormat="1" applyFont="1" applyBorder="1" applyProtection="1"/>
    <xf numFmtId="165" fontId="1" fillId="0" borderId="2" xfId="0" applyNumberFormat="1" applyFont="1" applyBorder="1" applyProtection="1"/>
    <xf numFmtId="37" fontId="1" fillId="0" borderId="0" xfId="0" applyNumberFormat="1" applyFont="1" applyAlignment="1" applyProtection="1">
      <alignment horizontal="right"/>
    </xf>
    <xf numFmtId="165" fontId="1" fillId="0" borderId="0" xfId="0" applyNumberFormat="1" applyFont="1" applyProtection="1"/>
    <xf numFmtId="165" fontId="1" fillId="0" borderId="1" xfId="0" applyNumberFormat="1" applyFont="1" applyFill="1" applyBorder="1" applyProtection="1"/>
    <xf numFmtId="5" fontId="1" fillId="0" borderId="0" xfId="0" applyNumberFormat="1" applyFont="1"/>
    <xf numFmtId="5" fontId="2" fillId="0" borderId="0" xfId="0" applyNumberFormat="1" applyFont="1" applyProtection="1">
      <protection locked="0"/>
    </xf>
    <xf numFmtId="5" fontId="1" fillId="0" borderId="0" xfId="0" applyNumberFormat="1" applyFont="1" applyAlignment="1" applyProtection="1">
      <alignment horizontal="right"/>
    </xf>
    <xf numFmtId="37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topLeftCell="A2" workbookViewId="0">
      <selection activeCell="A7" sqref="A7"/>
    </sheetView>
  </sheetViews>
  <sheetFormatPr defaultRowHeight="12.6" x14ac:dyDescent="0.25"/>
  <cols>
    <col min="1" max="1" width="16.33203125" customWidth="1"/>
    <col min="2" max="2" width="14.5546875" customWidth="1"/>
  </cols>
  <sheetData>
    <row r="1" spans="1:30" ht="13.2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3.2" x14ac:dyDescent="0.25">
      <c r="A2" s="3" t="s">
        <v>18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3.2" x14ac:dyDescent="0.25">
      <c r="A3" s="3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3.2" x14ac:dyDescent="0.25">
      <c r="A4" s="4" t="s">
        <v>39</v>
      </c>
      <c r="B4" s="5" t="s">
        <v>38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3.2" x14ac:dyDescent="0.25">
      <c r="A5" s="4"/>
      <c r="B5" s="5"/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3.2" x14ac:dyDescent="0.25">
      <c r="A6" s="1" t="s">
        <v>42</v>
      </c>
      <c r="B6" s="1">
        <v>900000000</v>
      </c>
      <c r="C6" s="1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3.2" x14ac:dyDescent="0.25">
      <c r="A7" s="1"/>
      <c r="B7" s="1"/>
      <c r="C7" s="1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3.2" x14ac:dyDescent="0.25">
      <c r="A8" s="3" t="s">
        <v>19</v>
      </c>
      <c r="B8" s="7">
        <v>900000000</v>
      </c>
      <c r="C8" s="1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3.2" x14ac:dyDescent="0.25">
      <c r="A9" s="1"/>
      <c r="B9" s="5"/>
      <c r="C9" s="1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3.2" x14ac:dyDescent="0.25">
      <c r="A10" s="3" t="s">
        <v>20</v>
      </c>
      <c r="B10" s="9">
        <v>0.5</v>
      </c>
      <c r="C10" s="1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3.2" x14ac:dyDescent="0.25">
      <c r="A11" s="1"/>
      <c r="B11" s="5"/>
      <c r="C11" s="1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3.2" x14ac:dyDescent="0.25">
      <c r="A12" s="3" t="s">
        <v>21</v>
      </c>
      <c r="B12" s="10">
        <v>0.09</v>
      </c>
      <c r="C12" s="1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3.2" x14ac:dyDescent="0.25">
      <c r="A13" s="1"/>
      <c r="B13" s="5"/>
      <c r="C13" s="1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2" x14ac:dyDescent="0.25">
      <c r="A14" s="3" t="s">
        <v>22</v>
      </c>
      <c r="B14" s="10">
        <v>0.14000000000000001</v>
      </c>
      <c r="C14" s="1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3.2" x14ac:dyDescent="0.25">
      <c r="A15" s="1"/>
      <c r="B15" s="1"/>
      <c r="C15" s="1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3.2" x14ac:dyDescent="0.25">
      <c r="A16" t="s">
        <v>23</v>
      </c>
      <c r="B16" s="29">
        <v>50000000</v>
      </c>
      <c r="C16" s="1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3.2" x14ac:dyDescent="0.25">
      <c r="B17" s="29"/>
      <c r="C17" s="1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3.2" x14ac:dyDescent="0.25">
      <c r="A18" s="4" t="s">
        <v>24</v>
      </c>
      <c r="B18" s="30">
        <v>50000000</v>
      </c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3.2" x14ac:dyDescent="0.25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3.2" x14ac:dyDescent="0.25">
      <c r="A20" s="1" t="s">
        <v>40</v>
      </c>
      <c r="B20" s="27">
        <v>0.02</v>
      </c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3.2" x14ac:dyDescent="0.25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.2" x14ac:dyDescent="0.25">
      <c r="A22" s="3" t="s">
        <v>25</v>
      </c>
      <c r="B22" s="8">
        <v>0.05</v>
      </c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3.2" x14ac:dyDescent="0.25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3.2" x14ac:dyDescent="0.25">
      <c r="A24" s="11" t="s">
        <v>26</v>
      </c>
      <c r="B24" s="31">
        <v>0</v>
      </c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3.2" x14ac:dyDescent="0.25">
      <c r="A25" s="21"/>
      <c r="B25" s="21"/>
      <c r="C25" s="21"/>
      <c r="D25" s="2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3.2" x14ac:dyDescent="0.25">
      <c r="A26" s="11"/>
      <c r="B26" s="3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.2" x14ac:dyDescent="0.25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.2" x14ac:dyDescent="0.25">
      <c r="A28" s="11"/>
      <c r="B28" s="3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.2" x14ac:dyDescent="0.25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.2" x14ac:dyDescent="0.25">
      <c r="A30" s="11"/>
      <c r="B30" s="3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.2" x14ac:dyDescent="0.25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2" x14ac:dyDescent="0.25">
      <c r="A32" s="21"/>
      <c r="B32" s="21"/>
      <c r="C32" s="21"/>
      <c r="D32" s="2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.2" x14ac:dyDescent="0.25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.2" x14ac:dyDescent="0.25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.2" x14ac:dyDescent="0.2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.2" x14ac:dyDescent="0.25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2" x14ac:dyDescent="0.25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2" x14ac:dyDescent="0.2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2" x14ac:dyDescent="0.25">
      <c r="A103" s="3" t="s">
        <v>15</v>
      </c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2" x14ac:dyDescent="0.25">
      <c r="A104" s="21" t="s">
        <v>0</v>
      </c>
      <c r="B104" s="3" t="s"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2" x14ac:dyDescent="0.2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2" x14ac:dyDescent="0.2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2" x14ac:dyDescent="0.2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2" x14ac:dyDescent="0.2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2" x14ac:dyDescent="0.2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2" x14ac:dyDescent="0.2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2" x14ac:dyDescent="0.2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2" x14ac:dyDescent="0.2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2" x14ac:dyDescent="0.2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2" x14ac:dyDescent="0.2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2" x14ac:dyDescent="0.2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2" x14ac:dyDescent="0.2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2" x14ac:dyDescent="0.2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2" x14ac:dyDescent="0.25">
      <c r="A235" s="3" t="s">
        <v>16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2" x14ac:dyDescent="0.25">
      <c r="A236" s="21" t="s">
        <v>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2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2" x14ac:dyDescent="0.25">
      <c r="A239" s="3" t="s">
        <v>17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2" x14ac:dyDescent="0.25">
      <c r="A240" s="21" t="s">
        <v>0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2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workbookViewId="0">
      <selection activeCell="K19" sqref="K19"/>
    </sheetView>
  </sheetViews>
  <sheetFormatPr defaultRowHeight="12.6" x14ac:dyDescent="0.25"/>
  <cols>
    <col min="8" max="8" width="12.88671875" customWidth="1"/>
    <col min="9" max="9" width="2.109375" customWidth="1"/>
    <col min="10" max="10" width="14.33203125" customWidth="1"/>
    <col min="11" max="11" width="10.33203125" customWidth="1"/>
  </cols>
  <sheetData>
    <row r="1" spans="1:12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2" x14ac:dyDescent="0.25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3.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3.2" x14ac:dyDescent="0.25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3.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3.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3.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3.2" x14ac:dyDescent="0.25">
      <c r="A8" s="1"/>
      <c r="B8" s="11" t="s">
        <v>3</v>
      </c>
      <c r="C8" s="1"/>
      <c r="D8" s="1"/>
      <c r="E8" s="1"/>
      <c r="F8" s="11" t="s">
        <v>4</v>
      </c>
      <c r="G8" s="1"/>
      <c r="H8" s="1"/>
      <c r="I8" s="1"/>
      <c r="J8" s="11" t="s">
        <v>5</v>
      </c>
      <c r="K8" s="11" t="s">
        <v>5</v>
      </c>
      <c r="L8" s="1"/>
    </row>
    <row r="9" spans="1:12" ht="13.2" x14ac:dyDescent="0.25">
      <c r="A9" s="12" t="s">
        <v>6</v>
      </c>
      <c r="B9" s="13" t="s">
        <v>7</v>
      </c>
      <c r="C9" s="1"/>
      <c r="D9" s="13" t="s">
        <v>8</v>
      </c>
      <c r="E9" s="1"/>
      <c r="F9" s="13" t="s">
        <v>9</v>
      </c>
      <c r="G9" s="1"/>
      <c r="H9" s="13" t="s">
        <v>10</v>
      </c>
      <c r="I9" s="1"/>
      <c r="J9" s="13" t="s">
        <v>10</v>
      </c>
      <c r="K9" s="13" t="s">
        <v>11</v>
      </c>
      <c r="L9" s="1"/>
    </row>
    <row r="10" spans="1:12" ht="13.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</row>
    <row r="11" spans="1:12" ht="13.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3.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3.2" x14ac:dyDescent="0.25">
      <c r="A13" s="3" t="s">
        <v>12</v>
      </c>
      <c r="B13" s="8">
        <f>1-B16</f>
        <v>0.5</v>
      </c>
      <c r="C13" s="8"/>
      <c r="D13" s="8">
        <f>+Sheet1!B12</f>
        <v>0.09</v>
      </c>
      <c r="E13" s="8"/>
      <c r="F13" s="8">
        <f>ROUND(B13*D13,4)</f>
        <v>4.4999999999999998E-2</v>
      </c>
      <c r="G13" s="1"/>
      <c r="H13" s="14">
        <f>ROUND(Sheet1!B8*F13,0)</f>
        <v>40500000</v>
      </c>
      <c r="I13" s="1"/>
      <c r="J13" s="14">
        <f>H13</f>
        <v>40500000</v>
      </c>
      <c r="K13" s="8">
        <f>F13</f>
        <v>4.4999999999999998E-2</v>
      </c>
      <c r="L13" s="1"/>
    </row>
    <row r="14" spans="1:12" ht="13.2" x14ac:dyDescent="0.25">
      <c r="A14" s="1"/>
      <c r="B14" s="8"/>
      <c r="C14" s="8"/>
      <c r="D14" s="8"/>
      <c r="E14" s="8"/>
      <c r="F14" s="8"/>
      <c r="G14" s="1"/>
      <c r="H14" s="1"/>
      <c r="I14" s="1"/>
      <c r="J14" s="1"/>
      <c r="K14" s="15"/>
      <c r="L14" s="1"/>
    </row>
    <row r="15" spans="1:12" ht="13.2" x14ac:dyDescent="0.25">
      <c r="A15" s="1"/>
      <c r="B15" s="8"/>
      <c r="C15" s="8"/>
      <c r="D15" s="8"/>
      <c r="E15" s="8"/>
      <c r="F15" s="8"/>
      <c r="G15" s="1"/>
      <c r="H15" s="1"/>
      <c r="I15" s="1"/>
      <c r="J15" s="1"/>
      <c r="K15" s="15"/>
      <c r="L15" s="1"/>
    </row>
    <row r="16" spans="1:12" ht="13.2" x14ac:dyDescent="0.25">
      <c r="A16" s="3" t="s">
        <v>13</v>
      </c>
      <c r="B16" s="17">
        <f>+Sheet1!B10</f>
        <v>0.5</v>
      </c>
      <c r="C16" s="8"/>
      <c r="D16" s="18">
        <f>+Sheet1!B14</f>
        <v>0.14000000000000001</v>
      </c>
      <c r="E16" s="8"/>
      <c r="F16" s="17">
        <f>ROUND(B16*D16,4)</f>
        <v>7.0000000000000007E-2</v>
      </c>
      <c r="G16" s="1"/>
      <c r="H16" s="19">
        <f>ROUND(Sheet1!B8*F16,0)</f>
        <v>63000000</v>
      </c>
      <c r="I16" s="1"/>
      <c r="J16" s="19">
        <f>ROUND(Sheet1!B8*K16,0)</f>
        <v>102446100</v>
      </c>
      <c r="K16" s="28">
        <f>ROUND(F16/(1-0.385044),6)</f>
        <v>0.113829</v>
      </c>
      <c r="L16" s="1"/>
    </row>
    <row r="17" spans="1:12" ht="13.2" x14ac:dyDescent="0.25">
      <c r="A17" s="1"/>
      <c r="B17" s="8"/>
      <c r="C17" s="1"/>
      <c r="D17" s="20"/>
      <c r="E17" s="1"/>
      <c r="F17" s="20"/>
      <c r="G17" s="1"/>
      <c r="H17" s="1"/>
      <c r="I17" s="1"/>
      <c r="J17" s="1"/>
      <c r="K17" s="15"/>
      <c r="L17" s="1"/>
    </row>
    <row r="18" spans="1:12" ht="13.2" x14ac:dyDescent="0.25">
      <c r="A18" s="1"/>
      <c r="B18" s="2"/>
      <c r="C18" s="1"/>
      <c r="D18" s="1"/>
      <c r="E18" s="1"/>
      <c r="F18" s="2"/>
      <c r="G18" s="2"/>
      <c r="H18" s="2"/>
      <c r="I18" s="2"/>
      <c r="J18" s="2"/>
      <c r="K18" s="2"/>
      <c r="L18" s="1"/>
    </row>
    <row r="19" spans="1:12" ht="13.8" thickBot="1" x14ac:dyDescent="0.3">
      <c r="A19" s="3" t="s">
        <v>14</v>
      </c>
      <c r="B19" s="23">
        <f>SUM(B13:B16)</f>
        <v>1</v>
      </c>
      <c r="C19" s="1"/>
      <c r="D19" s="15"/>
      <c r="E19" s="1"/>
      <c r="F19" s="23">
        <f>SUM(F13:F17)</f>
        <v>0.115</v>
      </c>
      <c r="G19" s="1"/>
      <c r="H19" s="24">
        <f>SUM(H13:H17)</f>
        <v>103500000</v>
      </c>
      <c r="I19" s="1"/>
      <c r="J19" s="24">
        <f>SUM(J13:J17)</f>
        <v>142946100</v>
      </c>
      <c r="K19" s="25">
        <f>SUM(K13:K17)</f>
        <v>0.158829</v>
      </c>
      <c r="L19" s="1"/>
    </row>
    <row r="20" spans="1:12" ht="13.8" thickTop="1" x14ac:dyDescent="0.25">
      <c r="A20" s="1"/>
      <c r="B20" s="26"/>
      <c r="C20" s="1"/>
      <c r="D20" s="2"/>
      <c r="E20" s="1"/>
      <c r="F20" s="2"/>
      <c r="G20" s="2"/>
      <c r="H20" s="2"/>
      <c r="I20" s="2"/>
      <c r="J20" s="2"/>
      <c r="K20" s="2"/>
      <c r="L20" s="1"/>
    </row>
    <row r="21" spans="1:12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6"/>
      <c r="L22" s="1"/>
    </row>
    <row r="23" spans="1:12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6" workbookViewId="0">
      <selection activeCell="A23" sqref="A23"/>
    </sheetView>
  </sheetViews>
  <sheetFormatPr defaultRowHeight="12.6" x14ac:dyDescent="0.25"/>
  <cols>
    <col min="1" max="1" width="2.6640625" customWidth="1"/>
    <col min="2" max="2" width="26.33203125" customWidth="1"/>
    <col min="3" max="3" width="12.88671875" bestFit="1" customWidth="1"/>
    <col min="4" max="4" width="13.33203125" customWidth="1"/>
    <col min="5" max="5" width="12.6640625" customWidth="1"/>
    <col min="6" max="6" width="11.6640625" customWidth="1"/>
    <col min="7" max="7" width="13.33203125" customWidth="1"/>
    <col min="8" max="8" width="12" customWidth="1"/>
    <col min="9" max="9" width="11.88671875" customWidth="1"/>
    <col min="10" max="10" width="13.33203125" customWidth="1"/>
    <col min="11" max="11" width="11.109375" customWidth="1"/>
    <col min="12" max="12" width="13.6640625" customWidth="1"/>
    <col min="13" max="13" width="11.33203125" customWidth="1"/>
    <col min="14" max="15" width="11.6640625" customWidth="1"/>
    <col min="16" max="16" width="11.33203125" customWidth="1"/>
    <col min="17" max="17" width="12.5546875" customWidth="1"/>
    <col min="18" max="18" width="11.5546875" customWidth="1"/>
    <col min="19" max="19" width="11.33203125" customWidth="1"/>
    <col min="20" max="20" width="11.5546875" customWidth="1"/>
    <col min="21" max="21" width="12.5546875" customWidth="1"/>
    <col min="22" max="22" width="11.6640625" customWidth="1"/>
  </cols>
  <sheetData>
    <row r="1" spans="1:34" ht="13.2" x14ac:dyDescent="0.25">
      <c r="A1" s="1"/>
    </row>
    <row r="2" spans="1:34" ht="13.2" x14ac:dyDescent="0.25">
      <c r="A2" s="1"/>
      <c r="B2" t="str">
        <f>+Sheet1!B4</f>
        <v>ABC PIPELINE</v>
      </c>
    </row>
    <row r="3" spans="1:34" ht="13.2" x14ac:dyDescent="0.25">
      <c r="A3" s="1"/>
    </row>
    <row r="4" spans="1:34" ht="13.2" x14ac:dyDescent="0.25">
      <c r="A4" s="1"/>
    </row>
    <row r="5" spans="1:34" ht="13.2" x14ac:dyDescent="0.25">
      <c r="A5" s="1"/>
      <c r="C5" s="32" t="s">
        <v>28</v>
      </c>
    </row>
    <row r="6" spans="1:34" ht="13.2" x14ac:dyDescent="0.25">
      <c r="A6" s="1"/>
      <c r="C6" s="32">
        <v>1</v>
      </c>
      <c r="D6" s="32">
        <f>+C6+1</f>
        <v>2</v>
      </c>
      <c r="E6" s="32">
        <f t="shared" ref="E6:V6" si="0">+D6+1</f>
        <v>3</v>
      </c>
      <c r="F6" s="32">
        <f t="shared" si="0"/>
        <v>4</v>
      </c>
      <c r="G6" s="32">
        <f t="shared" si="0"/>
        <v>5</v>
      </c>
      <c r="H6" s="32">
        <f t="shared" si="0"/>
        <v>6</v>
      </c>
      <c r="I6" s="32">
        <f t="shared" si="0"/>
        <v>7</v>
      </c>
      <c r="J6" s="32">
        <f t="shared" si="0"/>
        <v>8</v>
      </c>
      <c r="K6" s="32">
        <f t="shared" si="0"/>
        <v>9</v>
      </c>
      <c r="L6" s="32">
        <f t="shared" si="0"/>
        <v>10</v>
      </c>
      <c r="M6" s="32">
        <f t="shared" si="0"/>
        <v>11</v>
      </c>
      <c r="N6" s="32">
        <f t="shared" si="0"/>
        <v>12</v>
      </c>
      <c r="O6" s="32">
        <f t="shared" si="0"/>
        <v>13</v>
      </c>
      <c r="P6" s="32">
        <f t="shared" si="0"/>
        <v>14</v>
      </c>
      <c r="Q6" s="32">
        <f t="shared" si="0"/>
        <v>15</v>
      </c>
      <c r="R6" s="32">
        <f t="shared" si="0"/>
        <v>16</v>
      </c>
      <c r="S6" s="32">
        <f t="shared" si="0"/>
        <v>17</v>
      </c>
      <c r="T6" s="32">
        <f t="shared" si="0"/>
        <v>18</v>
      </c>
      <c r="U6" s="32">
        <f t="shared" si="0"/>
        <v>19</v>
      </c>
      <c r="V6" s="32">
        <f t="shared" si="0"/>
        <v>20</v>
      </c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ht="13.2" x14ac:dyDescent="0.25">
      <c r="A7" s="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ht="13.2" x14ac:dyDescent="0.25">
      <c r="A8" s="1" t="s">
        <v>41</v>
      </c>
      <c r="C8" s="32">
        <f>AVERAGE(Sheet1!$B$8,Sheet1!$B$8-Sheet3!C13)</f>
        <v>877500000</v>
      </c>
      <c r="D8" s="32">
        <f>AVERAGE(Sheet1!$B$8-Sheet3!C13,Sheet1!$B$8-C13-D13)</f>
        <v>832500000</v>
      </c>
      <c r="E8" s="32">
        <f>AVERAGE(Sheet1!$B$8-Sheet3!D13,Sheet1!$B$8-D13-E13)</f>
        <v>832500000</v>
      </c>
      <c r="F8" s="32">
        <f>AVERAGE(Sheet1!$B$8-Sheet3!E13,Sheet1!$B$8-E13-F13)</f>
        <v>832500000</v>
      </c>
      <c r="G8" s="32">
        <f>AVERAGE(Sheet1!$B$8-Sheet3!F13,Sheet1!$B$8-F13-G13)</f>
        <v>832500000</v>
      </c>
      <c r="H8" s="32">
        <f>AVERAGE(Sheet1!$B$8-Sheet3!G13,Sheet1!$B$8-G13-H13)</f>
        <v>832500000</v>
      </c>
      <c r="I8" s="32">
        <f>AVERAGE(Sheet1!$B$8-Sheet3!H13,Sheet1!$B$8-H13-I13)</f>
        <v>832500000</v>
      </c>
      <c r="J8" s="32">
        <f>AVERAGE(Sheet1!$B$8-Sheet3!I13,Sheet1!$B$8-I13-J13)</f>
        <v>832500000</v>
      </c>
      <c r="K8" s="32">
        <f>AVERAGE(Sheet1!$B$8-Sheet3!J13,Sheet1!$B$8-J13-K13)</f>
        <v>832500000</v>
      </c>
      <c r="L8" s="32">
        <f>AVERAGE(Sheet1!$B$8-Sheet3!K13,Sheet1!$B$8-K13-L13)</f>
        <v>832500000</v>
      </c>
      <c r="M8" s="32">
        <f>AVERAGE(Sheet1!$B$8-Sheet3!L13,Sheet1!$B$8-L13-M13)</f>
        <v>832500000</v>
      </c>
      <c r="N8" s="32">
        <f>AVERAGE(Sheet1!$B$8-Sheet3!M13,Sheet1!$B$8-M13-N13)</f>
        <v>832500000</v>
      </c>
      <c r="O8" s="32">
        <f>AVERAGE(Sheet1!$B$8-Sheet3!N13,Sheet1!$B$8-N13-O13)</f>
        <v>832500000</v>
      </c>
      <c r="P8" s="32">
        <f>AVERAGE(Sheet1!$B$8-Sheet3!O13,Sheet1!$B$8-O13-P13)</f>
        <v>832500000</v>
      </c>
      <c r="Q8" s="32">
        <f>AVERAGE(Sheet1!$B$8-Sheet3!P13,Sheet1!$B$8-P13-Q13)</f>
        <v>832500000</v>
      </c>
      <c r="R8" s="32">
        <f>AVERAGE(Sheet1!$B$8-Sheet3!Q13,Sheet1!$B$8-Q13-R13)</f>
        <v>832500000</v>
      </c>
      <c r="S8" s="32">
        <f>AVERAGE(Sheet1!$B$8-Sheet3!R13,Sheet1!$B$8-R13-S13)</f>
        <v>832500000</v>
      </c>
      <c r="T8" s="32">
        <f>AVERAGE(Sheet1!$B$8-Sheet3!S13,Sheet1!$B$8-S13-T13)</f>
        <v>832500000</v>
      </c>
      <c r="U8" s="32">
        <f>AVERAGE(Sheet1!$B$8-Sheet3!T13,Sheet1!$B$8-T13-U13)</f>
        <v>832500000</v>
      </c>
      <c r="V8" s="32">
        <f>AVERAGE(Sheet1!$B$8-Sheet3!U13,Sheet1!$B$8-U13-V13)</f>
        <v>832500000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ht="13.2" x14ac:dyDescent="0.25">
      <c r="A9" s="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t="s">
        <v>29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ht="13.2" x14ac:dyDescent="0.25">
      <c r="A11" s="1"/>
      <c r="B11" t="s">
        <v>27</v>
      </c>
      <c r="C11">
        <f>+Sheet1!B16</f>
        <v>50000000</v>
      </c>
      <c r="D11">
        <f>+C11+ROUND(C11*Sheet1!$B$20,0)</f>
        <v>51000000</v>
      </c>
      <c r="E11">
        <f>+D11+ROUND(D11*Sheet1!$B$20,0)</f>
        <v>52020000</v>
      </c>
      <c r="F11">
        <f>+E11+ROUND(E11*Sheet1!$B$20,0)</f>
        <v>53060400</v>
      </c>
      <c r="G11">
        <f>+F11+ROUND(F11*Sheet1!$B$20,0)</f>
        <v>54121608</v>
      </c>
      <c r="H11">
        <f>+G11+ROUND(G11*Sheet1!$B$20,0)</f>
        <v>55204040</v>
      </c>
      <c r="I11">
        <f>+H11+ROUND(H11*Sheet1!$B$20,0)</f>
        <v>56308121</v>
      </c>
      <c r="J11">
        <f>+I11+ROUND(I11*Sheet1!$B$20,0)</f>
        <v>57434283</v>
      </c>
      <c r="K11">
        <f>+J11+ROUND(J11*Sheet1!$B$20,0)</f>
        <v>58582969</v>
      </c>
      <c r="L11">
        <f>+K11+ROUND(K11*Sheet1!$B$20,0)</f>
        <v>59754628</v>
      </c>
      <c r="M11">
        <f>+L11+ROUND(L11*Sheet1!$B$20,0)</f>
        <v>60949721</v>
      </c>
      <c r="N11">
        <f>+M11+ROUND(M11*Sheet1!$B$20,0)</f>
        <v>62168715</v>
      </c>
      <c r="O11">
        <f>+N11+ROUND(N11*Sheet1!$B$20,0)</f>
        <v>63412089</v>
      </c>
      <c r="P11">
        <f>+O11+ROUND(O11*Sheet1!$B$20,0)</f>
        <v>64680331</v>
      </c>
      <c r="Q11">
        <f>+P11+ROUND(P11*Sheet1!$B$20,0)</f>
        <v>65973938</v>
      </c>
      <c r="R11">
        <f>+Q11+ROUND(Q11*Sheet1!$B$20,0)</f>
        <v>67293417</v>
      </c>
      <c r="S11">
        <f>+R11+ROUND(R11*Sheet1!$B$20,0)</f>
        <v>68639285</v>
      </c>
      <c r="T11">
        <f>+S11+ROUND(S11*Sheet1!$B$20,0)</f>
        <v>70012071</v>
      </c>
      <c r="U11">
        <f>+T11+ROUND(T11*Sheet1!$B$20,0)</f>
        <v>71412312</v>
      </c>
      <c r="V11">
        <f>+U11+ROUND(U11*Sheet1!$B$20,0)</f>
        <v>72840558</v>
      </c>
    </row>
    <row r="12" spans="1:34" ht="13.2" x14ac:dyDescent="0.25">
      <c r="A12" s="1"/>
      <c r="B12" t="s">
        <v>30</v>
      </c>
      <c r="C12">
        <f>+Sheet1!B18</f>
        <v>50000000</v>
      </c>
      <c r="D12">
        <f>+C12+ROUND(C12*Sheet1!$B$20,0)</f>
        <v>51000000</v>
      </c>
      <c r="E12">
        <f>+D12+ROUND(D12*Sheet1!$B$20,0)</f>
        <v>52020000</v>
      </c>
      <c r="F12">
        <f>+E12+ROUND(E12*Sheet1!$B$20,0)</f>
        <v>53060400</v>
      </c>
      <c r="G12">
        <f>+F12+ROUND(F12*Sheet1!$B$20,0)</f>
        <v>54121608</v>
      </c>
      <c r="H12">
        <f>+G12+ROUND(G12*Sheet1!$B$20,0)</f>
        <v>55204040</v>
      </c>
      <c r="I12">
        <f>+H12+ROUND(H12*Sheet1!$B$20,0)</f>
        <v>56308121</v>
      </c>
      <c r="J12">
        <f>+I12+ROUND(I12*Sheet1!$B$20,0)</f>
        <v>57434283</v>
      </c>
      <c r="K12">
        <f>+J12+ROUND(J12*Sheet1!$B$20,0)</f>
        <v>58582969</v>
      </c>
      <c r="L12">
        <f>+K12+ROUND(K12*Sheet1!$B$20,0)</f>
        <v>59754628</v>
      </c>
      <c r="M12">
        <f>+L12+ROUND(L12*Sheet1!$B$20,0)</f>
        <v>60949721</v>
      </c>
      <c r="N12">
        <f>+M12+ROUND(M12*Sheet1!$B$20,0)</f>
        <v>62168715</v>
      </c>
      <c r="O12">
        <f>+N12+ROUND(N12*Sheet1!$B$20,0)</f>
        <v>63412089</v>
      </c>
      <c r="P12">
        <f>+O12+ROUND(O12*Sheet1!$B$20,0)</f>
        <v>64680331</v>
      </c>
      <c r="Q12">
        <f>+P12+ROUND(P12*Sheet1!$B$20,0)</f>
        <v>65973938</v>
      </c>
      <c r="R12">
        <f>+Q12+ROUND(Q12*Sheet1!$B$20,0)</f>
        <v>67293417</v>
      </c>
      <c r="S12">
        <f>+R12+ROUND(R12*Sheet1!$B$20,0)</f>
        <v>68639285</v>
      </c>
      <c r="T12">
        <f>+S12+ROUND(S12*Sheet1!$B$20,0)</f>
        <v>70012071</v>
      </c>
      <c r="U12">
        <f>+T12+ROUND(T12*Sheet1!$B$20,0)</f>
        <v>71412312</v>
      </c>
      <c r="V12">
        <f>+U12+ROUND(U12*Sheet1!$B$20,0)</f>
        <v>72840558</v>
      </c>
    </row>
    <row r="13" spans="1:34" ht="13.2" x14ac:dyDescent="0.25">
      <c r="A13" s="1"/>
      <c r="B13" t="s">
        <v>31</v>
      </c>
      <c r="C13">
        <f>ROUND(Sheet1!B8*Sheet1!B22,0)</f>
        <v>45000000</v>
      </c>
      <c r="D13">
        <f>+C13</f>
        <v>45000000</v>
      </c>
      <c r="E13">
        <f t="shared" ref="E13:V13" si="1">+D13</f>
        <v>45000000</v>
      </c>
      <c r="F13">
        <f t="shared" si="1"/>
        <v>45000000</v>
      </c>
      <c r="G13">
        <f t="shared" si="1"/>
        <v>45000000</v>
      </c>
      <c r="H13">
        <f t="shared" si="1"/>
        <v>45000000</v>
      </c>
      <c r="I13">
        <f t="shared" si="1"/>
        <v>45000000</v>
      </c>
      <c r="J13">
        <f t="shared" si="1"/>
        <v>45000000</v>
      </c>
      <c r="K13">
        <f t="shared" si="1"/>
        <v>45000000</v>
      </c>
      <c r="L13">
        <f t="shared" si="1"/>
        <v>45000000</v>
      </c>
      <c r="M13">
        <f t="shared" si="1"/>
        <v>45000000</v>
      </c>
      <c r="N13">
        <f t="shared" si="1"/>
        <v>45000000</v>
      </c>
      <c r="O13">
        <f t="shared" si="1"/>
        <v>45000000</v>
      </c>
      <c r="P13">
        <f t="shared" si="1"/>
        <v>45000000</v>
      </c>
      <c r="Q13">
        <f t="shared" si="1"/>
        <v>45000000</v>
      </c>
      <c r="R13">
        <f t="shared" si="1"/>
        <v>45000000</v>
      </c>
      <c r="S13">
        <f t="shared" si="1"/>
        <v>45000000</v>
      </c>
      <c r="T13">
        <f t="shared" si="1"/>
        <v>45000000</v>
      </c>
      <c r="U13">
        <f t="shared" si="1"/>
        <v>45000000</v>
      </c>
      <c r="V13">
        <f t="shared" si="1"/>
        <v>45000000</v>
      </c>
    </row>
    <row r="14" spans="1:34" ht="13.2" x14ac:dyDescent="0.25">
      <c r="A14" s="1"/>
      <c r="B14" t="s">
        <v>32</v>
      </c>
      <c r="C14">
        <f>ROUND(C8*Sheet2!K19,0)</f>
        <v>139372448</v>
      </c>
      <c r="D14">
        <f>ROUND(D8*Sheet2!K19,0)</f>
        <v>132225143</v>
      </c>
    </row>
    <row r="15" spans="1:34" ht="13.2" x14ac:dyDescent="0.25">
      <c r="A15" s="1"/>
      <c r="B15" t="s">
        <v>26</v>
      </c>
      <c r="C15">
        <f>+Sheet1!B24</f>
        <v>0</v>
      </c>
      <c r="D15">
        <f>+C15+ROUND(C15*Sheet1!$B$20,0)</f>
        <v>0</v>
      </c>
      <c r="E15">
        <f>+D15+ROUND(D15*Sheet1!$B$20,0)</f>
        <v>0</v>
      </c>
      <c r="F15">
        <f>+E15+ROUND(E15*Sheet1!$B$20,0)</f>
        <v>0</v>
      </c>
      <c r="G15">
        <f>+F15+ROUND(F15*Sheet1!$B$20,0)</f>
        <v>0</v>
      </c>
      <c r="H15">
        <f>+G15+ROUND(G15*Sheet1!$B$20,0)</f>
        <v>0</v>
      </c>
      <c r="I15">
        <f>+H15+ROUND(H15*Sheet1!$B$20,0)</f>
        <v>0</v>
      </c>
      <c r="J15">
        <f>+I15+ROUND(I15*Sheet1!$B$20,0)</f>
        <v>0</v>
      </c>
      <c r="K15">
        <f>+J15+ROUND(J15*Sheet1!$B$20,0)</f>
        <v>0</v>
      </c>
      <c r="L15">
        <f>+K15+ROUND(K15*Sheet1!$B$20,0)</f>
        <v>0</v>
      </c>
      <c r="M15">
        <f>+L15+ROUND(L15*Sheet1!$B$20,0)</f>
        <v>0</v>
      </c>
      <c r="N15">
        <f>+M15+ROUND(M15*Sheet1!$B$20,0)</f>
        <v>0</v>
      </c>
      <c r="O15">
        <f>+N15+ROUND(N15*Sheet1!$B$20,0)</f>
        <v>0</v>
      </c>
      <c r="P15">
        <f>+O15+ROUND(O15*Sheet1!$B$20,0)</f>
        <v>0</v>
      </c>
      <c r="Q15">
        <f>+P15+ROUND(P15*Sheet1!$B$20,0)</f>
        <v>0</v>
      </c>
      <c r="R15">
        <f>+Q15+ROUND(Q15*Sheet1!$B$20,0)</f>
        <v>0</v>
      </c>
      <c r="S15">
        <f>+R15+ROUND(R15*Sheet1!$B$20,0)</f>
        <v>0</v>
      </c>
      <c r="T15">
        <f>+S15+ROUND(S15*Sheet1!$B$20,0)</f>
        <v>0</v>
      </c>
      <c r="U15">
        <f>+T15+ROUND(T15*Sheet1!$B$20,0)</f>
        <v>0</v>
      </c>
      <c r="V15">
        <f>+U15+ROUND(U15*Sheet1!$B$20,0)</f>
        <v>0</v>
      </c>
    </row>
    <row r="16" spans="1:34" ht="13.2" x14ac:dyDescent="0.25">
      <c r="A16" s="1" t="s">
        <v>36</v>
      </c>
      <c r="C16">
        <f>SUM(C11:C15)</f>
        <v>284372448</v>
      </c>
      <c r="D16">
        <f>SUM(D11:D15)</f>
        <v>279225143</v>
      </c>
    </row>
    <row r="17" spans="1:3" ht="13.2" x14ac:dyDescent="0.25">
      <c r="A17" s="1"/>
    </row>
    <row r="18" spans="1:3" ht="13.2" x14ac:dyDescent="0.25">
      <c r="A18" s="1" t="s">
        <v>34</v>
      </c>
      <c r="C18">
        <v>1500000</v>
      </c>
    </row>
    <row r="19" spans="1:3" ht="13.2" x14ac:dyDescent="0.25">
      <c r="A19" s="1" t="s">
        <v>33</v>
      </c>
      <c r="C19">
        <f>ROUND(C18*365,0)</f>
        <v>547500000</v>
      </c>
    </row>
    <row r="20" spans="1:3" ht="13.2" x14ac:dyDescent="0.25">
      <c r="A20" s="1" t="s">
        <v>35</v>
      </c>
      <c r="C20" s="33">
        <f>ROUND(C16/C19,4)</f>
        <v>0.51939999999999997</v>
      </c>
    </row>
    <row r="21" spans="1:3" ht="13.2" x14ac:dyDescent="0.25">
      <c r="A21" s="1" t="s">
        <v>37</v>
      </c>
      <c r="C21" s="33">
        <f>ROUND(C20*30.4166666666667,4)</f>
        <v>15.798400000000001</v>
      </c>
    </row>
    <row r="22" spans="1:3" ht="13.2" x14ac:dyDescent="0.25">
      <c r="A22" s="1"/>
    </row>
    <row r="23" spans="1:3" ht="13.2" x14ac:dyDescent="0.25">
      <c r="A23" s="1"/>
    </row>
    <row r="24" spans="1:3" ht="13.2" x14ac:dyDescent="0.25">
      <c r="A24" s="16"/>
    </row>
    <row r="25" spans="1:3" ht="13.2" x14ac:dyDescent="0.25">
      <c r="A25" s="16"/>
    </row>
    <row r="26" spans="1:3" ht="13.2" x14ac:dyDescent="0.25">
      <c r="A26" s="16"/>
    </row>
    <row r="27" spans="1:3" ht="13.2" x14ac:dyDescent="0.25">
      <c r="A27" s="22"/>
    </row>
    <row r="28" spans="1:3" ht="13.2" x14ac:dyDescent="0.25">
      <c r="A28" s="4"/>
    </row>
    <row r="29" spans="1:3" ht="13.2" x14ac:dyDescent="0.25">
      <c r="A29" s="4"/>
    </row>
    <row r="30" spans="1:3" ht="13.2" x14ac:dyDescent="0.25">
      <c r="A30" s="4"/>
    </row>
    <row r="31" spans="1:3" ht="13.2" x14ac:dyDescent="0.25">
      <c r="A31" s="4"/>
    </row>
    <row r="32" spans="1:3" ht="13.2" x14ac:dyDescent="0.25">
      <c r="A32" s="4"/>
    </row>
    <row r="33" spans="1:1" ht="13.2" x14ac:dyDescent="0.25">
      <c r="A33" s="4"/>
    </row>
    <row r="34" spans="1:1" ht="13.2" x14ac:dyDescent="0.25">
      <c r="A34" s="22"/>
    </row>
    <row r="35" spans="1:1" ht="13.2" x14ac:dyDescent="0.25">
      <c r="A35" s="16"/>
    </row>
    <row r="36" spans="1:1" ht="13.2" x14ac:dyDescent="0.25">
      <c r="A36" s="16"/>
    </row>
    <row r="37" spans="1:1" ht="13.2" x14ac:dyDescent="0.25">
      <c r="A37" s="16"/>
    </row>
    <row r="38" spans="1:1" ht="13.2" x14ac:dyDescent="0.25">
      <c r="A38" s="1"/>
    </row>
    <row r="39" spans="1:1" ht="13.2" x14ac:dyDescent="0.25">
      <c r="A39" s="1"/>
    </row>
    <row r="40" spans="1:1" ht="13.2" x14ac:dyDescent="0.25">
      <c r="A40" s="2"/>
    </row>
    <row r="41" spans="1:1" ht="13.2" x14ac:dyDescent="0.25">
      <c r="A41" s="2"/>
    </row>
    <row r="42" spans="1:1" ht="13.2" x14ac:dyDescent="0.25">
      <c r="A42" s="2"/>
    </row>
    <row r="43" spans="1:1" ht="13.2" x14ac:dyDescent="0.25">
      <c r="A43" s="2"/>
    </row>
    <row r="44" spans="1:1" ht="13.2" x14ac:dyDescent="0.25">
      <c r="A44" s="2"/>
    </row>
    <row r="45" spans="1:1" ht="13.2" x14ac:dyDescent="0.25">
      <c r="A45" s="2"/>
    </row>
    <row r="46" spans="1:1" ht="13.2" x14ac:dyDescent="0.25">
      <c r="A46" s="2"/>
    </row>
    <row r="47" spans="1:1" ht="13.2" x14ac:dyDescent="0.25">
      <c r="A47" s="2"/>
    </row>
    <row r="48" spans="1:1" ht="13.2" x14ac:dyDescent="0.25">
      <c r="A48" s="2"/>
    </row>
    <row r="49" spans="1:1" ht="13.2" x14ac:dyDescent="0.25">
      <c r="A49" s="2"/>
    </row>
    <row r="50" spans="1:1" ht="13.2" x14ac:dyDescent="0.25">
      <c r="A50" s="2"/>
    </row>
    <row r="51" spans="1:1" ht="13.2" x14ac:dyDescent="0.25">
      <c r="A51" s="2"/>
    </row>
    <row r="52" spans="1:1" ht="13.2" x14ac:dyDescent="0.25">
      <c r="A52" s="2"/>
    </row>
    <row r="53" spans="1:1" ht="13.2" x14ac:dyDescent="0.25">
      <c r="A53" s="2"/>
    </row>
    <row r="54" spans="1:1" ht="13.2" x14ac:dyDescent="0.25">
      <c r="A54" s="2"/>
    </row>
    <row r="55" spans="1:1" ht="13.2" x14ac:dyDescent="0.25">
      <c r="A55" s="2"/>
    </row>
    <row r="56" spans="1:1" ht="13.2" x14ac:dyDescent="0.25">
      <c r="A56" s="2"/>
    </row>
    <row r="57" spans="1:1" ht="13.2" x14ac:dyDescent="0.25">
      <c r="A57" s="2"/>
    </row>
    <row r="58" spans="1:1" ht="13.2" x14ac:dyDescent="0.25">
      <c r="A58" s="2"/>
    </row>
    <row r="59" spans="1:1" ht="13.2" x14ac:dyDescent="0.25">
      <c r="A59" s="2"/>
    </row>
    <row r="60" spans="1:1" ht="13.2" x14ac:dyDescent="0.25">
      <c r="A60" s="2"/>
    </row>
    <row r="61" spans="1:1" ht="13.2" x14ac:dyDescent="0.25">
      <c r="A61" s="2"/>
    </row>
    <row r="62" spans="1:1" ht="13.2" x14ac:dyDescent="0.25">
      <c r="A62" s="2"/>
    </row>
    <row r="63" spans="1:1" ht="13.2" x14ac:dyDescent="0.25">
      <c r="A63" s="2"/>
    </row>
    <row r="64" spans="1:1" ht="13.2" x14ac:dyDescent="0.25">
      <c r="A64" s="2"/>
    </row>
    <row r="65" spans="1:1" ht="13.2" x14ac:dyDescent="0.25">
      <c r="A6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Debbie E</dc:creator>
  <cp:lastModifiedBy>Havlíček Jan</cp:lastModifiedBy>
  <dcterms:created xsi:type="dcterms:W3CDTF">1999-02-25T19:16:57Z</dcterms:created>
  <dcterms:modified xsi:type="dcterms:W3CDTF">2023-09-10T11:03:19Z</dcterms:modified>
</cp:coreProperties>
</file>