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1460" windowHeight="6348"/>
  </bookViews>
  <sheets>
    <sheet name="NNGINTEREST2" sheetId="1" r:id="rId1"/>
  </sheets>
  <externalReferences>
    <externalReference r:id="rId2"/>
    <externalReference r:id="rId3"/>
  </externalReferences>
  <definedNames>
    <definedName name="_xlnm.Print_Area" localSheetId="0">NNGINTEREST2!$A$1:$K$75</definedName>
    <definedName name="Print_Titles_MI" localSheetId="0">NNGINTEREST2!$1:$5</definedName>
    <definedName name="Print_Titles_MI">[1]IMBAL!$A$1:$IV$4,[1]IMBAL!$C$1:$I$65536</definedName>
  </definedNames>
  <calcPr calcId="92512" fullCalcOnLoad="1"/>
</workbook>
</file>

<file path=xl/calcChain.xml><?xml version="1.0" encoding="utf-8"?>
<calcChain xmlns="http://schemas.openxmlformats.org/spreadsheetml/2006/main">
  <c r="B6" i="1" l="1"/>
  <c r="D6" i="1"/>
  <c r="H6" i="1"/>
  <c r="I6" i="1"/>
  <c r="J6" i="1"/>
  <c r="B8" i="1"/>
  <c r="D8" i="1"/>
  <c r="H8" i="1"/>
  <c r="I8" i="1"/>
  <c r="J8" i="1"/>
  <c r="B10" i="1"/>
  <c r="D10" i="1"/>
  <c r="H10" i="1"/>
  <c r="I10" i="1"/>
  <c r="J10" i="1"/>
  <c r="B12" i="1"/>
  <c r="D12" i="1"/>
  <c r="H12" i="1"/>
  <c r="I12" i="1"/>
  <c r="J12" i="1"/>
  <c r="B14" i="1"/>
  <c r="D14" i="1"/>
  <c r="H14" i="1"/>
  <c r="I14" i="1"/>
  <c r="J14" i="1"/>
  <c r="B16" i="1"/>
  <c r="D16" i="1"/>
  <c r="H16" i="1"/>
  <c r="I16" i="1"/>
  <c r="J16" i="1"/>
  <c r="B18" i="1"/>
  <c r="D18" i="1"/>
  <c r="H18" i="1"/>
  <c r="I18" i="1"/>
  <c r="J18" i="1"/>
  <c r="B20" i="1"/>
  <c r="D20" i="1"/>
  <c r="H20" i="1"/>
  <c r="I20" i="1"/>
  <c r="J20" i="1"/>
  <c r="C21" i="1"/>
  <c r="D21" i="1"/>
  <c r="H21" i="1"/>
  <c r="I21" i="1"/>
  <c r="J21" i="1"/>
  <c r="B23" i="1"/>
  <c r="D23" i="1"/>
  <c r="H23" i="1"/>
  <c r="I23" i="1"/>
  <c r="J23" i="1"/>
  <c r="C24" i="1"/>
  <c r="D24" i="1"/>
  <c r="H24" i="1"/>
  <c r="I24" i="1"/>
  <c r="J24" i="1"/>
  <c r="B26" i="1"/>
  <c r="D26" i="1"/>
  <c r="H26" i="1"/>
  <c r="I26" i="1"/>
  <c r="J26" i="1"/>
  <c r="B28" i="1"/>
  <c r="D28" i="1"/>
  <c r="H28" i="1"/>
  <c r="I28" i="1"/>
  <c r="J28" i="1"/>
  <c r="B30" i="1"/>
  <c r="D30" i="1"/>
  <c r="H30" i="1"/>
  <c r="I30" i="1"/>
  <c r="J30" i="1"/>
  <c r="B32" i="1"/>
  <c r="D32" i="1"/>
  <c r="H32" i="1"/>
  <c r="I32" i="1"/>
  <c r="J32" i="1"/>
  <c r="B34" i="1"/>
  <c r="D34" i="1"/>
  <c r="H34" i="1"/>
  <c r="I34" i="1"/>
  <c r="J34" i="1"/>
  <c r="B36" i="1"/>
  <c r="D36" i="1"/>
  <c r="H36" i="1"/>
  <c r="I36" i="1"/>
  <c r="J36" i="1"/>
  <c r="B38" i="1"/>
  <c r="D38" i="1"/>
  <c r="H38" i="1"/>
  <c r="I38" i="1"/>
  <c r="J38" i="1"/>
  <c r="B40" i="1"/>
  <c r="D40" i="1"/>
  <c r="H40" i="1"/>
  <c r="I40" i="1"/>
  <c r="J40" i="1"/>
  <c r="B42" i="1"/>
  <c r="D42" i="1"/>
  <c r="H42" i="1"/>
  <c r="I42" i="1"/>
  <c r="J42" i="1"/>
  <c r="B44" i="1"/>
  <c r="D44" i="1"/>
  <c r="H44" i="1"/>
  <c r="I44" i="1"/>
  <c r="J44" i="1"/>
  <c r="B46" i="1"/>
  <c r="D46" i="1"/>
  <c r="H46" i="1"/>
  <c r="I46" i="1"/>
  <c r="J46" i="1"/>
  <c r="B48" i="1"/>
  <c r="D48" i="1"/>
  <c r="H48" i="1"/>
  <c r="I48" i="1"/>
  <c r="J48" i="1"/>
  <c r="B50" i="1"/>
  <c r="D50" i="1"/>
  <c r="H50" i="1"/>
  <c r="I50" i="1"/>
  <c r="J50" i="1"/>
  <c r="B52" i="1"/>
  <c r="D52" i="1"/>
  <c r="H52" i="1"/>
  <c r="I52" i="1"/>
  <c r="J52" i="1"/>
  <c r="B54" i="1"/>
  <c r="D54" i="1"/>
  <c r="H54" i="1"/>
  <c r="I54" i="1"/>
  <c r="J54" i="1"/>
  <c r="B56" i="1"/>
  <c r="D56" i="1"/>
  <c r="H56" i="1"/>
  <c r="I56" i="1"/>
  <c r="J56" i="1"/>
  <c r="B58" i="1"/>
  <c r="D58" i="1"/>
  <c r="H58" i="1"/>
  <c r="I58" i="1"/>
  <c r="J58" i="1"/>
  <c r="B60" i="1"/>
  <c r="D60" i="1"/>
  <c r="H60" i="1"/>
  <c r="I60" i="1"/>
  <c r="J60" i="1"/>
  <c r="B62" i="1"/>
  <c r="D62" i="1"/>
  <c r="H62" i="1"/>
  <c r="I62" i="1"/>
  <c r="J62" i="1"/>
  <c r="B64" i="1"/>
  <c r="D64" i="1"/>
  <c r="H64" i="1"/>
  <c r="I64" i="1"/>
  <c r="J64" i="1"/>
  <c r="B66" i="1"/>
  <c r="D66" i="1"/>
  <c r="H66" i="1"/>
  <c r="I66" i="1"/>
  <c r="J66" i="1"/>
  <c r="B68" i="1"/>
  <c r="D68" i="1"/>
  <c r="H68" i="1"/>
  <c r="I68" i="1"/>
  <c r="J68" i="1"/>
  <c r="B70" i="1"/>
  <c r="D70" i="1"/>
  <c r="H70" i="1"/>
  <c r="I70" i="1"/>
  <c r="J70" i="1"/>
  <c r="B72" i="1"/>
  <c r="D72" i="1"/>
  <c r="H72" i="1"/>
  <c r="I72" i="1"/>
  <c r="J72" i="1"/>
  <c r="B75" i="1"/>
  <c r="C75" i="1"/>
  <c r="D75" i="1"/>
  <c r="J75" i="1"/>
  <c r="K75" i="1"/>
</calcChain>
</file>

<file path=xl/sharedStrings.xml><?xml version="1.0" encoding="utf-8"?>
<sst xmlns="http://schemas.openxmlformats.org/spreadsheetml/2006/main" count="17" uniqueCount="17">
  <si>
    <t>ONEOK</t>
  </si>
  <si>
    <t>BUSHTON PLANT PTR</t>
  </si>
  <si>
    <t>NNG SHRINK BALANCES</t>
  </si>
  <si>
    <t>MMBTU</t>
  </si>
  <si>
    <t>VALUE</t>
  </si>
  <si>
    <t>DOLLARS</t>
  </si>
  <si>
    <t>Interest @ 6%</t>
  </si>
  <si>
    <t>Due Date</t>
  </si>
  <si>
    <t>End of Month</t>
  </si>
  <si>
    <t>Simple Accrued</t>
  </si>
  <si>
    <t># of Days</t>
  </si>
  <si>
    <t>Interest $</t>
  </si>
  <si>
    <t>ppa 7/98</t>
  </si>
  <si>
    <t>ppa 2/99</t>
  </si>
  <si>
    <t>CUMULATIVE</t>
  </si>
  <si>
    <t>BALANCE FROM DEC 98</t>
  </si>
  <si>
    <t xml:space="preserve">Interest Due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</si>
</sst>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3" formatCode="_(* #,##0.00_);_(* \(#,##0.00\);_(* &quot;-&quot;??_);_(@_)"/>
    <numFmt numFmtId="165" formatCode="0.0000_)"/>
    <numFmt numFmtId="166" formatCode="General_)"/>
    <numFmt numFmtId="169" formatCode="_(* #,##0_);_(* \(#,##0\);_(* &quot;-&quot;??_);_(@_)"/>
    <numFmt numFmtId="172" formatCode="#,##0.0000_);\(#,##0.0000\)"/>
    <numFmt numFmtId="181" formatCode="m/d/yy"/>
  </numFmts>
  <fonts count="8" x14ac:knownFonts="1">
    <font>
      <sz val="10"/>
      <name val="Helv"/>
    </font>
    <font>
      <sz val="10"/>
      <name val="Arial"/>
    </font>
    <font>
      <sz val="10"/>
      <name val="Helv"/>
    </font>
    <font>
      <b/>
      <i/>
      <sz val="10"/>
      <name val="Helv"/>
    </font>
    <font>
      <sz val="10"/>
      <color indexed="12"/>
      <name val="Helv"/>
    </font>
    <font>
      <sz val="10"/>
      <color indexed="10"/>
      <name val="Helv"/>
    </font>
    <font>
      <b/>
      <sz val="10"/>
      <name val="Helv"/>
    </font>
    <font>
      <b/>
      <sz val="10"/>
      <color indexed="12"/>
      <name val="Helv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37" fontId="0" fillId="0" borderId="0"/>
    <xf numFmtId="43" fontId="1" fillId="0" borderId="0" applyFont="0" applyFill="0" applyBorder="0" applyAlignment="0" applyProtection="0"/>
    <xf numFmtId="166" fontId="2" fillId="0" borderId="0"/>
  </cellStyleXfs>
  <cellXfs count="52">
    <xf numFmtId="37" fontId="0" fillId="0" borderId="0" xfId="0"/>
    <xf numFmtId="166" fontId="2" fillId="2" borderId="0" xfId="2" applyFont="1" applyFill="1" applyAlignment="1">
      <alignment horizontal="left"/>
    </xf>
    <xf numFmtId="166" fontId="2" fillId="2" borderId="0" xfId="2" applyFill="1"/>
    <xf numFmtId="166" fontId="2" fillId="2" borderId="0" xfId="2" applyFill="1" applyAlignment="1">
      <alignment horizontal="left"/>
    </xf>
    <xf numFmtId="181" fontId="2" fillId="2" borderId="0" xfId="2" applyNumberFormat="1" applyFill="1" applyBorder="1"/>
    <xf numFmtId="7" fontId="2" fillId="2" borderId="0" xfId="2" applyNumberFormat="1" applyFill="1"/>
    <xf numFmtId="166" fontId="2" fillId="2" borderId="0" xfId="2" quotePrefix="1" applyFont="1" applyFill="1" applyAlignment="1">
      <alignment horizontal="left"/>
    </xf>
    <xf numFmtId="166" fontId="3" fillId="2" borderId="0" xfId="2" applyFont="1" applyFill="1" applyAlignment="1">
      <alignment horizontal="centerContinuous"/>
    </xf>
    <xf numFmtId="166" fontId="2" fillId="2" borderId="0" xfId="2" applyFont="1" applyFill="1" applyAlignment="1">
      <alignment horizontal="center"/>
    </xf>
    <xf numFmtId="166" fontId="2" fillId="2" borderId="1" xfId="2" applyFill="1" applyBorder="1" applyAlignment="1">
      <alignment horizontal="right"/>
    </xf>
    <xf numFmtId="181" fontId="2" fillId="2" borderId="0" xfId="2" applyNumberFormat="1" applyFont="1" applyFill="1" applyBorder="1"/>
    <xf numFmtId="166" fontId="2" fillId="2" borderId="0" xfId="2" applyFont="1" applyFill="1"/>
    <xf numFmtId="7" fontId="2" fillId="2" borderId="0" xfId="2" applyNumberFormat="1" applyFont="1" applyFill="1"/>
    <xf numFmtId="17" fontId="2" fillId="2" borderId="0" xfId="2" applyNumberFormat="1" applyFill="1" applyAlignment="1">
      <alignment horizontal="left"/>
    </xf>
    <xf numFmtId="37" fontId="4" fillId="2" borderId="0" xfId="2" applyNumberFormat="1" applyFont="1" applyFill="1" applyProtection="1"/>
    <xf numFmtId="165" fontId="4" fillId="2" borderId="0" xfId="2" applyNumberFormat="1" applyFont="1" applyFill="1" applyProtection="1">
      <protection locked="0"/>
    </xf>
    <xf numFmtId="39" fontId="2" fillId="2" borderId="0" xfId="2" applyNumberFormat="1" applyFill="1" applyProtection="1"/>
    <xf numFmtId="166" fontId="2" fillId="2" borderId="2" xfId="2" applyFill="1" applyBorder="1"/>
    <xf numFmtId="169" fontId="2" fillId="2" borderId="0" xfId="1" applyNumberFormat="1" applyFont="1" applyFill="1"/>
    <xf numFmtId="181" fontId="2" fillId="2" borderId="0" xfId="2" applyNumberFormat="1" applyFill="1"/>
    <xf numFmtId="165" fontId="5" fillId="2" borderId="0" xfId="2" applyNumberFormat="1" applyFont="1" applyFill="1" applyProtection="1">
      <protection locked="0"/>
    </xf>
    <xf numFmtId="17" fontId="2" fillId="2" borderId="0" xfId="2" applyNumberFormat="1" applyFont="1" applyFill="1" applyAlignment="1">
      <alignment horizontal="left"/>
    </xf>
    <xf numFmtId="17" fontId="6" fillId="2" borderId="0" xfId="2" applyNumberFormat="1" applyFont="1" applyFill="1" applyAlignment="1">
      <alignment horizontal="left"/>
    </xf>
    <xf numFmtId="37" fontId="7" fillId="2" borderId="0" xfId="2" applyNumberFormat="1" applyFont="1" applyFill="1" applyProtection="1"/>
    <xf numFmtId="165" fontId="7" fillId="2" borderId="0" xfId="2" applyNumberFormat="1" applyFont="1" applyFill="1" applyProtection="1">
      <protection locked="0"/>
    </xf>
    <xf numFmtId="39" fontId="6" fillId="2" borderId="0" xfId="2" applyNumberFormat="1" applyFont="1" applyFill="1" applyProtection="1"/>
    <xf numFmtId="166" fontId="6" fillId="2" borderId="2" xfId="2" applyFont="1" applyFill="1" applyBorder="1"/>
    <xf numFmtId="181" fontId="6" fillId="2" borderId="0" xfId="2" applyNumberFormat="1" applyFont="1" applyFill="1" applyBorder="1"/>
    <xf numFmtId="166" fontId="6" fillId="2" borderId="0" xfId="2" applyFont="1" applyFill="1"/>
    <xf numFmtId="169" fontId="6" fillId="2" borderId="0" xfId="1" applyNumberFormat="1" applyFont="1" applyFill="1"/>
    <xf numFmtId="7" fontId="6" fillId="2" borderId="0" xfId="2" applyNumberFormat="1" applyFont="1" applyFill="1"/>
    <xf numFmtId="17" fontId="2" fillId="2" borderId="0" xfId="2" applyNumberFormat="1" applyFill="1"/>
    <xf numFmtId="166" fontId="4" fillId="2" borderId="0" xfId="2" applyFont="1" applyFill="1"/>
    <xf numFmtId="17" fontId="2" fillId="2" borderId="0" xfId="2" quotePrefix="1" applyNumberFormat="1" applyFont="1" applyFill="1" applyAlignment="1">
      <alignment horizontal="left"/>
    </xf>
    <xf numFmtId="172" fontId="7" fillId="2" borderId="0" xfId="2" applyNumberFormat="1" applyFont="1" applyFill="1" applyProtection="1">
      <protection locked="0"/>
    </xf>
    <xf numFmtId="172" fontId="4" fillId="2" borderId="0" xfId="2" applyNumberFormat="1" applyFont="1" applyFill="1" applyProtection="1">
      <protection locked="0"/>
    </xf>
    <xf numFmtId="166" fontId="2" fillId="2" borderId="3" xfId="2" applyFill="1" applyBorder="1"/>
    <xf numFmtId="166" fontId="6" fillId="2" borderId="3" xfId="2" applyFont="1" applyFill="1" applyBorder="1"/>
    <xf numFmtId="166" fontId="2" fillId="2" borderId="4" xfId="2" applyFill="1" applyBorder="1" applyAlignment="1">
      <alignment horizontal="left"/>
    </xf>
    <xf numFmtId="166" fontId="2" fillId="2" borderId="1" xfId="2" applyFill="1" applyBorder="1"/>
    <xf numFmtId="166" fontId="2" fillId="2" borderId="5" xfId="2" applyFill="1" applyBorder="1"/>
    <xf numFmtId="166" fontId="2" fillId="2" borderId="6" xfId="2" applyFont="1" applyFill="1" applyBorder="1" applyAlignment="1">
      <alignment horizontal="left"/>
    </xf>
    <xf numFmtId="37" fontId="2" fillId="2" borderId="1" xfId="2" applyNumberFormat="1" applyFill="1" applyBorder="1" applyProtection="1"/>
    <xf numFmtId="165" fontId="2" fillId="2" borderId="1" xfId="2" applyNumberFormat="1" applyFill="1" applyBorder="1" applyProtection="1"/>
    <xf numFmtId="39" fontId="2" fillId="2" borderId="1" xfId="2" applyNumberFormat="1" applyFill="1" applyBorder="1" applyProtection="1"/>
    <xf numFmtId="166" fontId="2" fillId="2" borderId="7" xfId="2" applyFill="1" applyBorder="1"/>
    <xf numFmtId="166" fontId="2" fillId="2" borderId="0" xfId="2" applyFont="1" applyFill="1" applyAlignment="1">
      <alignment horizontal="right"/>
    </xf>
    <xf numFmtId="7" fontId="2" fillId="2" borderId="8" xfId="2" applyNumberFormat="1" applyFill="1" applyBorder="1"/>
    <xf numFmtId="37" fontId="2" fillId="2" borderId="0" xfId="2" applyNumberFormat="1" applyFill="1" applyProtection="1"/>
    <xf numFmtId="165" fontId="2" fillId="2" borderId="0" xfId="2" applyNumberFormat="1" applyFill="1" applyProtection="1"/>
    <xf numFmtId="166" fontId="2" fillId="2" borderId="0" xfId="2" applyFill="1" applyBorder="1"/>
    <xf numFmtId="1" fontId="2" fillId="2" borderId="0" xfId="2" applyNumberFormat="1" applyFill="1" applyBorder="1"/>
  </cellXfs>
  <cellStyles count="3">
    <cellStyle name="Comma" xfId="1" builtinId="3"/>
    <cellStyle name="Normal" xfId="0" builtinId="0"/>
    <cellStyle name="Normal_BPVR_02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GPA\KIM\BUSHTON\1999\0599\Plant\PVR05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dietz/Local%20Settings/Temporary%20Internet%20Files/OLK77/PVRINTER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MBAL"/>
      <sheetName val="$ VALUE"/>
      <sheetName val="3rd PVR"/>
      <sheetName val="EGP "/>
      <sheetName val="PLNT PVR"/>
    </sheetNames>
    <sheetDataSet>
      <sheetData sheetId="0" refreshError="1"/>
      <sheetData sheetId="1">
        <row r="1">
          <cell r="A1" t="str">
            <v>KN PROCESSING, INC.</v>
          </cell>
        </row>
        <row r="2">
          <cell r="A2" t="str">
            <v>BUSHTON PLANT PVR</v>
          </cell>
          <cell r="D2" t="str">
            <v>JAN 99</v>
          </cell>
          <cell r="E2" t="str">
            <v>FEB 99</v>
          </cell>
          <cell r="F2" t="str">
            <v>MAR 99</v>
          </cell>
          <cell r="G2" t="str">
            <v>APR 99</v>
          </cell>
          <cell r="H2" t="str">
            <v>MAY 99</v>
          </cell>
          <cell r="I2" t="str">
            <v>JUN 99</v>
          </cell>
          <cell r="J2" t="str">
            <v>JUL 99</v>
          </cell>
          <cell r="K2" t="str">
            <v>AUG 99</v>
          </cell>
          <cell r="L2" t="str">
            <v>SEP 99</v>
          </cell>
          <cell r="M2" t="str">
            <v>OCT 99</v>
          </cell>
          <cell r="N2" t="str">
            <v>NOV 99</v>
          </cell>
          <cell r="O2" t="str">
            <v>DEC 99</v>
          </cell>
        </row>
        <row r="3">
          <cell r="A3" t="str">
            <v>NNG PIPELINE</v>
          </cell>
          <cell r="D3" t="str">
            <v>MMBTU's</v>
          </cell>
          <cell r="E3" t="str">
            <v>MMBTU's</v>
          </cell>
          <cell r="F3" t="str">
            <v>MMBTU's</v>
          </cell>
          <cell r="G3" t="str">
            <v>MMBTU's</v>
          </cell>
          <cell r="H3" t="str">
            <v>MMBTU's</v>
          </cell>
          <cell r="I3" t="str">
            <v>MMBTU's</v>
          </cell>
          <cell r="J3" t="str">
            <v>MMBTU's</v>
          </cell>
          <cell r="K3" t="str">
            <v>MMBTU's</v>
          </cell>
          <cell r="L3" t="str">
            <v>MMBTU's</v>
          </cell>
          <cell r="M3" t="str">
            <v>MMBTU's</v>
          </cell>
          <cell r="N3" t="str">
            <v>MMBTU's</v>
          </cell>
          <cell r="O3" t="str">
            <v>MMBTU's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391618</v>
          </cell>
          <cell r="H6">
            <v>486024</v>
          </cell>
        </row>
        <row r="7">
          <cell r="D7">
            <v>2767269</v>
          </cell>
          <cell r="E7">
            <v>2428427</v>
          </cell>
          <cell r="F7">
            <v>2621153</v>
          </cell>
          <cell r="G7">
            <v>2627634</v>
          </cell>
          <cell r="H7">
            <v>2697378</v>
          </cell>
        </row>
        <row r="8">
          <cell r="D8">
            <v>613440</v>
          </cell>
          <cell r="E8">
            <v>526332</v>
          </cell>
          <cell r="F8">
            <v>525172</v>
          </cell>
          <cell r="G8">
            <v>685718</v>
          </cell>
          <cell r="H8">
            <v>671594</v>
          </cell>
        </row>
        <row r="9">
          <cell r="D9">
            <v>170799</v>
          </cell>
          <cell r="E9">
            <v>175779</v>
          </cell>
          <cell r="F9">
            <v>174624</v>
          </cell>
          <cell r="G9">
            <v>141191</v>
          </cell>
          <cell r="H9">
            <v>119948</v>
          </cell>
        </row>
        <row r="10">
          <cell r="D10">
            <v>15003</v>
          </cell>
          <cell r="E10">
            <v>65130</v>
          </cell>
          <cell r="F10">
            <v>37792</v>
          </cell>
          <cell r="G10">
            <v>90814</v>
          </cell>
          <cell r="H10">
            <v>82495</v>
          </cell>
        </row>
        <row r="11">
          <cell r="D11">
            <v>3194907</v>
          </cell>
          <cell r="E11">
            <v>2713850</v>
          </cell>
          <cell r="F11">
            <v>2933909</v>
          </cell>
          <cell r="G11">
            <v>3472965</v>
          </cell>
          <cell r="H11">
            <v>3652553</v>
          </cell>
          <cell r="I11">
            <v>0</v>
          </cell>
        </row>
        <row r="14">
          <cell r="D14">
            <v>12335197</v>
          </cell>
          <cell r="E14">
            <v>10970833</v>
          </cell>
          <cell r="F14">
            <v>11956799</v>
          </cell>
          <cell r="G14">
            <v>11812229</v>
          </cell>
          <cell r="H14">
            <v>12071828</v>
          </cell>
        </row>
        <row r="15">
          <cell r="D15">
            <v>8949709</v>
          </cell>
          <cell r="E15">
            <v>7468741</v>
          </cell>
          <cell r="F15">
            <v>7926627</v>
          </cell>
          <cell r="G15">
            <v>7651445</v>
          </cell>
          <cell r="H15">
            <v>8455204</v>
          </cell>
        </row>
        <row r="16">
          <cell r="D16">
            <v>10368991</v>
          </cell>
          <cell r="E16">
            <v>9269137</v>
          </cell>
          <cell r="F16">
            <v>10085593</v>
          </cell>
          <cell r="G16">
            <v>11121281</v>
          </cell>
          <cell r="H16">
            <v>11672925</v>
          </cell>
        </row>
        <row r="17">
          <cell r="D17">
            <v>7629972</v>
          </cell>
          <cell r="E17">
            <v>6331013</v>
          </cell>
          <cell r="F17">
            <v>6732764</v>
          </cell>
          <cell r="G17">
            <v>4708797</v>
          </cell>
          <cell r="H17">
            <v>4981116</v>
          </cell>
        </row>
        <row r="18">
          <cell r="D18">
            <v>3285943</v>
          </cell>
          <cell r="E18">
            <v>2839424</v>
          </cell>
          <cell r="F18">
            <v>3065069</v>
          </cell>
          <cell r="G18">
            <v>3633596</v>
          </cell>
          <cell r="H18">
            <v>3872991</v>
          </cell>
          <cell r="I18">
            <v>0</v>
          </cell>
        </row>
        <row r="19">
          <cell r="D19">
            <v>-2.7704680208999365E-2</v>
          </cell>
          <cell r="E19">
            <v>-4.4225166794392104E-2</v>
          </cell>
          <cell r="F19">
            <v>-4.2791858845592057E-2</v>
          </cell>
          <cell r="G19">
            <v>-4.4207171077907392E-2</v>
          </cell>
          <cell r="H19">
            <v>-5.6916734379191689E-2</v>
          </cell>
          <cell r="I19" t="e">
            <v>#DIV/0!</v>
          </cell>
        </row>
        <row r="23">
          <cell r="D23">
            <v>11701</v>
          </cell>
          <cell r="E23">
            <v>10242</v>
          </cell>
          <cell r="F23">
            <v>12189</v>
          </cell>
          <cell r="G23">
            <v>11872</v>
          </cell>
          <cell r="H23">
            <v>11017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10193</v>
          </cell>
          <cell r="E25">
            <v>9437</v>
          </cell>
          <cell r="F25">
            <v>8882</v>
          </cell>
          <cell r="G25">
            <v>13615</v>
          </cell>
          <cell r="H25">
            <v>12010</v>
          </cell>
        </row>
        <row r="26">
          <cell r="D26">
            <v>7336</v>
          </cell>
          <cell r="E26">
            <v>6575</v>
          </cell>
          <cell r="F26">
            <v>56734</v>
          </cell>
          <cell r="G26">
            <v>12012</v>
          </cell>
          <cell r="H26">
            <v>11646</v>
          </cell>
        </row>
        <row r="27">
          <cell r="D27">
            <v>801707</v>
          </cell>
          <cell r="E27">
            <v>711440</v>
          </cell>
          <cell r="F27">
            <v>784240</v>
          </cell>
          <cell r="G27">
            <v>748257</v>
          </cell>
          <cell r="H27">
            <v>721677</v>
          </cell>
        </row>
        <row r="28">
          <cell r="E28">
            <v>-30000</v>
          </cell>
        </row>
        <row r="29">
          <cell r="D29">
            <v>62235</v>
          </cell>
          <cell r="E29">
            <v>57808.802976023726</v>
          </cell>
          <cell r="F29">
            <v>41284</v>
          </cell>
          <cell r="G29">
            <v>62521</v>
          </cell>
          <cell r="H29">
            <v>52472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390939</v>
          </cell>
          <cell r="H30">
            <v>364176</v>
          </cell>
        </row>
        <row r="31">
          <cell r="D31">
            <v>728886</v>
          </cell>
          <cell r="E31">
            <v>680015</v>
          </cell>
          <cell r="F31">
            <v>722992</v>
          </cell>
          <cell r="G31">
            <v>1056388</v>
          </cell>
          <cell r="H31">
            <v>1145835</v>
          </cell>
        </row>
        <row r="32">
          <cell r="F32">
            <v>-21083</v>
          </cell>
        </row>
        <row r="33">
          <cell r="D33">
            <v>33003</v>
          </cell>
          <cell r="E33">
            <v>42009</v>
          </cell>
          <cell r="F33">
            <v>15621</v>
          </cell>
          <cell r="G33">
            <v>12273</v>
          </cell>
          <cell r="H33">
            <v>14521</v>
          </cell>
        </row>
        <row r="35">
          <cell r="D35">
            <v>1655061</v>
          </cell>
          <cell r="E35">
            <v>1487526.8029760239</v>
          </cell>
          <cell r="F35">
            <v>1620859</v>
          </cell>
          <cell r="G35">
            <v>2307877</v>
          </cell>
          <cell r="H35">
            <v>2333354</v>
          </cell>
          <cell r="I35">
            <v>0</v>
          </cell>
        </row>
        <row r="38">
          <cell r="D38">
            <v>1630882</v>
          </cell>
          <cell r="E38">
            <v>1351897.1970239761</v>
          </cell>
          <cell r="F38">
            <v>1444210</v>
          </cell>
          <cell r="G38">
            <v>1325719</v>
          </cell>
          <cell r="H38">
            <v>1539637</v>
          </cell>
          <cell r="I38">
            <v>0</v>
          </cell>
        </row>
        <row r="44">
          <cell r="D44">
            <v>3416793</v>
          </cell>
          <cell r="E44">
            <v>2664515</v>
          </cell>
          <cell r="F44">
            <v>2876458</v>
          </cell>
          <cell r="G44">
            <v>2852731</v>
          </cell>
          <cell r="H44">
            <v>2775670</v>
          </cell>
        </row>
        <row r="47">
          <cell r="D47">
            <v>30000</v>
          </cell>
          <cell r="E47">
            <v>335976</v>
          </cell>
          <cell r="F47">
            <v>0</v>
          </cell>
          <cell r="G47">
            <v>0</v>
          </cell>
          <cell r="H47">
            <v>0</v>
          </cell>
        </row>
        <row r="51">
          <cell r="D51">
            <v>3446793</v>
          </cell>
          <cell r="E51">
            <v>3000491</v>
          </cell>
          <cell r="F51">
            <v>2876458</v>
          </cell>
          <cell r="G51">
            <v>2852731</v>
          </cell>
          <cell r="H51">
            <v>2775670</v>
          </cell>
          <cell r="I51">
            <v>0</v>
          </cell>
        </row>
        <row r="55">
          <cell r="D55">
            <v>1667286</v>
          </cell>
          <cell r="E55">
            <v>1487308</v>
          </cell>
          <cell r="F55">
            <v>1416745</v>
          </cell>
          <cell r="G55">
            <v>1848557</v>
          </cell>
          <cell r="H55">
            <v>1328913</v>
          </cell>
        </row>
        <row r="60">
          <cell r="D60">
            <v>148625</v>
          </cell>
          <cell r="E60">
            <v>161285.80297602387</v>
          </cell>
          <cell r="F60">
            <v>15503</v>
          </cell>
          <cell r="G60">
            <v>-321545</v>
          </cell>
          <cell r="H60">
            <v>-92880</v>
          </cell>
          <cell r="I60">
            <v>0</v>
          </cell>
        </row>
        <row r="64">
          <cell r="D64">
            <v>-571296</v>
          </cell>
          <cell r="E64">
            <v>-422671</v>
          </cell>
          <cell r="F64">
            <v>-261385.19702397613</v>
          </cell>
          <cell r="G64">
            <v>-245882.19702397613</v>
          </cell>
          <cell r="H64">
            <v>-567427.19702397613</v>
          </cell>
          <cell r="I64">
            <v>-660307.19702397613</v>
          </cell>
        </row>
        <row r="68">
          <cell r="D68">
            <v>-422671</v>
          </cell>
          <cell r="E68">
            <v>-261385.19702397613</v>
          </cell>
          <cell r="F68">
            <v>-245882.19702397613</v>
          </cell>
          <cell r="G68">
            <v>-567427.19702397613</v>
          </cell>
          <cell r="H68">
            <v>-660307.19702397613</v>
          </cell>
          <cell r="I68">
            <v>-660307.19702397613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RINTEREST1"/>
      <sheetName val="NNGINTEREST2"/>
      <sheetName val="PTRINTEREST3"/>
      <sheetName val="PTRINTEREST4"/>
      <sheetName val="IMBAL"/>
    </sheetNames>
    <sheetDataSet>
      <sheetData sheetId="0"/>
      <sheetData sheetId="1"/>
      <sheetData sheetId="2"/>
      <sheetData sheetId="3"/>
      <sheetData sheetId="4">
        <row r="56">
          <cell r="D56">
            <v>-372781.87040000036</v>
          </cell>
          <cell r="E56">
            <v>328805.42080000043</v>
          </cell>
          <cell r="F56">
            <v>-64723.585599999875</v>
          </cell>
          <cell r="G56">
            <v>99352.619199998677</v>
          </cell>
          <cell r="H56">
            <v>-17741.208000000566</v>
          </cell>
          <cell r="I56">
            <v>-285544.80959999934</v>
          </cell>
          <cell r="J56">
            <v>191583.60319999978</v>
          </cell>
          <cell r="K56">
            <v>197135.75977602275</v>
          </cell>
          <cell r="L56">
            <v>56965.809599999338</v>
          </cell>
          <cell r="M56">
            <v>-284818.06399999931</v>
          </cell>
          <cell r="N56">
            <v>-52295.020800001919</v>
          </cell>
          <cell r="O56">
            <v>-125060.55999999866</v>
          </cell>
          <cell r="P56">
            <v>-171431.75679999962</v>
          </cell>
          <cell r="Q56">
            <v>-86823.495999999344</v>
          </cell>
          <cell r="R56">
            <v>-291452.28480000049</v>
          </cell>
          <cell r="S56">
            <v>323809.48319999874</v>
          </cell>
          <cell r="T56">
            <v>516651.7023999989</v>
          </cell>
          <cell r="U56">
            <v>184216.6352000013</v>
          </cell>
          <cell r="V56">
            <v>-14774.905600000173</v>
          </cell>
          <cell r="W56">
            <v>186956.58399999887</v>
          </cell>
          <cell r="X56">
            <v>-81567.848000001162</v>
          </cell>
          <cell r="Y56">
            <v>-102750.52319999784</v>
          </cell>
          <cell r="Z56">
            <v>-174201.07999999821</v>
          </cell>
          <cell r="AA56">
            <v>-16036.243200000376</v>
          </cell>
          <cell r="AB56">
            <v>83178.534400001168</v>
          </cell>
          <cell r="AC56">
            <v>-48913.860799998045</v>
          </cell>
          <cell r="AD56">
            <v>58520.903999999166</v>
          </cell>
          <cell r="AE56">
            <v>-137092.01439999789</v>
          </cell>
          <cell r="AF56">
            <v>60134.108800001442</v>
          </cell>
          <cell r="AG56">
            <v>88253.016000002623</v>
          </cell>
          <cell r="AH56">
            <v>93121.593599999323</v>
          </cell>
          <cell r="AI56">
            <v>43915</v>
          </cell>
          <cell r="AJ56">
            <v>8621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83"/>
  <sheetViews>
    <sheetView showGridLines="0" tabSelected="1" zoomScale="80" workbookViewId="0"/>
  </sheetViews>
  <sheetFormatPr defaultColWidth="19.6640625" defaultRowHeight="12.6" x14ac:dyDescent="0.25"/>
  <cols>
    <col min="1" max="1" width="11.88671875" style="2" customWidth="1"/>
    <col min="2" max="2" width="14.6640625" style="2" customWidth="1"/>
    <col min="3" max="3" width="9.5546875" style="2" customWidth="1"/>
    <col min="4" max="4" width="18.33203125" style="2" customWidth="1"/>
    <col min="5" max="5" width="5.6640625" style="2" customWidth="1"/>
    <col min="6" max="6" width="11.44140625" style="4" customWidth="1"/>
    <col min="7" max="7" width="13.33203125" style="4" customWidth="1"/>
    <col min="8" max="8" width="15" style="2" customWidth="1"/>
    <col min="9" max="9" width="11.33203125" style="2" customWidth="1"/>
    <col min="10" max="10" width="14.5546875" style="5" bestFit="1" customWidth="1"/>
    <col min="11" max="16384" width="19.6640625" style="2"/>
  </cols>
  <sheetData>
    <row r="1" spans="1:11" x14ac:dyDescent="0.25">
      <c r="A1" s="1" t="s">
        <v>0</v>
      </c>
      <c r="D1" s="3"/>
    </row>
    <row r="2" spans="1:11" x14ac:dyDescent="0.25">
      <c r="A2" s="6" t="s">
        <v>1</v>
      </c>
      <c r="B2" s="7"/>
    </row>
    <row r="3" spans="1:11" x14ac:dyDescent="0.25">
      <c r="C3" s="8" t="s">
        <v>2</v>
      </c>
    </row>
    <row r="4" spans="1:11" x14ac:dyDescent="0.25">
      <c r="B4" s="9" t="s">
        <v>3</v>
      </c>
      <c r="C4" s="9" t="s">
        <v>4</v>
      </c>
      <c r="D4" s="9" t="s">
        <v>5</v>
      </c>
      <c r="G4" s="10"/>
      <c r="H4" s="6" t="s">
        <v>6</v>
      </c>
      <c r="I4" s="11"/>
    </row>
    <row r="5" spans="1:11" x14ac:dyDescent="0.25">
      <c r="F5" s="4" t="s">
        <v>7</v>
      </c>
      <c r="G5" s="10" t="s">
        <v>8</v>
      </c>
      <c r="H5" s="6" t="s">
        <v>9</v>
      </c>
      <c r="I5" s="11" t="s">
        <v>10</v>
      </c>
      <c r="J5" s="12" t="s">
        <v>11</v>
      </c>
    </row>
    <row r="6" spans="1:11" x14ac:dyDescent="0.25">
      <c r="A6" s="13">
        <v>35977</v>
      </c>
      <c r="B6" s="14">
        <f>+[2]IMBAL!D56</f>
        <v>-372781.87040000036</v>
      </c>
      <c r="C6" s="15">
        <v>2.0213999999999999</v>
      </c>
      <c r="D6" s="16">
        <f>ROUND(B6*C6,2)</f>
        <v>-753541.27</v>
      </c>
      <c r="E6" s="17"/>
      <c r="F6" s="4">
        <v>36063</v>
      </c>
      <c r="G6" s="4">
        <v>37060</v>
      </c>
      <c r="H6" s="2">
        <f>6%/365</f>
        <v>1.6438356164383562E-4</v>
      </c>
      <c r="I6" s="18">
        <f>G6-F6</f>
        <v>997</v>
      </c>
      <c r="J6" s="5">
        <f>(+H6*I6)*D6</f>
        <v>-123498.18841479452</v>
      </c>
      <c r="K6" s="19"/>
    </row>
    <row r="7" spans="1:11" x14ac:dyDescent="0.25">
      <c r="A7" s="13"/>
      <c r="B7" s="14"/>
      <c r="C7" s="15"/>
      <c r="D7" s="16"/>
      <c r="E7" s="17"/>
    </row>
    <row r="8" spans="1:11" x14ac:dyDescent="0.25">
      <c r="A8" s="13">
        <v>36008</v>
      </c>
      <c r="B8" s="14">
        <f>+[2]IMBAL!E56</f>
        <v>328805.42080000043</v>
      </c>
      <c r="C8" s="15">
        <v>1.7023999999999999</v>
      </c>
      <c r="D8" s="16">
        <f>ROUND(B8*C8,2)</f>
        <v>559758.35</v>
      </c>
      <c r="E8" s="17"/>
      <c r="F8" s="4">
        <v>36093</v>
      </c>
      <c r="G8" s="4">
        <v>37060</v>
      </c>
      <c r="H8" s="2">
        <f>6%/365</f>
        <v>1.6438356164383562E-4</v>
      </c>
      <c r="I8" s="18">
        <f>G8-F8</f>
        <v>967</v>
      </c>
      <c r="J8" s="5">
        <f>(+H8*I8)*D8</f>
        <v>88978.573882191777</v>
      </c>
    </row>
    <row r="9" spans="1:11" x14ac:dyDescent="0.25">
      <c r="A9" s="13"/>
      <c r="B9" s="14"/>
      <c r="C9" s="20"/>
      <c r="D9" s="16"/>
      <c r="E9" s="17"/>
    </row>
    <row r="10" spans="1:11" x14ac:dyDescent="0.25">
      <c r="A10" s="21">
        <v>36039</v>
      </c>
      <c r="B10" s="14">
        <f>+[2]IMBAL!F56</f>
        <v>-64723.585599999875</v>
      </c>
      <c r="C10" s="15">
        <v>1.7766999999999999</v>
      </c>
      <c r="D10" s="16">
        <f>ROUND(B10*C10,2)</f>
        <v>-114994.39</v>
      </c>
      <c r="E10" s="17"/>
      <c r="F10" s="4">
        <v>36124</v>
      </c>
      <c r="G10" s="4">
        <v>37060</v>
      </c>
      <c r="H10" s="2">
        <f>6%/365</f>
        <v>1.6438356164383562E-4</v>
      </c>
      <c r="I10" s="18">
        <f>G10-F10</f>
        <v>936</v>
      </c>
      <c r="J10" s="5">
        <f>(+H10*I10)*D10</f>
        <v>-17693.383403835618</v>
      </c>
    </row>
    <row r="11" spans="1:11" x14ac:dyDescent="0.25">
      <c r="A11" s="13"/>
      <c r="B11" s="14"/>
      <c r="C11" s="15"/>
      <c r="D11" s="16"/>
      <c r="E11" s="17"/>
    </row>
    <row r="12" spans="1:11" x14ac:dyDescent="0.25">
      <c r="A12" s="13">
        <v>36069</v>
      </c>
      <c r="B12" s="14">
        <f>+[2]IMBAL!G56</f>
        <v>99352.619199998677</v>
      </c>
      <c r="C12" s="15">
        <v>1.7614000000000001</v>
      </c>
      <c r="D12" s="16">
        <f>ROUND(B12*C12,2)</f>
        <v>174999.7</v>
      </c>
      <c r="E12" s="17"/>
      <c r="F12" s="4">
        <v>36154</v>
      </c>
      <c r="G12" s="4">
        <v>37060</v>
      </c>
      <c r="H12" s="2">
        <f>6%/365</f>
        <v>1.6438356164383562E-4</v>
      </c>
      <c r="I12" s="18">
        <f>G12-F12</f>
        <v>906</v>
      </c>
      <c r="J12" s="5">
        <f>(+H12*I12)*D12</f>
        <v>26062.969019178086</v>
      </c>
    </row>
    <row r="13" spans="1:11" x14ac:dyDescent="0.25">
      <c r="A13" s="13"/>
      <c r="B13" s="14"/>
      <c r="C13" s="15"/>
      <c r="D13" s="16"/>
      <c r="E13" s="17"/>
    </row>
    <row r="14" spans="1:11" x14ac:dyDescent="0.25">
      <c r="A14" s="13">
        <v>36100</v>
      </c>
      <c r="B14" s="14">
        <f>+[2]IMBAL!H56</f>
        <v>-17741.208000000566</v>
      </c>
      <c r="C14" s="15">
        <v>1.9587000000000001</v>
      </c>
      <c r="D14" s="16">
        <f>ROUND(B14*C14,2)</f>
        <v>-34749.699999999997</v>
      </c>
      <c r="E14" s="17"/>
      <c r="F14" s="4">
        <v>36185</v>
      </c>
      <c r="G14" s="4">
        <v>37060</v>
      </c>
      <c r="H14" s="2">
        <f>6%/365</f>
        <v>1.6438356164383562E-4</v>
      </c>
      <c r="I14" s="18">
        <f>G14-F14</f>
        <v>875</v>
      </c>
      <c r="J14" s="5">
        <f>(+H14*I14)*D14</f>
        <v>-4998.2445205479444</v>
      </c>
    </row>
    <row r="15" spans="1:11" x14ac:dyDescent="0.25">
      <c r="A15" s="13"/>
      <c r="B15" s="14"/>
      <c r="C15" s="15"/>
      <c r="D15" s="16"/>
      <c r="E15" s="17"/>
    </row>
    <row r="16" spans="1:11" s="28" customFormat="1" x14ac:dyDescent="0.25">
      <c r="A16" s="22">
        <v>36130</v>
      </c>
      <c r="B16" s="23">
        <f>+[2]IMBAL!I56</f>
        <v>-285544.80959999934</v>
      </c>
      <c r="C16" s="24">
        <v>1.6343000000000001</v>
      </c>
      <c r="D16" s="25">
        <f>ROUND(B16*C16,2)+3909.25</f>
        <v>-462756.63</v>
      </c>
      <c r="E16" s="26"/>
      <c r="F16" s="27">
        <v>36216</v>
      </c>
      <c r="G16" s="27">
        <v>37060</v>
      </c>
      <c r="H16" s="28">
        <f>6%/365</f>
        <v>1.6438356164383562E-4</v>
      </c>
      <c r="I16" s="29">
        <f>G16-F16</f>
        <v>844</v>
      </c>
      <c r="J16" s="30">
        <f>(+H16*I16)*D16</f>
        <v>-64202.728063561641</v>
      </c>
    </row>
    <row r="17" spans="1:10" x14ac:dyDescent="0.25">
      <c r="A17" s="31"/>
      <c r="B17" s="32"/>
      <c r="C17" s="15"/>
      <c r="D17" s="16"/>
      <c r="E17" s="17"/>
    </row>
    <row r="18" spans="1:10" x14ac:dyDescent="0.25">
      <c r="A18" s="13">
        <v>36161</v>
      </c>
      <c r="B18" s="14">
        <f>+[2]IMBAL!J$56</f>
        <v>191583.60319999978</v>
      </c>
      <c r="C18" s="15">
        <v>1.7684</v>
      </c>
      <c r="D18" s="16">
        <f>ROUND(B18*C18,2)</f>
        <v>338796.44</v>
      </c>
      <c r="E18" s="17"/>
      <c r="F18" s="4">
        <v>36244</v>
      </c>
      <c r="G18" s="4">
        <v>37060</v>
      </c>
      <c r="H18" s="2">
        <f>6%/365</f>
        <v>1.6438356164383562E-4</v>
      </c>
      <c r="I18" s="18">
        <f>G18-F18</f>
        <v>816</v>
      </c>
      <c r="J18" s="5">
        <f>(+H18*I18)*D18</f>
        <v>45445.133431232876</v>
      </c>
    </row>
    <row r="19" spans="1:10" x14ac:dyDescent="0.25">
      <c r="A19" s="31"/>
      <c r="B19" s="14"/>
      <c r="C19" s="15"/>
      <c r="E19" s="17"/>
    </row>
    <row r="20" spans="1:10" x14ac:dyDescent="0.25">
      <c r="A20" s="13">
        <v>36192</v>
      </c>
      <c r="B20" s="14">
        <f>+[2]IMBAL!K$56+30000</f>
        <v>227135.75977602275</v>
      </c>
      <c r="C20" s="15">
        <v>1.6286</v>
      </c>
      <c r="D20" s="16">
        <f>ROUND(B20*C20,2)</f>
        <v>369913.3</v>
      </c>
      <c r="E20" s="17"/>
      <c r="F20" s="4">
        <v>36275</v>
      </c>
      <c r="G20" s="4">
        <v>37060</v>
      </c>
      <c r="H20" s="2">
        <f>6%/365</f>
        <v>1.6438356164383562E-4</v>
      </c>
      <c r="I20" s="18">
        <f>G20-F20</f>
        <v>785</v>
      </c>
      <c r="J20" s="5">
        <f>(+H20*I20)*D20</f>
        <v>47734.017616438359</v>
      </c>
    </row>
    <row r="21" spans="1:10" x14ac:dyDescent="0.25">
      <c r="A21" s="33" t="s">
        <v>12</v>
      </c>
      <c r="B21" s="14">
        <v>-30000</v>
      </c>
      <c r="C21" s="15">
        <f>+C6</f>
        <v>2.0213999999999999</v>
      </c>
      <c r="D21" s="16">
        <f>ROUND(B21*C21,2)</f>
        <v>-60642</v>
      </c>
      <c r="E21" s="17"/>
      <c r="F21" s="4">
        <v>36275</v>
      </c>
      <c r="G21" s="4">
        <v>37060</v>
      </c>
      <c r="H21" s="2">
        <f>6%/365</f>
        <v>1.6438356164383562E-4</v>
      </c>
      <c r="I21" s="18">
        <f>G21-F21</f>
        <v>785</v>
      </c>
      <c r="J21" s="5">
        <f>(+H21*I21)*D21</f>
        <v>-7825.3101369863016</v>
      </c>
    </row>
    <row r="22" spans="1:10" x14ac:dyDescent="0.25">
      <c r="A22" s="13"/>
      <c r="B22" s="14"/>
      <c r="C22" s="15"/>
      <c r="D22" s="16"/>
      <c r="E22" s="17"/>
      <c r="I22" s="18"/>
    </row>
    <row r="23" spans="1:10" s="28" customFormat="1" x14ac:dyDescent="0.25">
      <c r="A23" s="22">
        <v>36220</v>
      </c>
      <c r="B23" s="23">
        <f>+[2]IMBAL!L$56+21083</f>
        <v>78048.809599999338</v>
      </c>
      <c r="C23" s="34">
        <v>1.5943000000000001</v>
      </c>
      <c r="D23" s="25">
        <f>ROUND(B23*C23,2)-5444.53</f>
        <v>118988.69</v>
      </c>
      <c r="E23" s="26"/>
      <c r="F23" s="27">
        <v>36305</v>
      </c>
      <c r="G23" s="27">
        <v>37060</v>
      </c>
      <c r="H23" s="28">
        <f>6%/365</f>
        <v>1.6438356164383562E-4</v>
      </c>
      <c r="I23" s="29">
        <f>G23-F23</f>
        <v>755</v>
      </c>
      <c r="J23" s="30">
        <f>(+H23*I23)*D23</f>
        <v>14767.637416438358</v>
      </c>
    </row>
    <row r="24" spans="1:10" x14ac:dyDescent="0.25">
      <c r="A24" s="21" t="s">
        <v>13</v>
      </c>
      <c r="B24" s="14">
        <v>-21083</v>
      </c>
      <c r="C24" s="35">
        <f>+C20</f>
        <v>1.6286</v>
      </c>
      <c r="D24" s="16">
        <f>ROUND(B24*C24,2)</f>
        <v>-34335.769999999997</v>
      </c>
      <c r="E24" s="17"/>
      <c r="F24" s="4">
        <v>36305</v>
      </c>
      <c r="G24" s="4">
        <v>37060</v>
      </c>
      <c r="H24" s="2">
        <f>6%/365</f>
        <v>1.6438356164383562E-4</v>
      </c>
      <c r="I24" s="18">
        <f>G24-F24</f>
        <v>755</v>
      </c>
      <c r="J24" s="5">
        <f>(+H24*I24)*D24</f>
        <v>-4261.3983041095889</v>
      </c>
    </row>
    <row r="25" spans="1:10" x14ac:dyDescent="0.25">
      <c r="A25" s="31"/>
      <c r="B25" s="14"/>
      <c r="C25" s="15"/>
      <c r="D25" s="16"/>
      <c r="E25" s="17"/>
    </row>
    <row r="26" spans="1:10" x14ac:dyDescent="0.25">
      <c r="A26" s="13">
        <v>36251</v>
      </c>
      <c r="B26" s="14">
        <f>+[2]IMBAL!M$56</f>
        <v>-284818.06399999931</v>
      </c>
      <c r="C26" s="15">
        <v>1.9457</v>
      </c>
      <c r="D26" s="16">
        <f>ROUND(B26*C26,2)</f>
        <v>-554170.51</v>
      </c>
      <c r="E26" s="17"/>
      <c r="F26" s="4">
        <v>36336</v>
      </c>
      <c r="G26" s="4">
        <v>37060</v>
      </c>
      <c r="H26" s="2">
        <f>6%/365</f>
        <v>1.6438356164383562E-4</v>
      </c>
      <c r="I26" s="18">
        <f>G26-F26</f>
        <v>724</v>
      </c>
      <c r="J26" s="5">
        <f>(+H26*I26)*D26</f>
        <v>-65953.882066849314</v>
      </c>
    </row>
    <row r="27" spans="1:10" x14ac:dyDescent="0.25">
      <c r="A27" s="31"/>
      <c r="B27" s="14"/>
      <c r="C27" s="15"/>
      <c r="D27" s="16"/>
      <c r="E27" s="17"/>
    </row>
    <row r="28" spans="1:10" x14ac:dyDescent="0.25">
      <c r="A28" s="13">
        <v>36281</v>
      </c>
      <c r="B28" s="14">
        <f>+[2]IMBAL!N$56</f>
        <v>-52295.020800001919</v>
      </c>
      <c r="C28" s="15">
        <v>2.0796000000000001</v>
      </c>
      <c r="D28" s="16">
        <f>ROUND(B28*C28,2)</f>
        <v>-108752.73</v>
      </c>
      <c r="E28" s="17"/>
      <c r="F28" s="4">
        <v>36366</v>
      </c>
      <c r="G28" s="4">
        <v>37060</v>
      </c>
      <c r="H28" s="2">
        <f>6%/365</f>
        <v>1.6438356164383562E-4</v>
      </c>
      <c r="I28" s="18">
        <f>G28-F28</f>
        <v>694</v>
      </c>
      <c r="J28" s="5">
        <f>(+H28*I28)*D28</f>
        <v>-12406.749800547945</v>
      </c>
    </row>
    <row r="29" spans="1:10" x14ac:dyDescent="0.25">
      <c r="A29" s="31"/>
      <c r="D29" s="16"/>
      <c r="E29" s="17"/>
    </row>
    <row r="30" spans="1:10" x14ac:dyDescent="0.25">
      <c r="A30" s="13">
        <v>36312</v>
      </c>
      <c r="B30" s="14">
        <f>+[2]IMBAL!O$56</f>
        <v>-125060.55999999866</v>
      </c>
      <c r="C30" s="15">
        <v>2.1194999999999999</v>
      </c>
      <c r="D30" s="16">
        <f>ROUND(B30*C30,2)</f>
        <v>-265065.86</v>
      </c>
      <c r="E30" s="17"/>
      <c r="F30" s="4">
        <v>36397</v>
      </c>
      <c r="G30" s="4">
        <v>37060</v>
      </c>
      <c r="H30" s="2">
        <f>6%/365</f>
        <v>1.6438356164383562E-4</v>
      </c>
      <c r="I30" s="18">
        <f>G30-F30</f>
        <v>663</v>
      </c>
      <c r="J30" s="5">
        <f>(+H30*I30)*D30</f>
        <v>-28888.54770082192</v>
      </c>
    </row>
    <row r="31" spans="1:10" x14ac:dyDescent="0.25">
      <c r="A31" s="13"/>
      <c r="B31" s="14"/>
      <c r="C31" s="15"/>
      <c r="D31" s="16"/>
      <c r="E31" s="36"/>
    </row>
    <row r="32" spans="1:10" s="28" customFormat="1" x14ac:dyDescent="0.25">
      <c r="A32" s="22">
        <v>36342</v>
      </c>
      <c r="B32" s="23">
        <f>+[2]IMBAL!P$56</f>
        <v>-171431.75679999962</v>
      </c>
      <c r="C32" s="24">
        <v>2.1694</v>
      </c>
      <c r="D32" s="25">
        <f>ROUND(B32*C32,2)-97583.95</f>
        <v>-469488</v>
      </c>
      <c r="E32" s="37"/>
      <c r="F32" s="27">
        <v>36428</v>
      </c>
      <c r="G32" s="27">
        <v>37060</v>
      </c>
      <c r="H32" s="28">
        <f>6%/365</f>
        <v>1.6438356164383562E-4</v>
      </c>
      <c r="I32" s="29">
        <f>G32-F32</f>
        <v>632</v>
      </c>
      <c r="J32" s="30">
        <f>(+H32*I32)*D32</f>
        <v>-48775.301260273976</v>
      </c>
    </row>
    <row r="33" spans="1:10" x14ac:dyDescent="0.25">
      <c r="A33" s="13"/>
      <c r="B33" s="14"/>
      <c r="C33" s="15"/>
      <c r="D33" s="16"/>
      <c r="E33" s="36"/>
    </row>
    <row r="34" spans="1:10" s="28" customFormat="1" x14ac:dyDescent="0.25">
      <c r="A34" s="22">
        <v>36373</v>
      </c>
      <c r="B34" s="23">
        <f>+[2]IMBAL!Q$56</f>
        <v>-86823.495999999344</v>
      </c>
      <c r="C34" s="24">
        <v>2.6214</v>
      </c>
      <c r="D34" s="25">
        <f>ROUND(B34*C34,2)-85310.84</f>
        <v>-312909.94999999995</v>
      </c>
      <c r="E34" s="37"/>
      <c r="F34" s="27">
        <v>36458</v>
      </c>
      <c r="G34" s="27">
        <v>37060</v>
      </c>
      <c r="H34" s="28">
        <f>6%/365</f>
        <v>1.6438356164383562E-4</v>
      </c>
      <c r="I34" s="29">
        <f>G34-F34</f>
        <v>602</v>
      </c>
      <c r="J34" s="30">
        <f>(+H34*I34)*D34</f>
        <v>-30965.2257369863</v>
      </c>
    </row>
    <row r="35" spans="1:10" x14ac:dyDescent="0.25">
      <c r="A35" s="13"/>
      <c r="B35" s="14"/>
      <c r="C35" s="15"/>
      <c r="D35" s="16"/>
      <c r="E35" s="36"/>
    </row>
    <row r="36" spans="1:10" x14ac:dyDescent="0.25">
      <c r="A36" s="13">
        <v>36404</v>
      </c>
      <c r="B36" s="14">
        <f>+[2]IMBAL!R$56</f>
        <v>-291452.28480000049</v>
      </c>
      <c r="C36" s="15">
        <v>2.4228999999999998</v>
      </c>
      <c r="D36" s="16">
        <f>ROUND(B36*C36,2)</f>
        <v>-706159.74</v>
      </c>
      <c r="E36" s="36"/>
      <c r="F36" s="4">
        <v>36489</v>
      </c>
      <c r="G36" s="4">
        <v>37060</v>
      </c>
      <c r="H36" s="2">
        <f>6%/365</f>
        <v>1.6438356164383562E-4</v>
      </c>
      <c r="I36" s="18">
        <f>G36-F36</f>
        <v>571</v>
      </c>
      <c r="J36" s="5">
        <f>(+H36*I36)*D36</f>
        <v>-66282.281349041092</v>
      </c>
    </row>
    <row r="37" spans="1:10" x14ac:dyDescent="0.25">
      <c r="A37" s="13"/>
      <c r="B37" s="14"/>
      <c r="C37" s="15"/>
      <c r="D37" s="16"/>
      <c r="E37" s="36"/>
    </row>
    <row r="38" spans="1:10" x14ac:dyDescent="0.25">
      <c r="A38" s="13">
        <v>36434</v>
      </c>
      <c r="B38" s="14">
        <f>+[2]IMBAL!S$56</f>
        <v>323809.48319999874</v>
      </c>
      <c r="C38" s="15">
        <v>2.6301000000000001</v>
      </c>
      <c r="D38" s="16">
        <f>ROUND(B38*C38,2)</f>
        <v>851651.32</v>
      </c>
      <c r="E38" s="36"/>
      <c r="F38" s="4">
        <v>36519</v>
      </c>
      <c r="G38" s="4">
        <v>37060</v>
      </c>
      <c r="H38" s="2">
        <f>6%/365</f>
        <v>1.6438356164383562E-4</v>
      </c>
      <c r="I38" s="18">
        <f>G38-F38</f>
        <v>541</v>
      </c>
      <c r="J38" s="5">
        <f>(+H38*I38)*D38</f>
        <v>75738.635197808209</v>
      </c>
    </row>
    <row r="39" spans="1:10" x14ac:dyDescent="0.25">
      <c r="A39" s="13"/>
      <c r="B39" s="14"/>
      <c r="C39" s="15"/>
      <c r="D39" s="16"/>
      <c r="E39" s="36"/>
    </row>
    <row r="40" spans="1:10" s="28" customFormat="1" x14ac:dyDescent="0.25">
      <c r="A40" s="22">
        <v>36465</v>
      </c>
      <c r="B40" s="23">
        <f>+[2]IMBAL!T$56</f>
        <v>516651.7023999989</v>
      </c>
      <c r="C40" s="24">
        <v>2.2332999999999998</v>
      </c>
      <c r="D40" s="25">
        <f>ROUND(B40*C40,2)+241.2</f>
        <v>1154079.45</v>
      </c>
      <c r="E40" s="37"/>
      <c r="F40" s="27">
        <v>36550</v>
      </c>
      <c r="G40" s="27">
        <v>37060</v>
      </c>
      <c r="H40" s="28">
        <f>6%/365</f>
        <v>1.6438356164383562E-4</v>
      </c>
      <c r="I40" s="29">
        <f>G40-F40</f>
        <v>510</v>
      </c>
      <c r="J40" s="30">
        <f>(+H40*I40)*D40</f>
        <v>96752.962109589047</v>
      </c>
    </row>
    <row r="41" spans="1:10" x14ac:dyDescent="0.25">
      <c r="A41" s="13"/>
      <c r="B41" s="14"/>
      <c r="C41" s="15"/>
      <c r="D41" s="16"/>
      <c r="E41" s="36"/>
    </row>
    <row r="42" spans="1:10" x14ac:dyDescent="0.25">
      <c r="A42" s="13">
        <v>36495</v>
      </c>
      <c r="B42" s="14">
        <f>+[2]IMBAL!U$56</f>
        <v>184216.6352000013</v>
      </c>
      <c r="C42" s="15">
        <v>2.2168999999999999</v>
      </c>
      <c r="D42" s="16">
        <f>ROUND(B42*C42,2)</f>
        <v>408389.86</v>
      </c>
      <c r="E42" s="36"/>
      <c r="F42" s="4">
        <v>36581</v>
      </c>
      <c r="G42" s="4">
        <v>37060</v>
      </c>
      <c r="H42" s="2">
        <f>6%/365</f>
        <v>1.6438356164383562E-4</v>
      </c>
      <c r="I42" s="18">
        <f>G42-F42</f>
        <v>479</v>
      </c>
      <c r="J42" s="5">
        <f>(+H42*I42)*D42</f>
        <v>32156.505688767124</v>
      </c>
    </row>
    <row r="43" spans="1:10" x14ac:dyDescent="0.25">
      <c r="A43" s="13"/>
      <c r="B43" s="14"/>
      <c r="C43" s="15"/>
      <c r="D43" s="16"/>
      <c r="E43" s="36"/>
    </row>
    <row r="44" spans="1:10" s="28" customFormat="1" x14ac:dyDescent="0.25">
      <c r="A44" s="22">
        <v>36526</v>
      </c>
      <c r="B44" s="23">
        <f>+[2]IMBAL!V$56</f>
        <v>-14774.905600000173</v>
      </c>
      <c r="C44" s="24">
        <v>2.2509000000000001</v>
      </c>
      <c r="D44" s="25">
        <f>ROUND(B44*C44,2)-45247.59</f>
        <v>-78504.429999999993</v>
      </c>
      <c r="E44" s="37"/>
      <c r="F44" s="27">
        <v>36610</v>
      </c>
      <c r="G44" s="27">
        <v>37060</v>
      </c>
      <c r="H44" s="28">
        <f>6%/365</f>
        <v>1.6438356164383562E-4</v>
      </c>
      <c r="I44" s="29">
        <f>G44-F44</f>
        <v>450</v>
      </c>
      <c r="J44" s="30">
        <f>(+H44*I44)*D44</f>
        <v>-5807.1770136986297</v>
      </c>
    </row>
    <row r="45" spans="1:10" x14ac:dyDescent="0.25">
      <c r="A45" s="13"/>
      <c r="B45" s="14"/>
      <c r="C45" s="15"/>
      <c r="D45" s="16"/>
      <c r="E45" s="36"/>
    </row>
    <row r="46" spans="1:10" s="28" customFormat="1" x14ac:dyDescent="0.25">
      <c r="A46" s="22">
        <v>36557</v>
      </c>
      <c r="B46" s="23">
        <f>+[2]IMBAL!W$56</f>
        <v>186956.58399999887</v>
      </c>
      <c r="C46" s="24">
        <v>2.4474999999999998</v>
      </c>
      <c r="D46" s="25">
        <f>ROUND(B46*C46,2)+1328.99</f>
        <v>458905.23</v>
      </c>
      <c r="E46" s="37"/>
      <c r="F46" s="27">
        <v>36641</v>
      </c>
      <c r="G46" s="27">
        <v>37060</v>
      </c>
      <c r="H46" s="28">
        <f>6%/365</f>
        <v>1.6438356164383562E-4</v>
      </c>
      <c r="I46" s="29">
        <f>G46-F46</f>
        <v>419</v>
      </c>
      <c r="J46" s="30">
        <f>(+H46*I46)*D46</f>
        <v>31607.883512876713</v>
      </c>
    </row>
    <row r="47" spans="1:10" x14ac:dyDescent="0.25">
      <c r="A47" s="13"/>
      <c r="B47" s="14"/>
      <c r="C47" s="15"/>
      <c r="D47" s="16"/>
      <c r="E47" s="36"/>
    </row>
    <row r="48" spans="1:10" x14ac:dyDescent="0.25">
      <c r="A48" s="13">
        <v>36586</v>
      </c>
      <c r="B48" s="14">
        <f>+[2]IMBAL!X$56</f>
        <v>-81567.848000001162</v>
      </c>
      <c r="C48" s="15">
        <v>2.6364999999999998</v>
      </c>
      <c r="D48" s="16">
        <f>ROUND(B48*C48,2)</f>
        <v>-215053.63</v>
      </c>
      <c r="E48" s="36"/>
      <c r="F48" s="4">
        <v>36671</v>
      </c>
      <c r="G48" s="4">
        <v>37060</v>
      </c>
      <c r="H48" s="2">
        <f>6%/365</f>
        <v>1.6438356164383562E-4</v>
      </c>
      <c r="I48" s="18">
        <f>G48-F48</f>
        <v>389</v>
      </c>
      <c r="J48" s="5">
        <f>(+H48*I48)*D48</f>
        <v>-13751.648559452055</v>
      </c>
    </row>
    <row r="49" spans="1:10" x14ac:dyDescent="0.25">
      <c r="A49" s="13"/>
      <c r="B49" s="14"/>
      <c r="C49" s="15"/>
      <c r="D49" s="16"/>
      <c r="E49" s="36"/>
    </row>
    <row r="50" spans="1:10" x14ac:dyDescent="0.25">
      <c r="A50" s="13">
        <v>36617</v>
      </c>
      <c r="B50" s="14">
        <f>+[2]IMBAL!Y$56</f>
        <v>-102750.52319999784</v>
      </c>
      <c r="C50" s="15">
        <v>2.8424</v>
      </c>
      <c r="D50" s="16">
        <f>ROUND(B50*C50,2)</f>
        <v>-292058.09000000003</v>
      </c>
      <c r="E50" s="36"/>
      <c r="F50" s="4">
        <v>36702</v>
      </c>
      <c r="G50" s="4">
        <v>37060</v>
      </c>
      <c r="H50" s="2">
        <f>6%/365</f>
        <v>1.6438356164383562E-4</v>
      </c>
      <c r="I50" s="18">
        <f>G50-F50</f>
        <v>358</v>
      </c>
      <c r="J50" s="5">
        <f>(+H50*I50)*D50</f>
        <v>-17187.418556712331</v>
      </c>
    </row>
    <row r="51" spans="1:10" x14ac:dyDescent="0.25">
      <c r="A51" s="13"/>
      <c r="B51" s="14"/>
      <c r="C51" s="15"/>
      <c r="D51" s="16"/>
      <c r="E51" s="36"/>
    </row>
    <row r="52" spans="1:10" x14ac:dyDescent="0.25">
      <c r="A52" s="13">
        <v>36647</v>
      </c>
      <c r="B52" s="14">
        <f>+[2]IMBAL!Z$56</f>
        <v>-174201.07999999821</v>
      </c>
      <c r="C52" s="15">
        <v>3.2884000000000002</v>
      </c>
      <c r="D52" s="16">
        <f>ROUND(B52*C52,2)</f>
        <v>-572842.82999999996</v>
      </c>
      <c r="E52" s="36"/>
      <c r="F52" s="4">
        <v>36732</v>
      </c>
      <c r="G52" s="4">
        <v>37060</v>
      </c>
      <c r="H52" s="2">
        <f>6%/365</f>
        <v>1.6438356164383562E-4</v>
      </c>
      <c r="I52" s="18">
        <f>G52-F52</f>
        <v>328</v>
      </c>
      <c r="J52" s="5">
        <f>(+H52*I52)*D52</f>
        <v>-30886.429847671232</v>
      </c>
    </row>
    <row r="53" spans="1:10" x14ac:dyDescent="0.25">
      <c r="A53" s="13"/>
      <c r="B53" s="14"/>
      <c r="C53" s="15"/>
      <c r="D53" s="16"/>
      <c r="E53" s="36"/>
    </row>
    <row r="54" spans="1:10" x14ac:dyDescent="0.25">
      <c r="A54" s="13">
        <v>36678</v>
      </c>
      <c r="B54" s="14">
        <f>+[2]IMBAL!AA$56</f>
        <v>-16036.243200000376</v>
      </c>
      <c r="C54" s="15">
        <v>4.0792000000000002</v>
      </c>
      <c r="D54" s="16">
        <f>ROUND(B54*C54,2)</f>
        <v>-65415.040000000001</v>
      </c>
      <c r="E54" s="36"/>
      <c r="F54" s="4">
        <v>36763</v>
      </c>
      <c r="G54" s="4">
        <v>37060</v>
      </c>
      <c r="H54" s="2">
        <f>6%/365</f>
        <v>1.6438356164383562E-4</v>
      </c>
      <c r="I54" s="18">
        <f>G54-F54</f>
        <v>297</v>
      </c>
      <c r="J54" s="5">
        <f>(+H54*I54)*D54</f>
        <v>-3193.6877063013699</v>
      </c>
    </row>
    <row r="55" spans="1:10" x14ac:dyDescent="0.25">
      <c r="A55" s="13"/>
      <c r="B55" s="14"/>
      <c r="C55" s="15"/>
      <c r="D55" s="16"/>
      <c r="E55" s="36"/>
    </row>
    <row r="56" spans="1:10" x14ac:dyDescent="0.25">
      <c r="A56" s="13">
        <v>36708</v>
      </c>
      <c r="B56" s="14">
        <f>+[2]IMBAL!AB$56</f>
        <v>83178.534400001168</v>
      </c>
      <c r="C56" s="15">
        <v>3.8249</v>
      </c>
      <c r="D56" s="16">
        <f>ROUND(B56*C56,2)</f>
        <v>318149.58</v>
      </c>
      <c r="E56" s="36"/>
      <c r="F56" s="4">
        <v>36794</v>
      </c>
      <c r="G56" s="4">
        <v>37060</v>
      </c>
      <c r="H56" s="2">
        <f>6%/365</f>
        <v>1.6438356164383562E-4</v>
      </c>
      <c r="I56" s="18">
        <f>G56-F56</f>
        <v>266</v>
      </c>
      <c r="J56" s="5">
        <f>(+H56*I56)*D56</f>
        <v>13911.417251506849</v>
      </c>
    </row>
    <row r="57" spans="1:10" x14ac:dyDescent="0.25">
      <c r="A57" s="13"/>
      <c r="B57" s="14"/>
      <c r="C57" s="15"/>
      <c r="D57" s="16"/>
      <c r="E57" s="36"/>
    </row>
    <row r="58" spans="1:10" x14ac:dyDescent="0.25">
      <c r="A58" s="13">
        <v>36739</v>
      </c>
      <c r="B58" s="14">
        <f>+[2]IMBAL!AC$56</f>
        <v>-48913.860799998045</v>
      </c>
      <c r="C58" s="15">
        <v>4.2165999999999997</v>
      </c>
      <c r="D58" s="16">
        <f>ROUND(B58*C58,2)</f>
        <v>-206250.19</v>
      </c>
      <c r="E58" s="36"/>
      <c r="F58" s="4">
        <v>36824</v>
      </c>
      <c r="G58" s="4">
        <v>37060</v>
      </c>
      <c r="H58" s="2">
        <f>6%/365</f>
        <v>1.6438356164383562E-4</v>
      </c>
      <c r="I58" s="18">
        <f>G58-F58</f>
        <v>236</v>
      </c>
      <c r="J58" s="5">
        <f>(+H58*I58)*D58</f>
        <v>-8001.3772339726038</v>
      </c>
    </row>
    <row r="59" spans="1:10" x14ac:dyDescent="0.25">
      <c r="A59" s="13"/>
      <c r="B59" s="14"/>
      <c r="C59" s="15"/>
      <c r="D59" s="16"/>
      <c r="E59" s="36"/>
    </row>
    <row r="60" spans="1:10" s="28" customFormat="1" x14ac:dyDescent="0.25">
      <c r="A60" s="22">
        <v>36770</v>
      </c>
      <c r="B60" s="23">
        <f>+[2]IMBAL!AD$56</f>
        <v>58520.903999999166</v>
      </c>
      <c r="C60" s="24">
        <v>4.8502999999999998</v>
      </c>
      <c r="D60" s="25">
        <f>ROUND(B60*C60,2)+10302.04</f>
        <v>294145.98</v>
      </c>
      <c r="E60" s="37"/>
      <c r="F60" s="27">
        <v>36855</v>
      </c>
      <c r="G60" s="27">
        <v>37060</v>
      </c>
      <c r="H60" s="28">
        <f>6%/365</f>
        <v>1.6438356164383562E-4</v>
      </c>
      <c r="I60" s="29">
        <f>G60-F60</f>
        <v>205</v>
      </c>
      <c r="J60" s="30">
        <f>(+H60*I60)*D60</f>
        <v>9912.316586301371</v>
      </c>
    </row>
    <row r="61" spans="1:10" x14ac:dyDescent="0.25">
      <c r="A61" s="13"/>
      <c r="B61" s="14"/>
      <c r="C61" s="15"/>
      <c r="D61" s="16"/>
      <c r="E61" s="36"/>
    </row>
    <row r="62" spans="1:10" s="28" customFormat="1" x14ac:dyDescent="0.25">
      <c r="A62" s="22">
        <v>36800</v>
      </c>
      <c r="B62" s="23">
        <f>+[2]IMBAL!AE$56</f>
        <v>-137092.01439999789</v>
      </c>
      <c r="C62" s="24">
        <v>4.8727</v>
      </c>
      <c r="D62" s="25">
        <f>ROUND(B62*C62,2)+6213.76</f>
        <v>-661794.5</v>
      </c>
      <c r="E62" s="37"/>
      <c r="F62" s="27">
        <v>36885</v>
      </c>
      <c r="G62" s="27">
        <v>37060</v>
      </c>
      <c r="H62" s="28">
        <f>6%/365</f>
        <v>1.6438356164383562E-4</v>
      </c>
      <c r="I62" s="29">
        <f>G62-F62</f>
        <v>175</v>
      </c>
      <c r="J62" s="30">
        <f>(+H62*I62)*D62</f>
        <v>-19037.923972602741</v>
      </c>
    </row>
    <row r="63" spans="1:10" x14ac:dyDescent="0.25">
      <c r="A63" s="13"/>
      <c r="B63" s="14"/>
      <c r="C63" s="15"/>
      <c r="D63" s="16"/>
      <c r="E63" s="36"/>
    </row>
    <row r="64" spans="1:10" x14ac:dyDescent="0.25">
      <c r="A64" s="13">
        <v>36831</v>
      </c>
      <c r="B64" s="14">
        <f>+[2]IMBAL!AF$56</f>
        <v>60134.108800001442</v>
      </c>
      <c r="C64" s="15">
        <v>5.2089999999999996</v>
      </c>
      <c r="D64" s="16">
        <f>ROUND(B64*C64,2)</f>
        <v>313238.57</v>
      </c>
      <c r="E64" s="36"/>
      <c r="F64" s="4">
        <v>36916</v>
      </c>
      <c r="G64" s="4">
        <v>37060</v>
      </c>
      <c r="H64" s="2">
        <f>6%/365</f>
        <v>1.6438356164383562E-4</v>
      </c>
      <c r="I64" s="18">
        <f>G64-F64</f>
        <v>144</v>
      </c>
      <c r="J64" s="5">
        <f>(+H64*I64)*D64</f>
        <v>7414.7431364383565</v>
      </c>
    </row>
    <row r="65" spans="1:11" x14ac:dyDescent="0.25">
      <c r="A65" s="13"/>
      <c r="B65" s="14"/>
      <c r="C65" s="15"/>
      <c r="D65" s="16"/>
      <c r="E65" s="36"/>
    </row>
    <row r="66" spans="1:11" x14ac:dyDescent="0.25">
      <c r="A66" s="13">
        <v>36861</v>
      </c>
      <c r="B66" s="14">
        <f>+[2]IMBAL!AG$56</f>
        <v>88253.016000002623</v>
      </c>
      <c r="C66" s="15">
        <v>8.7181999999999995</v>
      </c>
      <c r="D66" s="16">
        <f>ROUND(B66*C66,2)</f>
        <v>769407.44</v>
      </c>
      <c r="E66" s="36"/>
      <c r="F66" s="4">
        <v>36947</v>
      </c>
      <c r="G66" s="4">
        <v>37060</v>
      </c>
      <c r="H66" s="2">
        <f>6%/365</f>
        <v>1.6438356164383562E-4</v>
      </c>
      <c r="I66" s="18">
        <f>G66-F66</f>
        <v>113</v>
      </c>
      <c r="J66" s="5">
        <f>(+H66*I66)*D66</f>
        <v>14292.006693698628</v>
      </c>
    </row>
    <row r="67" spans="1:11" x14ac:dyDescent="0.25">
      <c r="A67" s="13"/>
      <c r="B67" s="14"/>
      <c r="C67" s="15"/>
      <c r="D67" s="16"/>
      <c r="E67" s="36"/>
    </row>
    <row r="68" spans="1:11" x14ac:dyDescent="0.25">
      <c r="A68" s="13">
        <v>36892</v>
      </c>
      <c r="B68" s="14">
        <f>+[2]IMBAL!AH$56</f>
        <v>93121.593599999323</v>
      </c>
      <c r="C68" s="15">
        <v>8</v>
      </c>
      <c r="D68" s="16">
        <f>ROUND(B68*C68,2)</f>
        <v>744972.75</v>
      </c>
      <c r="E68" s="36"/>
      <c r="F68" s="4">
        <v>36975</v>
      </c>
      <c r="G68" s="4">
        <v>37060</v>
      </c>
      <c r="H68" s="2">
        <f>6%/365</f>
        <v>1.6438356164383562E-4</v>
      </c>
      <c r="I68" s="18">
        <f>G68-F68</f>
        <v>85</v>
      </c>
      <c r="J68" s="5">
        <f>(+H68*I68)*D68</f>
        <v>10409.208287671234</v>
      </c>
    </row>
    <row r="69" spans="1:11" x14ac:dyDescent="0.25">
      <c r="A69" s="13"/>
      <c r="B69" s="14"/>
      <c r="C69" s="15"/>
      <c r="D69" s="16"/>
      <c r="E69" s="36"/>
    </row>
    <row r="70" spans="1:11" x14ac:dyDescent="0.25">
      <c r="A70" s="13">
        <v>36923</v>
      </c>
      <c r="B70" s="14">
        <f>+[2]IMBAL!AI$56</f>
        <v>43915</v>
      </c>
      <c r="C70" s="15">
        <v>5.5555000000000003</v>
      </c>
      <c r="D70" s="16">
        <f>ROUND(B70*C70,2)</f>
        <v>243969.78</v>
      </c>
      <c r="E70" s="36"/>
      <c r="F70" s="4">
        <v>37006</v>
      </c>
      <c r="G70" s="4">
        <v>37060</v>
      </c>
      <c r="H70" s="2">
        <f>6%/365</f>
        <v>1.6438356164383562E-4</v>
      </c>
      <c r="I70" s="18">
        <f>G70-F70</f>
        <v>54</v>
      </c>
      <c r="J70" s="5">
        <f>(+H70*I70)*D70</f>
        <v>2165.6495539726025</v>
      </c>
    </row>
    <row r="71" spans="1:11" x14ac:dyDescent="0.25">
      <c r="A71" s="13"/>
      <c r="B71" s="14"/>
      <c r="C71" s="15"/>
      <c r="D71" s="16"/>
      <c r="E71" s="36"/>
    </row>
    <row r="72" spans="1:11" x14ac:dyDescent="0.25">
      <c r="A72" s="13">
        <v>36951</v>
      </c>
      <c r="B72" s="14">
        <f>+[2]IMBAL!AJ$56</f>
        <v>8621</v>
      </c>
      <c r="C72" s="15">
        <v>4.9851000000000001</v>
      </c>
      <c r="D72" s="16">
        <f>ROUND(B72*C72,2)</f>
        <v>42976.55</v>
      </c>
      <c r="E72" s="36"/>
      <c r="F72" s="10">
        <v>37036</v>
      </c>
      <c r="G72" s="4">
        <v>37060</v>
      </c>
      <c r="H72" s="2">
        <f>6%/365</f>
        <v>1.6438356164383562E-4</v>
      </c>
      <c r="I72" s="18">
        <f>G72-F72</f>
        <v>24</v>
      </c>
      <c r="J72" s="5">
        <f>(+H72*I72)*D72</f>
        <v>169.55132054794521</v>
      </c>
    </row>
    <row r="73" spans="1:11" x14ac:dyDescent="0.25">
      <c r="A73" s="13"/>
      <c r="B73" s="14"/>
      <c r="C73" s="15"/>
      <c r="D73" s="16"/>
      <c r="E73" s="36"/>
    </row>
    <row r="74" spans="1:11" x14ac:dyDescent="0.25">
      <c r="A74" s="38" t="s">
        <v>14</v>
      </c>
      <c r="B74" s="39"/>
      <c r="C74" s="39"/>
      <c r="D74" s="39"/>
      <c r="E74" s="40"/>
    </row>
    <row r="75" spans="1:11" x14ac:dyDescent="0.25">
      <c r="A75" s="41" t="s">
        <v>15</v>
      </c>
      <c r="B75" s="42">
        <f>SUM(B6:B73)</f>
        <v>193212.64297602931</v>
      </c>
      <c r="C75" s="43">
        <f>D75/B75</f>
        <v>6.1738078400386582</v>
      </c>
      <c r="D75" s="44">
        <f>SUM(D6:D73)</f>
        <v>1192857.73</v>
      </c>
      <c r="E75" s="45"/>
      <c r="H75" s="11"/>
      <c r="I75" s="46" t="s">
        <v>16</v>
      </c>
      <c r="J75" s="47">
        <f>SUM(J6:J72)</f>
        <v>-56097.692944109578</v>
      </c>
      <c r="K75" s="2" t="str">
        <f>IF(J75&gt;0,"DUE ONEOK","DUE NNG")</f>
        <v>DUE NNG</v>
      </c>
    </row>
    <row r="76" spans="1:11" x14ac:dyDescent="0.25">
      <c r="B76" s="48"/>
      <c r="C76" s="49"/>
      <c r="D76" s="48"/>
    </row>
    <row r="79" spans="1:11" x14ac:dyDescent="0.25">
      <c r="B79" s="50"/>
      <c r="C79" s="50"/>
      <c r="D79" s="50"/>
    </row>
    <row r="80" spans="1:11" x14ac:dyDescent="0.25">
      <c r="B80" s="50"/>
      <c r="C80" s="50"/>
      <c r="D80" s="50"/>
    </row>
    <row r="81" spans="2:4" x14ac:dyDescent="0.25">
      <c r="B81" s="50"/>
      <c r="C81" s="50"/>
      <c r="D81" s="50"/>
    </row>
    <row r="82" spans="2:4" x14ac:dyDescent="0.25">
      <c r="B82" s="50"/>
      <c r="C82" s="50"/>
      <c r="D82" s="50"/>
    </row>
    <row r="83" spans="2:4" x14ac:dyDescent="0.25">
      <c r="B83" s="51"/>
      <c r="C83" s="50"/>
      <c r="D83" s="51"/>
    </row>
  </sheetData>
  <phoneticPr fontId="0" type="noConversion"/>
  <printOptions horizontalCentered="1" gridLinesSet="0"/>
  <pageMargins left="0.5" right="0.5" top="0.5" bottom="0.25" header="0.25" footer="0.25"/>
  <pageSetup scale="66" orientation="portrait" horizontalDpi="4294967292" verticalDpi="300" r:id="rId1"/>
  <headerFooter alignWithMargins="0">
    <oddHeader>&amp;R&amp;D</oddHeader>
    <oddFooter>&amp;LG:\C\B\&amp;F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NNGINTEREST2</vt:lpstr>
      <vt:lpstr>NNGINTEREST2!Print_Area</vt:lpstr>
      <vt:lpstr>NNGINTEREST2!Print_Titles_MI</vt:lpstr>
    </vt:vector>
  </TitlesOfParts>
  <Company>ONEOK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HARDMAN</dc:creator>
  <cp:lastModifiedBy>Havlíček Jan</cp:lastModifiedBy>
  <dcterms:created xsi:type="dcterms:W3CDTF">2001-07-10T22:53:26Z</dcterms:created>
  <dcterms:modified xsi:type="dcterms:W3CDTF">2023-09-10T11:05:12Z</dcterms:modified>
</cp:coreProperties>
</file>