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56" yWindow="0" windowWidth="8340" windowHeight="8652" tabRatio="570"/>
  </bookViews>
  <sheets>
    <sheet name="SEPTEMBER" sheetId="1" r:id="rId1"/>
    <sheet name="Page 2" sheetId="416" r:id="rId2"/>
    <sheet name="BusOb" sheetId="3180" r:id="rId3"/>
    <sheet name="Sheet1" sheetId="412" r:id="rId4"/>
    <sheet name="ChartFDD" sheetId="3184" r:id="rId5"/>
    <sheet name="ChartIDD" sheetId="3185" r:id="rId6"/>
    <sheet name="ChartPNR" sheetId="3186" r:id="rId7"/>
    <sheet name="Chart1" sheetId="3187" r:id="rId8"/>
    <sheet name="Chart2" sheetId="3188" r:id="rId9"/>
    <sheet name="Chart3" sheetId="3189" r:id="rId10"/>
    <sheet name="Sheet2" sheetId="16" r:id="rId11"/>
    <sheet name="properties" sheetId="5" r:id="rId12"/>
  </sheets>
  <externalReferences>
    <externalReference r:id="rId13"/>
    <externalReference r:id="rId14"/>
  </externalReferences>
  <definedNames>
    <definedName name="\s">SEPTEMBER!$AS$1:$AS$4</definedName>
    <definedName name="__123Graph_A" localSheetId="0" hidden="1">SEPTEMBER!$AA$18:$AA$45</definedName>
    <definedName name="__123Graph_AJUNEACT" localSheetId="0" hidden="1">SEPTEMBER!$AA$18:$AA$45</definedName>
    <definedName name="__123Graph_B" localSheetId="0" hidden="1">SEPTEMBER!$Z$18:$Z$39</definedName>
    <definedName name="__123Graph_BJUNEACT" localSheetId="0" hidden="1">SEPTEMBER!$Z$18:$Z$39</definedName>
    <definedName name="__123Graph_C" localSheetId="0" hidden="1">SEPTEMBER!$AF$17:$AF$38</definedName>
    <definedName name="__123Graph_CJUNEACT" localSheetId="0" hidden="1">SEPTEMBER!$AF$17:$AF$38</definedName>
    <definedName name="__123Graph_X" localSheetId="0" hidden="1">SEPTEMBER!$C$18:$C$45</definedName>
    <definedName name="__123Graph_XJUNEACT" localSheetId="0" hidden="1">SEPTEMBER!$C$18:$C$45</definedName>
    <definedName name="File_Name_1" localSheetId="11">properties!$B$1</definedName>
    <definedName name="File_Name_1">#REF!</definedName>
    <definedName name="_xlnm.Print_Area" localSheetId="2">BusOb!$A$1:$AH$184</definedName>
    <definedName name="_xlnm.Print_Area" localSheetId="1">'Page 2'!$D$1:$AJ$70</definedName>
    <definedName name="_xlnm.Print_Area" localSheetId="11">properties!$A$1:$B$17</definedName>
    <definedName name="_xlnm.Print_Area" localSheetId="0">SEPTEMBER!$C$6:$AH$84</definedName>
    <definedName name="_xlnm.Print_Area" localSheetId="3">Sheet1!$M$1:$AC$56</definedName>
    <definedName name="Print_Area_MI">SEPTEMBER!$A$1:$Q$51</definedName>
    <definedName name="_xlnm.Recorder" localSheetId="11">#REF!</definedName>
    <definedName name="_xlnm.Recorder">#REF!</definedName>
  </definedNames>
  <calcPr calcId="92512"/>
</workbook>
</file>

<file path=xl/calcChain.xml><?xml version="1.0" encoding="utf-8"?>
<calcChain xmlns="http://schemas.openxmlformats.org/spreadsheetml/2006/main">
  <c r="F4" i="416" l="1"/>
  <c r="F5" i="416"/>
  <c r="AN6" i="416"/>
  <c r="AO6" i="416"/>
  <c r="H7" i="416"/>
  <c r="AN7" i="416"/>
  <c r="AO7" i="416"/>
  <c r="H8" i="416"/>
  <c r="AN8" i="416"/>
  <c r="AO8" i="416"/>
  <c r="F9" i="416"/>
  <c r="G9" i="416"/>
  <c r="AN9" i="416"/>
  <c r="AO9" i="416"/>
  <c r="G10" i="416"/>
  <c r="AN10" i="416"/>
  <c r="AO10" i="416"/>
  <c r="B11" i="416"/>
  <c r="AN11" i="416"/>
  <c r="AO11" i="416"/>
  <c r="AN12" i="416"/>
  <c r="AO12" i="416"/>
  <c r="B13" i="416"/>
  <c r="AN13" i="416"/>
  <c r="AO13" i="416"/>
  <c r="AN14" i="416"/>
  <c r="AO14" i="416"/>
  <c r="AN15" i="416"/>
  <c r="AO15" i="416"/>
  <c r="AN16" i="416"/>
  <c r="AO16" i="416"/>
  <c r="AN17" i="416"/>
  <c r="AO17" i="416"/>
  <c r="AN18" i="416"/>
  <c r="AO18" i="416"/>
  <c r="AN19" i="416"/>
  <c r="AO19" i="416"/>
  <c r="AN20" i="416"/>
  <c r="AO20" i="416"/>
  <c r="AN21" i="416"/>
  <c r="AO21" i="416"/>
  <c r="AN22" i="416"/>
  <c r="AO22" i="416"/>
  <c r="AN23" i="416"/>
  <c r="AO23" i="416"/>
  <c r="H24" i="416"/>
  <c r="I24" i="416"/>
  <c r="AN24" i="416"/>
  <c r="AO24" i="416"/>
  <c r="H25" i="416"/>
  <c r="I25" i="416"/>
  <c r="AN25" i="416"/>
  <c r="AO25" i="416"/>
  <c r="H26" i="416"/>
  <c r="I26" i="416"/>
  <c r="AN26" i="416"/>
  <c r="AO26" i="416"/>
  <c r="AN27" i="416"/>
  <c r="AO27" i="416"/>
  <c r="AN28" i="416"/>
  <c r="AO28" i="416"/>
  <c r="AN29" i="416"/>
  <c r="AO29" i="416"/>
  <c r="AN30" i="416"/>
  <c r="AO30" i="416"/>
  <c r="AN31" i="416"/>
  <c r="AO31" i="416"/>
  <c r="AN32" i="416"/>
  <c r="AO32" i="416"/>
  <c r="AN33" i="416"/>
  <c r="AO33" i="416"/>
  <c r="AN34" i="416"/>
  <c r="AO34" i="416"/>
  <c r="AN35" i="416"/>
  <c r="AO35" i="416"/>
  <c r="AN36" i="416"/>
  <c r="AO36" i="416"/>
  <c r="AN60" i="416"/>
  <c r="AO60" i="416"/>
  <c r="B3" i="5"/>
  <c r="B7" i="5"/>
  <c r="AA1" i="1"/>
  <c r="B2" i="1"/>
  <c r="C2" i="1"/>
  <c r="AA2" i="1"/>
  <c r="C3" i="1"/>
  <c r="AA3" i="1"/>
  <c r="B4" i="1"/>
  <c r="AA4" i="1"/>
  <c r="F9" i="1"/>
  <c r="G9" i="1"/>
  <c r="H9" i="1"/>
  <c r="J9" i="1"/>
  <c r="K9" i="1"/>
  <c r="L9" i="1"/>
  <c r="P9" i="1"/>
  <c r="Q9" i="1"/>
  <c r="T9" i="1"/>
  <c r="U9" i="1"/>
  <c r="V9" i="1"/>
  <c r="X9" i="1"/>
  <c r="Y9" i="1"/>
  <c r="Z9" i="1"/>
  <c r="AA9" i="1"/>
  <c r="F10" i="1"/>
  <c r="G10" i="1"/>
  <c r="H10" i="1"/>
  <c r="J10" i="1"/>
  <c r="K10" i="1"/>
  <c r="L10" i="1"/>
  <c r="P10" i="1"/>
  <c r="Q10" i="1"/>
  <c r="T10" i="1"/>
  <c r="U10" i="1"/>
  <c r="V10" i="1"/>
  <c r="X10" i="1"/>
  <c r="Y10" i="1"/>
  <c r="Z10" i="1"/>
  <c r="AA10" i="1"/>
  <c r="F11" i="1"/>
  <c r="G11" i="1"/>
  <c r="H11" i="1"/>
  <c r="J11" i="1"/>
  <c r="K11" i="1"/>
  <c r="L11" i="1"/>
  <c r="P11" i="1"/>
  <c r="Q11" i="1"/>
  <c r="T11" i="1"/>
  <c r="U11" i="1"/>
  <c r="V11" i="1"/>
  <c r="X11" i="1"/>
  <c r="Y11" i="1"/>
  <c r="Z11" i="1"/>
  <c r="AA11" i="1"/>
  <c r="F15" i="1"/>
  <c r="G15" i="1"/>
  <c r="H15" i="1"/>
  <c r="J15" i="1"/>
  <c r="K15" i="1"/>
  <c r="L15" i="1"/>
  <c r="M15" i="1"/>
  <c r="N15" i="1"/>
  <c r="O15" i="1"/>
  <c r="P15" i="1"/>
  <c r="Q15" i="1"/>
  <c r="T15" i="1"/>
  <c r="U15" i="1"/>
  <c r="V15" i="1"/>
  <c r="W15" i="1"/>
  <c r="X15" i="1"/>
  <c r="Y15" i="1"/>
  <c r="Z15" i="1"/>
  <c r="AA15" i="1"/>
  <c r="F16" i="1"/>
  <c r="G16" i="1"/>
  <c r="H16" i="1"/>
  <c r="J16" i="1"/>
  <c r="K16" i="1"/>
  <c r="L16" i="1"/>
  <c r="M16" i="1"/>
  <c r="N16" i="1"/>
  <c r="O16" i="1"/>
  <c r="P16" i="1"/>
  <c r="Q16" i="1"/>
  <c r="T16" i="1"/>
  <c r="U16" i="1"/>
  <c r="V16" i="1"/>
  <c r="W16" i="1"/>
  <c r="X16" i="1"/>
  <c r="Y16" i="1"/>
  <c r="Z16" i="1"/>
  <c r="AA16" i="1"/>
  <c r="AN17" i="1"/>
  <c r="H18" i="1"/>
  <c r="L18" i="1"/>
  <c r="M18" i="1"/>
  <c r="N18" i="1"/>
  <c r="O18" i="1"/>
  <c r="P18" i="1"/>
  <c r="Q18" i="1"/>
  <c r="S18" i="1"/>
  <c r="Z18" i="1"/>
  <c r="AA18" i="1"/>
  <c r="AC18" i="1"/>
  <c r="AG18" i="1"/>
  <c r="AH18" i="1"/>
  <c r="AI18" i="1"/>
  <c r="AL18" i="1"/>
  <c r="AN18" i="1"/>
  <c r="AP18" i="1"/>
  <c r="AR18" i="1"/>
  <c r="AY18" i="1"/>
  <c r="AZ18" i="1"/>
  <c r="H19" i="1"/>
  <c r="L19" i="1"/>
  <c r="M19" i="1"/>
  <c r="N19" i="1"/>
  <c r="O19" i="1"/>
  <c r="P19" i="1"/>
  <c r="Q19" i="1"/>
  <c r="S19" i="1"/>
  <c r="Z19" i="1"/>
  <c r="AA19" i="1"/>
  <c r="AC19" i="1"/>
  <c r="AG19" i="1"/>
  <c r="AH19" i="1"/>
  <c r="AI19" i="1"/>
  <c r="AL19" i="1"/>
  <c r="AN19" i="1"/>
  <c r="AP19" i="1"/>
  <c r="AR19" i="1"/>
  <c r="AY19" i="1"/>
  <c r="AZ19" i="1"/>
  <c r="H20" i="1"/>
  <c r="L20" i="1"/>
  <c r="M20" i="1"/>
  <c r="N20" i="1"/>
  <c r="O20" i="1"/>
  <c r="P20" i="1"/>
  <c r="Q20" i="1"/>
  <c r="S20" i="1"/>
  <c r="Z20" i="1"/>
  <c r="AA20" i="1"/>
  <c r="AC20" i="1"/>
  <c r="AG20" i="1"/>
  <c r="AH20" i="1"/>
  <c r="AI20" i="1"/>
  <c r="AL20" i="1"/>
  <c r="AN20" i="1"/>
  <c r="AP20" i="1"/>
  <c r="AR20" i="1"/>
  <c r="AY20" i="1"/>
  <c r="AZ20" i="1"/>
  <c r="H21" i="1"/>
  <c r="L21" i="1"/>
  <c r="M21" i="1"/>
  <c r="N21" i="1"/>
  <c r="O21" i="1"/>
  <c r="P21" i="1"/>
  <c r="Q21" i="1"/>
  <c r="S21" i="1"/>
  <c r="Z21" i="1"/>
  <c r="AA21" i="1"/>
  <c r="AC21" i="1"/>
  <c r="AG21" i="1"/>
  <c r="AH21" i="1"/>
  <c r="AI21" i="1"/>
  <c r="AL21" i="1"/>
  <c r="AN21" i="1"/>
  <c r="AP21" i="1"/>
  <c r="AR21" i="1"/>
  <c r="AY21" i="1"/>
  <c r="AZ21" i="1"/>
  <c r="H22" i="1"/>
  <c r="L22" i="1"/>
  <c r="M22" i="1"/>
  <c r="N22" i="1"/>
  <c r="O22" i="1"/>
  <c r="P22" i="1"/>
  <c r="Q22" i="1"/>
  <c r="S22" i="1"/>
  <c r="Z22" i="1"/>
  <c r="AA22" i="1"/>
  <c r="AC22" i="1"/>
  <c r="AG22" i="1"/>
  <c r="AH22" i="1"/>
  <c r="AI22" i="1"/>
  <c r="AL22" i="1"/>
  <c r="AN22" i="1"/>
  <c r="AP22" i="1"/>
  <c r="AR22" i="1"/>
  <c r="AY22" i="1"/>
  <c r="AZ22" i="1"/>
  <c r="H23" i="1"/>
  <c r="L23" i="1"/>
  <c r="M23" i="1"/>
  <c r="N23" i="1"/>
  <c r="O23" i="1"/>
  <c r="P23" i="1"/>
  <c r="Q23" i="1"/>
  <c r="S23" i="1"/>
  <c r="Z23" i="1"/>
  <c r="AA23" i="1"/>
  <c r="AC23" i="1"/>
  <c r="AG23" i="1"/>
  <c r="AH23" i="1"/>
  <c r="AI23" i="1"/>
  <c r="AL23" i="1"/>
  <c r="AN23" i="1"/>
  <c r="AP23" i="1"/>
  <c r="AR23" i="1"/>
  <c r="AY23" i="1"/>
  <c r="AZ23" i="1"/>
  <c r="H24" i="1"/>
  <c r="I24" i="1"/>
  <c r="L24" i="1"/>
  <c r="M24" i="1"/>
  <c r="N24" i="1"/>
  <c r="O24" i="1"/>
  <c r="P24" i="1"/>
  <c r="Q24" i="1"/>
  <c r="R24" i="1"/>
  <c r="S24" i="1"/>
  <c r="Z24" i="1"/>
  <c r="AA24" i="1"/>
  <c r="AB24" i="1"/>
  <c r="AC24" i="1"/>
  <c r="AD24" i="1"/>
  <c r="AG24" i="1"/>
  <c r="AH24" i="1"/>
  <c r="AI24" i="1"/>
  <c r="AL24" i="1"/>
  <c r="AN24" i="1"/>
  <c r="AP24" i="1"/>
  <c r="AR24" i="1"/>
  <c r="AY24" i="1"/>
  <c r="AZ24" i="1"/>
  <c r="H25" i="1"/>
  <c r="L25" i="1"/>
  <c r="M25" i="1"/>
  <c r="N25" i="1"/>
  <c r="O25" i="1"/>
  <c r="P25" i="1"/>
  <c r="Q25" i="1"/>
  <c r="S25" i="1"/>
  <c r="Z25" i="1"/>
  <c r="AA25" i="1"/>
  <c r="AC25" i="1"/>
  <c r="AG25" i="1"/>
  <c r="AH25" i="1"/>
  <c r="AI25" i="1"/>
  <c r="AL25" i="1"/>
  <c r="AN25" i="1"/>
  <c r="AP25" i="1"/>
  <c r="AR25" i="1"/>
  <c r="AY25" i="1"/>
  <c r="AZ25" i="1"/>
  <c r="H26" i="1"/>
  <c r="I26" i="1"/>
  <c r="L26" i="1"/>
  <c r="M26" i="1"/>
  <c r="N26" i="1"/>
  <c r="O26" i="1"/>
  <c r="P26" i="1"/>
  <c r="Q26" i="1"/>
  <c r="R26" i="1"/>
  <c r="S26" i="1"/>
  <c r="Z26" i="1"/>
  <c r="AA26" i="1"/>
  <c r="AB26" i="1"/>
  <c r="AC26" i="1"/>
  <c r="AD26" i="1"/>
  <c r="AG26" i="1"/>
  <c r="AH26" i="1"/>
  <c r="AI26" i="1"/>
  <c r="AL26" i="1"/>
  <c r="AN26" i="1"/>
  <c r="AP26" i="1"/>
  <c r="AR26" i="1"/>
  <c r="AY26" i="1"/>
  <c r="AZ26" i="1"/>
  <c r="H27" i="1"/>
  <c r="L27" i="1"/>
  <c r="M27" i="1"/>
  <c r="N27" i="1"/>
  <c r="O27" i="1"/>
  <c r="P27" i="1"/>
  <c r="Q27" i="1"/>
  <c r="S27" i="1"/>
  <c r="Z27" i="1"/>
  <c r="AA27" i="1"/>
  <c r="AC27" i="1"/>
  <c r="AG27" i="1"/>
  <c r="AH27" i="1"/>
  <c r="AI27" i="1"/>
  <c r="AL27" i="1"/>
  <c r="AN27" i="1"/>
  <c r="AP27" i="1"/>
  <c r="AR27" i="1"/>
  <c r="AY27" i="1"/>
  <c r="AZ27" i="1"/>
  <c r="H28" i="1"/>
  <c r="L28" i="1"/>
  <c r="M28" i="1"/>
  <c r="N28" i="1"/>
  <c r="O28" i="1"/>
  <c r="P28" i="1"/>
  <c r="Q28" i="1"/>
  <c r="S28" i="1"/>
  <c r="Z28" i="1"/>
  <c r="AA28" i="1"/>
  <c r="AC28" i="1"/>
  <c r="AG28" i="1"/>
  <c r="AH28" i="1"/>
  <c r="AI28" i="1"/>
  <c r="AL28" i="1"/>
  <c r="AN28" i="1"/>
  <c r="AP28" i="1"/>
  <c r="AR28" i="1"/>
  <c r="AY28" i="1"/>
  <c r="AZ28" i="1"/>
  <c r="H29" i="1"/>
  <c r="L29" i="1"/>
  <c r="M29" i="1"/>
  <c r="N29" i="1"/>
  <c r="O29" i="1"/>
  <c r="P29" i="1"/>
  <c r="Q29" i="1"/>
  <c r="S29" i="1"/>
  <c r="Z29" i="1"/>
  <c r="AA29" i="1"/>
  <c r="AC29" i="1"/>
  <c r="AG29" i="1"/>
  <c r="AH29" i="1"/>
  <c r="AI29" i="1"/>
  <c r="AL29" i="1"/>
  <c r="AN29" i="1"/>
  <c r="AP29" i="1"/>
  <c r="AR29" i="1"/>
  <c r="AY29" i="1"/>
  <c r="AZ29" i="1"/>
  <c r="H30" i="1"/>
  <c r="L30" i="1"/>
  <c r="M30" i="1"/>
  <c r="N30" i="1"/>
  <c r="O30" i="1"/>
  <c r="P30" i="1"/>
  <c r="Q30" i="1"/>
  <c r="S30" i="1"/>
  <c r="Z30" i="1"/>
  <c r="AA30" i="1"/>
  <c r="AC30" i="1"/>
  <c r="AG30" i="1"/>
  <c r="AH30" i="1"/>
  <c r="AI30" i="1"/>
  <c r="AL30" i="1"/>
  <c r="AN30" i="1"/>
  <c r="AP30" i="1"/>
  <c r="AR30" i="1"/>
  <c r="AY30" i="1"/>
  <c r="AZ30" i="1"/>
  <c r="H31" i="1"/>
  <c r="I31" i="1"/>
  <c r="L31" i="1"/>
  <c r="M31" i="1"/>
  <c r="N31" i="1"/>
  <c r="O31" i="1"/>
  <c r="P31" i="1"/>
  <c r="Q31" i="1"/>
  <c r="R31" i="1"/>
  <c r="S31" i="1"/>
  <c r="Z31" i="1"/>
  <c r="AA31" i="1"/>
  <c r="AB31" i="1"/>
  <c r="AC31" i="1"/>
  <c r="AD31" i="1"/>
  <c r="AG31" i="1"/>
  <c r="AH31" i="1"/>
  <c r="AI31" i="1"/>
  <c r="AL31" i="1"/>
  <c r="AN31" i="1"/>
  <c r="AP31" i="1"/>
  <c r="AR31" i="1"/>
  <c r="AY31" i="1"/>
  <c r="AZ31" i="1"/>
  <c r="H32" i="1"/>
  <c r="L32" i="1"/>
  <c r="M32" i="1"/>
  <c r="N32" i="1"/>
  <c r="O32" i="1"/>
  <c r="P32" i="1"/>
  <c r="Q32" i="1"/>
  <c r="S32" i="1"/>
  <c r="Z32" i="1"/>
  <c r="AA32" i="1"/>
  <c r="AC32" i="1"/>
  <c r="AG32" i="1"/>
  <c r="AH32" i="1"/>
  <c r="AI32" i="1"/>
  <c r="AL32" i="1"/>
  <c r="AN32" i="1"/>
  <c r="AP32" i="1"/>
  <c r="AR32" i="1"/>
  <c r="AY32" i="1"/>
  <c r="AZ32" i="1"/>
  <c r="H33" i="1"/>
  <c r="I33" i="1"/>
  <c r="L33" i="1"/>
  <c r="M33" i="1"/>
  <c r="N33" i="1"/>
  <c r="O33" i="1"/>
  <c r="P33" i="1"/>
  <c r="Q33" i="1"/>
  <c r="R33" i="1"/>
  <c r="S33" i="1"/>
  <c r="Z33" i="1"/>
  <c r="AA33" i="1"/>
  <c r="AB33" i="1"/>
  <c r="AC33" i="1"/>
  <c r="AD33" i="1"/>
  <c r="AG33" i="1"/>
  <c r="AH33" i="1"/>
  <c r="AI33" i="1"/>
  <c r="AL33" i="1"/>
  <c r="AN33" i="1"/>
  <c r="AP33" i="1"/>
  <c r="AR33" i="1"/>
  <c r="AY33" i="1"/>
  <c r="AZ33" i="1"/>
  <c r="H34" i="1"/>
  <c r="L34" i="1"/>
  <c r="M34" i="1"/>
  <c r="N34" i="1"/>
  <c r="O34" i="1"/>
  <c r="P34" i="1"/>
  <c r="Q34" i="1"/>
  <c r="S34" i="1"/>
  <c r="Z34" i="1"/>
  <c r="AA34" i="1"/>
  <c r="AC34" i="1"/>
  <c r="AG34" i="1"/>
  <c r="AH34" i="1"/>
  <c r="AI34" i="1"/>
  <c r="AL34" i="1"/>
  <c r="AN34" i="1"/>
  <c r="AP34" i="1"/>
  <c r="AR34" i="1"/>
  <c r="AY34" i="1"/>
  <c r="AZ34" i="1"/>
  <c r="H35" i="1"/>
  <c r="L35" i="1"/>
  <c r="M35" i="1"/>
  <c r="N35" i="1"/>
  <c r="O35" i="1"/>
  <c r="P35" i="1"/>
  <c r="Q35" i="1"/>
  <c r="S35" i="1"/>
  <c r="Z35" i="1"/>
  <c r="AA35" i="1"/>
  <c r="AC35" i="1"/>
  <c r="AG35" i="1"/>
  <c r="AH35" i="1"/>
  <c r="AI35" i="1"/>
  <c r="AL35" i="1"/>
  <c r="AN35" i="1"/>
  <c r="AP35" i="1"/>
  <c r="AR35" i="1"/>
  <c r="AY35" i="1"/>
  <c r="AZ35" i="1"/>
  <c r="H36" i="1"/>
  <c r="L36" i="1"/>
  <c r="M36" i="1"/>
  <c r="N36" i="1"/>
  <c r="O36" i="1"/>
  <c r="P36" i="1"/>
  <c r="Q36" i="1"/>
  <c r="S36" i="1"/>
  <c r="Z36" i="1"/>
  <c r="AA36" i="1"/>
  <c r="AC36" i="1"/>
  <c r="AG36" i="1"/>
  <c r="AH36" i="1"/>
  <c r="AI36" i="1"/>
  <c r="AL36" i="1"/>
  <c r="AN36" i="1"/>
  <c r="AP36" i="1"/>
  <c r="AR36" i="1"/>
  <c r="AY36" i="1"/>
  <c r="AZ36" i="1"/>
  <c r="BN36" i="1"/>
  <c r="BO36" i="1"/>
  <c r="H37" i="1"/>
  <c r="L37" i="1"/>
  <c r="M37" i="1"/>
  <c r="N37" i="1"/>
  <c r="O37" i="1"/>
  <c r="P37" i="1"/>
  <c r="Q37" i="1"/>
  <c r="S37" i="1"/>
  <c r="Z37" i="1"/>
  <c r="AA37" i="1"/>
  <c r="AC37" i="1"/>
  <c r="AG37" i="1"/>
  <c r="AH37" i="1"/>
  <c r="AI37" i="1"/>
  <c r="AL37" i="1"/>
  <c r="AN37" i="1"/>
  <c r="AP37" i="1"/>
  <c r="AR37" i="1"/>
  <c r="AY37" i="1"/>
  <c r="AZ37" i="1"/>
  <c r="BN37" i="1"/>
  <c r="BO37" i="1"/>
  <c r="A38" i="1"/>
  <c r="H38" i="1"/>
  <c r="I38" i="1"/>
  <c r="L38" i="1"/>
  <c r="M38" i="1"/>
  <c r="N38" i="1"/>
  <c r="O38" i="1"/>
  <c r="P38" i="1"/>
  <c r="Q38" i="1"/>
  <c r="R38" i="1"/>
  <c r="S38" i="1"/>
  <c r="Z38" i="1"/>
  <c r="AA38" i="1"/>
  <c r="AB38" i="1"/>
  <c r="AC38" i="1"/>
  <c r="AD38" i="1"/>
  <c r="AG38" i="1"/>
  <c r="AH38" i="1"/>
  <c r="AI38" i="1"/>
  <c r="AL38" i="1"/>
  <c r="AN38" i="1"/>
  <c r="AP38" i="1"/>
  <c r="AR38" i="1"/>
  <c r="AY38" i="1"/>
  <c r="AZ38" i="1"/>
  <c r="BN38" i="1"/>
  <c r="BO38" i="1"/>
  <c r="H39" i="1"/>
  <c r="L39" i="1"/>
  <c r="M39" i="1"/>
  <c r="N39" i="1"/>
  <c r="O39" i="1"/>
  <c r="P39" i="1"/>
  <c r="Q39" i="1"/>
  <c r="S39" i="1"/>
  <c r="Z39" i="1"/>
  <c r="AA39" i="1"/>
  <c r="AC39" i="1"/>
  <c r="AG39" i="1"/>
  <c r="AH39" i="1"/>
  <c r="AI39" i="1"/>
  <c r="AL39" i="1"/>
  <c r="AN39" i="1"/>
  <c r="AP39" i="1"/>
  <c r="AR39" i="1"/>
  <c r="AY39" i="1"/>
  <c r="AZ39" i="1"/>
  <c r="BN39" i="1"/>
  <c r="BO39" i="1"/>
  <c r="H40" i="1"/>
  <c r="I40" i="1"/>
  <c r="L40" i="1"/>
  <c r="M40" i="1"/>
  <c r="N40" i="1"/>
  <c r="O40" i="1"/>
  <c r="P40" i="1"/>
  <c r="Q40" i="1"/>
  <c r="R40" i="1"/>
  <c r="S40" i="1"/>
  <c r="Z40" i="1"/>
  <c r="AA40" i="1"/>
  <c r="AB40" i="1"/>
  <c r="AC40" i="1"/>
  <c r="AD40" i="1"/>
  <c r="AG40" i="1"/>
  <c r="AH40" i="1"/>
  <c r="AI40" i="1"/>
  <c r="AL40" i="1"/>
  <c r="AN40" i="1"/>
  <c r="AP40" i="1"/>
  <c r="AR40" i="1"/>
  <c r="AY40" i="1"/>
  <c r="AZ40" i="1"/>
  <c r="BN40" i="1"/>
  <c r="BO40" i="1"/>
  <c r="H41" i="1"/>
  <c r="L41" i="1"/>
  <c r="M41" i="1"/>
  <c r="N41" i="1"/>
  <c r="O41" i="1"/>
  <c r="P41" i="1"/>
  <c r="Q41" i="1"/>
  <c r="S41" i="1"/>
  <c r="Z41" i="1"/>
  <c r="AA41" i="1"/>
  <c r="AC41" i="1"/>
  <c r="AG41" i="1"/>
  <c r="AH41" i="1"/>
  <c r="AI41" i="1"/>
  <c r="AL41" i="1"/>
  <c r="AN41" i="1"/>
  <c r="AP41" i="1"/>
  <c r="AR41" i="1"/>
  <c r="AY41" i="1"/>
  <c r="AZ41" i="1"/>
  <c r="BN41" i="1"/>
  <c r="BO41" i="1"/>
  <c r="H42" i="1"/>
  <c r="L42" i="1"/>
  <c r="M42" i="1"/>
  <c r="N42" i="1"/>
  <c r="O42" i="1"/>
  <c r="P42" i="1"/>
  <c r="Q42" i="1"/>
  <c r="S42" i="1"/>
  <c r="Z42" i="1"/>
  <c r="AA42" i="1"/>
  <c r="AC42" i="1"/>
  <c r="AG42" i="1"/>
  <c r="AH42" i="1"/>
  <c r="AI42" i="1"/>
  <c r="AL42" i="1"/>
  <c r="AN42" i="1"/>
  <c r="AP42" i="1"/>
  <c r="AR42" i="1"/>
  <c r="AY42" i="1"/>
  <c r="AZ42" i="1"/>
  <c r="BN42" i="1"/>
  <c r="BO42" i="1"/>
  <c r="H43" i="1"/>
  <c r="L43" i="1"/>
  <c r="M43" i="1"/>
  <c r="N43" i="1"/>
  <c r="O43" i="1"/>
  <c r="P43" i="1"/>
  <c r="Q43" i="1"/>
  <c r="S43" i="1"/>
  <c r="Z43" i="1"/>
  <c r="AA43" i="1"/>
  <c r="AC43" i="1"/>
  <c r="AG43" i="1"/>
  <c r="AH43" i="1"/>
  <c r="AI43" i="1"/>
  <c r="AL43" i="1"/>
  <c r="AN43" i="1"/>
  <c r="AP43" i="1"/>
  <c r="AR43" i="1"/>
  <c r="AY43" i="1"/>
  <c r="AZ43" i="1"/>
  <c r="H44" i="1"/>
  <c r="L44" i="1"/>
  <c r="M44" i="1"/>
  <c r="N44" i="1"/>
  <c r="O44" i="1"/>
  <c r="P44" i="1"/>
  <c r="Q44" i="1"/>
  <c r="S44" i="1"/>
  <c r="Z44" i="1"/>
  <c r="AA44" i="1"/>
  <c r="AC44" i="1"/>
  <c r="AG44" i="1"/>
  <c r="AH44" i="1"/>
  <c r="AI44" i="1"/>
  <c r="AL44" i="1"/>
  <c r="AN44" i="1"/>
  <c r="AP44" i="1"/>
  <c r="AR44" i="1"/>
  <c r="AY44" i="1"/>
  <c r="AZ44" i="1"/>
  <c r="H45" i="1"/>
  <c r="I45" i="1"/>
  <c r="L45" i="1"/>
  <c r="M45" i="1"/>
  <c r="N45" i="1"/>
  <c r="O45" i="1"/>
  <c r="P45" i="1"/>
  <c r="Q45" i="1"/>
  <c r="R45" i="1"/>
  <c r="S45" i="1"/>
  <c r="Z45" i="1"/>
  <c r="AA45" i="1"/>
  <c r="AB45" i="1"/>
  <c r="AC45" i="1"/>
  <c r="AD45" i="1"/>
  <c r="AG45" i="1"/>
  <c r="AH45" i="1"/>
  <c r="AI45" i="1"/>
  <c r="AL45" i="1"/>
  <c r="AN45" i="1"/>
  <c r="AP45" i="1"/>
  <c r="AR45" i="1"/>
  <c r="AY45" i="1"/>
  <c r="AZ45" i="1"/>
  <c r="H46" i="1"/>
  <c r="L46" i="1"/>
  <c r="M46" i="1"/>
  <c r="N46" i="1"/>
  <c r="O46" i="1"/>
  <c r="P46" i="1"/>
  <c r="Q46" i="1"/>
  <c r="S46" i="1"/>
  <c r="Z46" i="1"/>
  <c r="AA46" i="1"/>
  <c r="AC46" i="1"/>
  <c r="AG46" i="1"/>
  <c r="AH46" i="1"/>
  <c r="AI46" i="1"/>
  <c r="AL46" i="1"/>
  <c r="AN46" i="1"/>
  <c r="AP46" i="1"/>
  <c r="AR46" i="1"/>
  <c r="H47" i="1"/>
  <c r="I47" i="1"/>
  <c r="L47" i="1"/>
  <c r="M47" i="1"/>
  <c r="N47" i="1"/>
  <c r="O47" i="1"/>
  <c r="P47" i="1"/>
  <c r="Q47" i="1"/>
  <c r="R47" i="1"/>
  <c r="S47" i="1"/>
  <c r="Z47" i="1"/>
  <c r="AA47" i="1"/>
  <c r="AB47" i="1"/>
  <c r="AC47" i="1"/>
  <c r="AD47" i="1"/>
  <c r="AG47" i="1"/>
  <c r="AH47" i="1"/>
  <c r="AI47" i="1"/>
  <c r="AN47" i="1"/>
  <c r="AP47" i="1"/>
  <c r="AR47" i="1"/>
  <c r="H48" i="1"/>
  <c r="L48" i="1"/>
  <c r="M48" i="1"/>
  <c r="N48" i="1"/>
  <c r="O48" i="1"/>
  <c r="P48" i="1"/>
  <c r="Q48" i="1"/>
  <c r="S48" i="1"/>
  <c r="Z48" i="1"/>
  <c r="AA48" i="1"/>
  <c r="AC48" i="1"/>
  <c r="AG48" i="1"/>
  <c r="F49" i="1"/>
  <c r="G49" i="1"/>
  <c r="H49" i="1"/>
  <c r="J49" i="1"/>
  <c r="K49" i="1"/>
  <c r="L49" i="1"/>
  <c r="M49" i="1"/>
  <c r="N49" i="1"/>
  <c r="O49" i="1"/>
  <c r="P49" i="1"/>
  <c r="Q49" i="1"/>
  <c r="T49" i="1"/>
  <c r="U49" i="1"/>
  <c r="V49" i="1"/>
  <c r="W49" i="1"/>
  <c r="X49" i="1"/>
  <c r="Y49" i="1"/>
  <c r="Z49" i="1"/>
  <c r="AA49" i="1"/>
  <c r="AC49" i="1"/>
  <c r="AG49" i="1"/>
  <c r="AH49" i="1"/>
  <c r="AI49" i="1"/>
  <c r="AJ49" i="1"/>
  <c r="AL49" i="1"/>
  <c r="AT49" i="1"/>
  <c r="AU49" i="1"/>
  <c r="AV49" i="1"/>
  <c r="AW49" i="1"/>
  <c r="AX49" i="1"/>
  <c r="AY49" i="1"/>
  <c r="AZ49" i="1"/>
  <c r="BA49" i="1"/>
  <c r="S50" i="1"/>
  <c r="H53" i="1"/>
  <c r="L53" i="1"/>
  <c r="P53" i="1"/>
  <c r="Q53" i="1"/>
  <c r="Z53" i="1"/>
  <c r="AC53" i="1"/>
  <c r="AT54" i="1"/>
  <c r="AU54" i="1"/>
  <c r="F55" i="1"/>
  <c r="G55" i="1"/>
  <c r="H55" i="1"/>
  <c r="I55" i="1"/>
  <c r="J55" i="1"/>
  <c r="K55" i="1"/>
  <c r="L55" i="1"/>
  <c r="P55" i="1"/>
  <c r="Q55" i="1"/>
  <c r="AA55" i="1"/>
  <c r="AB55" i="1"/>
  <c r="AC55" i="1"/>
  <c r="F56" i="1"/>
  <c r="G56" i="1"/>
  <c r="H56" i="1"/>
  <c r="I56" i="1"/>
  <c r="J56" i="1"/>
  <c r="K56" i="1"/>
  <c r="L56" i="1"/>
  <c r="P56" i="1"/>
  <c r="Q56" i="1"/>
  <c r="AA56" i="1"/>
  <c r="AB56" i="1"/>
  <c r="AC56" i="1"/>
  <c r="G57" i="1"/>
  <c r="H57" i="1"/>
  <c r="J57" i="1"/>
  <c r="K57" i="1"/>
  <c r="L57" i="1"/>
  <c r="P57" i="1"/>
  <c r="AA57" i="1"/>
  <c r="AC57" i="1"/>
  <c r="AC58" i="1"/>
  <c r="AT58" i="1"/>
  <c r="AU58" i="1"/>
  <c r="S59" i="1"/>
  <c r="AC59" i="1"/>
  <c r="AT61" i="1"/>
  <c r="AU61" i="1"/>
  <c r="AT64" i="1"/>
  <c r="AU64" i="1"/>
  <c r="AT67" i="1"/>
  <c r="AU67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D3" i="412"/>
  <c r="E3" i="412"/>
  <c r="F3" i="412"/>
  <c r="D4" i="412"/>
  <c r="E4" i="412"/>
  <c r="F4" i="412"/>
  <c r="AI4" i="412"/>
  <c r="AJ4" i="412"/>
  <c r="AL4" i="412"/>
  <c r="AM4" i="412"/>
  <c r="AO4" i="412"/>
  <c r="D5" i="412"/>
  <c r="E5" i="412"/>
  <c r="F5" i="412"/>
  <c r="AI5" i="412"/>
  <c r="AJ5" i="412"/>
  <c r="AL5" i="412"/>
  <c r="AM5" i="412"/>
  <c r="AO5" i="412"/>
  <c r="D6" i="412"/>
  <c r="E6" i="412"/>
  <c r="F6" i="412"/>
  <c r="AI6" i="412"/>
  <c r="AJ6" i="412"/>
  <c r="AL6" i="412"/>
  <c r="AM6" i="412"/>
  <c r="AO6" i="412"/>
  <c r="D7" i="412"/>
  <c r="E7" i="412"/>
  <c r="F7" i="412"/>
  <c r="AI7" i="412"/>
  <c r="AJ7" i="412"/>
  <c r="AL7" i="412"/>
  <c r="AM7" i="412"/>
  <c r="AO7" i="412"/>
  <c r="D8" i="412"/>
  <c r="E8" i="412"/>
  <c r="F8" i="412"/>
  <c r="AI8" i="412"/>
  <c r="AJ8" i="412"/>
  <c r="AL8" i="412"/>
  <c r="AM8" i="412"/>
  <c r="AO8" i="412"/>
  <c r="D9" i="412"/>
  <c r="E9" i="412"/>
  <c r="F9" i="412"/>
  <c r="AI9" i="412"/>
  <c r="AJ9" i="412"/>
  <c r="AL9" i="412"/>
  <c r="AM9" i="412"/>
  <c r="AO9" i="412"/>
  <c r="D10" i="412"/>
  <c r="E10" i="412"/>
  <c r="F10" i="412"/>
  <c r="AI10" i="412"/>
  <c r="AJ10" i="412"/>
  <c r="AL10" i="412"/>
  <c r="AM10" i="412"/>
  <c r="AO10" i="412"/>
  <c r="D11" i="412"/>
  <c r="E11" i="412"/>
  <c r="F11" i="412"/>
  <c r="AI11" i="412"/>
  <c r="AJ11" i="412"/>
  <c r="AL11" i="412"/>
  <c r="AM11" i="412"/>
  <c r="AO11" i="412"/>
  <c r="D12" i="412"/>
  <c r="E12" i="412"/>
  <c r="F12" i="412"/>
  <c r="AI12" i="412"/>
  <c r="AJ12" i="412"/>
  <c r="AL12" i="412"/>
  <c r="AM12" i="412"/>
  <c r="AO12" i="412"/>
  <c r="D13" i="412"/>
  <c r="E13" i="412"/>
  <c r="F13" i="412"/>
  <c r="AI13" i="412"/>
  <c r="AJ13" i="412"/>
  <c r="AL13" i="412"/>
  <c r="AM13" i="412"/>
  <c r="AO13" i="412"/>
  <c r="D14" i="412"/>
  <c r="E14" i="412"/>
  <c r="F14" i="412"/>
  <c r="AI14" i="412"/>
  <c r="AJ14" i="412"/>
  <c r="AL14" i="412"/>
  <c r="AM14" i="412"/>
  <c r="AO14" i="412"/>
  <c r="D15" i="412"/>
  <c r="E15" i="412"/>
  <c r="F15" i="412"/>
  <c r="AI15" i="412"/>
  <c r="AJ15" i="412"/>
  <c r="AL15" i="412"/>
  <c r="AM15" i="412"/>
  <c r="AO15" i="412"/>
  <c r="D16" i="412"/>
  <c r="E16" i="412"/>
  <c r="F16" i="412"/>
  <c r="AI16" i="412"/>
  <c r="AJ16" i="412"/>
  <c r="AL16" i="412"/>
  <c r="AM16" i="412"/>
  <c r="AO16" i="412"/>
  <c r="D17" i="412"/>
  <c r="E17" i="412"/>
  <c r="F17" i="412"/>
  <c r="AI17" i="412"/>
  <c r="AJ17" i="412"/>
  <c r="AL17" i="412"/>
  <c r="AM17" i="412"/>
  <c r="AO17" i="412"/>
  <c r="D18" i="412"/>
  <c r="E18" i="412"/>
  <c r="F18" i="412"/>
  <c r="AI18" i="412"/>
  <c r="AJ18" i="412"/>
  <c r="AL18" i="412"/>
  <c r="AM18" i="412"/>
  <c r="AO18" i="412"/>
  <c r="D19" i="412"/>
  <c r="E19" i="412"/>
  <c r="F19" i="412"/>
  <c r="AI19" i="412"/>
  <c r="AJ19" i="412"/>
  <c r="AL19" i="412"/>
  <c r="AM19" i="412"/>
  <c r="AO19" i="412"/>
  <c r="D20" i="412"/>
  <c r="E20" i="412"/>
  <c r="F20" i="412"/>
  <c r="AI20" i="412"/>
  <c r="AJ20" i="412"/>
  <c r="AL20" i="412"/>
  <c r="AM20" i="412"/>
  <c r="AO20" i="412"/>
  <c r="D21" i="412"/>
  <c r="E21" i="412"/>
  <c r="F21" i="412"/>
  <c r="AI21" i="412"/>
  <c r="AJ21" i="412"/>
  <c r="AL21" i="412"/>
  <c r="AM21" i="412"/>
  <c r="AO21" i="412"/>
  <c r="D22" i="412"/>
  <c r="E22" i="412"/>
  <c r="F22" i="412"/>
  <c r="AI22" i="412"/>
  <c r="AJ22" i="412"/>
  <c r="AL22" i="412"/>
  <c r="AM22" i="412"/>
  <c r="AO22" i="412"/>
  <c r="D23" i="412"/>
  <c r="E23" i="412"/>
  <c r="F23" i="412"/>
  <c r="R23" i="412"/>
  <c r="AI23" i="412"/>
  <c r="AJ23" i="412"/>
  <c r="AL23" i="412"/>
  <c r="AM23" i="412"/>
  <c r="AO23" i="412"/>
  <c r="D24" i="412"/>
  <c r="E24" i="412"/>
  <c r="F24" i="412"/>
  <c r="AI24" i="412"/>
  <c r="AJ24" i="412"/>
  <c r="AL24" i="412"/>
  <c r="AM24" i="412"/>
  <c r="AO24" i="412"/>
  <c r="D25" i="412"/>
  <c r="E25" i="412"/>
  <c r="F25" i="412"/>
  <c r="P25" i="412"/>
  <c r="Q25" i="412"/>
  <c r="R25" i="412"/>
  <c r="S25" i="412"/>
  <c r="AI25" i="412"/>
  <c r="AJ25" i="412"/>
  <c r="AL25" i="412"/>
  <c r="AM25" i="412"/>
  <c r="AO25" i="412"/>
  <c r="D26" i="412"/>
  <c r="E26" i="412"/>
  <c r="F26" i="412"/>
  <c r="P26" i="412"/>
  <c r="Q26" i="412"/>
  <c r="R26" i="412"/>
  <c r="S26" i="412"/>
  <c r="AI26" i="412"/>
  <c r="AJ26" i="412"/>
  <c r="AL26" i="412"/>
  <c r="AM26" i="412"/>
  <c r="AO26" i="412"/>
  <c r="D27" i="412"/>
  <c r="E27" i="412"/>
  <c r="F27" i="412"/>
  <c r="P27" i="412"/>
  <c r="Q27" i="412"/>
  <c r="R27" i="412"/>
  <c r="AI27" i="412"/>
  <c r="AJ27" i="412"/>
  <c r="AL27" i="412"/>
  <c r="AM27" i="412"/>
  <c r="AO27" i="412"/>
  <c r="D28" i="412"/>
  <c r="E28" i="412"/>
  <c r="F28" i="412"/>
  <c r="AI28" i="412"/>
  <c r="AJ28" i="412"/>
  <c r="AL28" i="412"/>
  <c r="AM28" i="412"/>
  <c r="AO28" i="412"/>
  <c r="D29" i="412"/>
  <c r="E29" i="412"/>
  <c r="F29" i="412"/>
  <c r="AI29" i="412"/>
  <c r="AJ29" i="412"/>
  <c r="AL29" i="412"/>
  <c r="AM29" i="412"/>
  <c r="AO29" i="412"/>
  <c r="D30" i="412"/>
  <c r="E30" i="412"/>
  <c r="F30" i="412"/>
  <c r="AI30" i="412"/>
  <c r="AJ30" i="412"/>
  <c r="AL30" i="412"/>
  <c r="AM30" i="412"/>
  <c r="AO30" i="412"/>
  <c r="D31" i="412"/>
  <c r="E31" i="412"/>
  <c r="F31" i="412"/>
  <c r="AI31" i="412"/>
  <c r="AJ31" i="412"/>
  <c r="AL31" i="412"/>
  <c r="AM31" i="412"/>
  <c r="AO31" i="412"/>
  <c r="D32" i="412"/>
  <c r="E32" i="412"/>
  <c r="F32" i="412"/>
  <c r="AI32" i="412"/>
  <c r="AJ32" i="412"/>
  <c r="AL32" i="412"/>
  <c r="AM32" i="412"/>
  <c r="AO32" i="412"/>
  <c r="D33" i="412"/>
  <c r="E33" i="412"/>
  <c r="F33" i="412"/>
  <c r="AI33" i="412"/>
  <c r="AJ33" i="412"/>
  <c r="AL33" i="412"/>
  <c r="AM33" i="412"/>
  <c r="AO33" i="412"/>
  <c r="AI34" i="412"/>
  <c r="AJ34" i="412"/>
  <c r="AL34" i="412"/>
  <c r="AM34" i="412"/>
  <c r="AO34" i="412"/>
  <c r="F35" i="412"/>
  <c r="AL35" i="412"/>
  <c r="AM35" i="412"/>
  <c r="D41" i="412"/>
  <c r="E41" i="412"/>
  <c r="F41" i="412"/>
  <c r="G41" i="412"/>
  <c r="H41" i="412"/>
  <c r="I41" i="412"/>
  <c r="J41" i="412"/>
  <c r="K41" i="412"/>
  <c r="D42" i="412"/>
  <c r="E42" i="412"/>
  <c r="F42" i="412"/>
  <c r="G42" i="412"/>
  <c r="H42" i="412"/>
  <c r="I42" i="412"/>
  <c r="J42" i="412"/>
  <c r="K42" i="412"/>
  <c r="D43" i="412"/>
  <c r="E43" i="412"/>
  <c r="F43" i="412"/>
  <c r="G43" i="412"/>
  <c r="H43" i="412"/>
  <c r="I43" i="412"/>
  <c r="J43" i="412"/>
  <c r="K43" i="412"/>
  <c r="D44" i="412"/>
  <c r="E44" i="412"/>
  <c r="F44" i="412"/>
  <c r="G44" i="412"/>
  <c r="H44" i="412"/>
  <c r="I44" i="412"/>
  <c r="J44" i="412"/>
  <c r="K44" i="412"/>
  <c r="D45" i="412"/>
  <c r="E45" i="412"/>
  <c r="F45" i="412"/>
  <c r="G45" i="412"/>
  <c r="H45" i="412"/>
  <c r="I45" i="412"/>
  <c r="J45" i="412"/>
  <c r="K45" i="412"/>
  <c r="D46" i="412"/>
  <c r="E46" i="412"/>
  <c r="F46" i="412"/>
  <c r="G46" i="412"/>
  <c r="H46" i="412"/>
  <c r="I46" i="412"/>
  <c r="J46" i="412"/>
  <c r="K46" i="412"/>
  <c r="D47" i="412"/>
  <c r="E47" i="412"/>
  <c r="F47" i="412"/>
  <c r="G47" i="412"/>
  <c r="H47" i="412"/>
  <c r="I47" i="412"/>
  <c r="J47" i="412"/>
  <c r="K47" i="412"/>
  <c r="D48" i="412"/>
  <c r="E48" i="412"/>
  <c r="F48" i="412"/>
  <c r="G48" i="412"/>
  <c r="H48" i="412"/>
  <c r="I48" i="412"/>
  <c r="J48" i="412"/>
  <c r="K48" i="412"/>
  <c r="D49" i="412"/>
  <c r="E49" i="412"/>
  <c r="F49" i="412"/>
  <c r="G49" i="412"/>
  <c r="H49" i="412"/>
  <c r="I49" i="412"/>
  <c r="J49" i="412"/>
  <c r="K49" i="412"/>
  <c r="D50" i="412"/>
  <c r="E50" i="412"/>
  <c r="F50" i="412"/>
  <c r="G50" i="412"/>
  <c r="H50" i="412"/>
  <c r="I50" i="412"/>
  <c r="J50" i="412"/>
  <c r="K50" i="412"/>
  <c r="D51" i="412"/>
  <c r="E51" i="412"/>
  <c r="F51" i="412"/>
  <c r="G51" i="412"/>
  <c r="H51" i="412"/>
  <c r="I51" i="412"/>
  <c r="J51" i="412"/>
  <c r="K51" i="412"/>
  <c r="Q51" i="412"/>
  <c r="D52" i="412"/>
  <c r="E52" i="412"/>
  <c r="F52" i="412"/>
  <c r="G52" i="412"/>
  <c r="H52" i="412"/>
  <c r="I52" i="412"/>
  <c r="J52" i="412"/>
  <c r="K52" i="412"/>
  <c r="D53" i="412"/>
  <c r="E53" i="412"/>
  <c r="F53" i="412"/>
  <c r="G53" i="412"/>
  <c r="H53" i="412"/>
  <c r="I53" i="412"/>
  <c r="J53" i="412"/>
  <c r="K53" i="412"/>
  <c r="O53" i="412"/>
  <c r="P53" i="412"/>
  <c r="Q53" i="412"/>
  <c r="R53" i="412"/>
  <c r="D54" i="412"/>
  <c r="E54" i="412"/>
  <c r="F54" i="412"/>
  <c r="G54" i="412"/>
  <c r="H54" i="412"/>
  <c r="I54" i="412"/>
  <c r="J54" i="412"/>
  <c r="K54" i="412"/>
  <c r="O54" i="412"/>
  <c r="P54" i="412"/>
  <c r="Q54" i="412"/>
  <c r="R54" i="412"/>
  <c r="D55" i="412"/>
  <c r="E55" i="412"/>
  <c r="F55" i="412"/>
  <c r="G55" i="412"/>
  <c r="H55" i="412"/>
  <c r="I55" i="412"/>
  <c r="J55" i="412"/>
  <c r="K55" i="412"/>
  <c r="O55" i="412"/>
  <c r="P55" i="412"/>
  <c r="Q55" i="412"/>
  <c r="D56" i="412"/>
  <c r="E56" i="412"/>
  <c r="F56" i="412"/>
  <c r="G56" i="412"/>
  <c r="H56" i="412"/>
  <c r="I56" i="412"/>
  <c r="J56" i="412"/>
  <c r="K56" i="412"/>
  <c r="D57" i="412"/>
  <c r="E57" i="412"/>
  <c r="F57" i="412"/>
  <c r="G57" i="412"/>
  <c r="H57" i="412"/>
  <c r="I57" i="412"/>
  <c r="J57" i="412"/>
  <c r="K57" i="412"/>
  <c r="D58" i="412"/>
  <c r="E58" i="412"/>
  <c r="F58" i="412"/>
  <c r="G58" i="412"/>
  <c r="H58" i="412"/>
  <c r="I58" i="412"/>
  <c r="J58" i="412"/>
  <c r="K58" i="412"/>
  <c r="D59" i="412"/>
  <c r="E59" i="412"/>
  <c r="F59" i="412"/>
  <c r="G59" i="412"/>
  <c r="H59" i="412"/>
  <c r="I59" i="412"/>
  <c r="J59" i="412"/>
  <c r="K59" i="412"/>
  <c r="D60" i="412"/>
  <c r="E60" i="412"/>
  <c r="F60" i="412"/>
  <c r="G60" i="412"/>
  <c r="H60" i="412"/>
  <c r="I60" i="412"/>
  <c r="J60" i="412"/>
  <c r="K60" i="412"/>
  <c r="D61" i="412"/>
  <c r="E61" i="412"/>
  <c r="F61" i="412"/>
  <c r="G61" i="412"/>
  <c r="H61" i="412"/>
  <c r="I61" i="412"/>
  <c r="J61" i="412"/>
  <c r="K61" i="412"/>
  <c r="D62" i="412"/>
  <c r="E62" i="412"/>
  <c r="F62" i="412"/>
  <c r="G62" i="412"/>
  <c r="H62" i="412"/>
  <c r="I62" i="412"/>
  <c r="J62" i="412"/>
  <c r="K62" i="412"/>
  <c r="D63" i="412"/>
  <c r="E63" i="412"/>
  <c r="F63" i="412"/>
  <c r="G63" i="412"/>
  <c r="H63" i="412"/>
  <c r="I63" i="412"/>
  <c r="J63" i="412"/>
  <c r="K63" i="412"/>
  <c r="D64" i="412"/>
  <c r="E64" i="412"/>
  <c r="F64" i="412"/>
  <c r="G64" i="412"/>
  <c r="H64" i="412"/>
  <c r="I64" i="412"/>
  <c r="J64" i="412"/>
  <c r="K64" i="412"/>
  <c r="D65" i="412"/>
  <c r="E65" i="412"/>
  <c r="F65" i="412"/>
  <c r="G65" i="412"/>
  <c r="H65" i="412"/>
  <c r="I65" i="412"/>
  <c r="J65" i="412"/>
  <c r="K65" i="412"/>
  <c r="D66" i="412"/>
  <c r="E66" i="412"/>
  <c r="F66" i="412"/>
  <c r="G66" i="412"/>
  <c r="H66" i="412"/>
  <c r="I66" i="412"/>
  <c r="J66" i="412"/>
  <c r="K66" i="412"/>
  <c r="D67" i="412"/>
  <c r="E67" i="412"/>
  <c r="F67" i="412"/>
  <c r="G67" i="412"/>
  <c r="H67" i="412"/>
  <c r="I67" i="412"/>
  <c r="J67" i="412"/>
  <c r="K67" i="412"/>
  <c r="D68" i="412"/>
  <c r="E68" i="412"/>
  <c r="F68" i="412"/>
  <c r="G68" i="412"/>
  <c r="H68" i="412"/>
  <c r="I68" i="412"/>
  <c r="J68" i="412"/>
  <c r="K68" i="412"/>
  <c r="D69" i="412"/>
  <c r="E69" i="412"/>
  <c r="F69" i="412"/>
  <c r="G69" i="412"/>
  <c r="H69" i="412"/>
  <c r="I69" i="412"/>
  <c r="J69" i="412"/>
  <c r="K69" i="412"/>
  <c r="D70" i="412"/>
  <c r="E70" i="412"/>
  <c r="F70" i="412"/>
  <c r="G70" i="412"/>
  <c r="H70" i="412"/>
  <c r="I70" i="412"/>
  <c r="J70" i="412"/>
  <c r="K70" i="412"/>
  <c r="D71" i="412"/>
  <c r="E71" i="412"/>
  <c r="F71" i="412"/>
  <c r="G71" i="412"/>
  <c r="H71" i="412"/>
  <c r="I71" i="412"/>
  <c r="J71" i="412"/>
  <c r="K71" i="412"/>
  <c r="B2" i="16"/>
  <c r="C2" i="16"/>
  <c r="B4" i="16"/>
  <c r="T4" i="16"/>
  <c r="U4" i="16"/>
  <c r="V4" i="16"/>
  <c r="W4" i="16"/>
  <c r="X4" i="16"/>
  <c r="Y4" i="16"/>
  <c r="Z4" i="16"/>
  <c r="AA4" i="16"/>
  <c r="AB4" i="16"/>
  <c r="AC4" i="16"/>
  <c r="AD4" i="16"/>
  <c r="T5" i="16"/>
  <c r="U5" i="16"/>
  <c r="V5" i="16"/>
  <c r="W5" i="16"/>
  <c r="X5" i="16"/>
  <c r="Y5" i="16"/>
  <c r="Z5" i="16"/>
  <c r="AA5" i="16"/>
  <c r="AB5" i="16"/>
  <c r="AC5" i="16"/>
  <c r="AD5" i="16"/>
  <c r="T6" i="16"/>
  <c r="U6" i="16"/>
  <c r="V6" i="16"/>
  <c r="W6" i="16"/>
  <c r="X6" i="16"/>
  <c r="Y6" i="16"/>
  <c r="Z6" i="16"/>
  <c r="AA6" i="16"/>
  <c r="AB6" i="16"/>
  <c r="AC6" i="16"/>
  <c r="AD6" i="16"/>
  <c r="T7" i="16"/>
  <c r="U7" i="16"/>
  <c r="V7" i="16"/>
  <c r="W7" i="16"/>
  <c r="X7" i="16"/>
  <c r="Y7" i="16"/>
  <c r="Z7" i="16"/>
  <c r="AA7" i="16"/>
  <c r="AB7" i="16"/>
  <c r="AC7" i="16"/>
  <c r="AD7" i="16"/>
  <c r="T8" i="16"/>
  <c r="U8" i="16"/>
  <c r="V8" i="16"/>
  <c r="W8" i="16"/>
  <c r="X8" i="16"/>
  <c r="Y8" i="16"/>
  <c r="Z8" i="16"/>
  <c r="AA8" i="16"/>
  <c r="AB8" i="16"/>
  <c r="AC8" i="16"/>
  <c r="AD8" i="16"/>
  <c r="T9" i="16"/>
  <c r="U9" i="16"/>
  <c r="V9" i="16"/>
  <c r="W9" i="16"/>
  <c r="X9" i="16"/>
  <c r="Y9" i="16"/>
  <c r="Z9" i="16"/>
  <c r="AA9" i="16"/>
  <c r="AB9" i="16"/>
  <c r="AC9" i="16"/>
  <c r="AD9" i="16"/>
  <c r="T10" i="16"/>
  <c r="U10" i="16"/>
  <c r="V10" i="16"/>
  <c r="W10" i="16"/>
  <c r="X10" i="16"/>
  <c r="Y10" i="16"/>
  <c r="Z10" i="16"/>
  <c r="AA10" i="16"/>
  <c r="AB10" i="16"/>
  <c r="AC10" i="16"/>
  <c r="AD10" i="16"/>
  <c r="AF10" i="16"/>
  <c r="T11" i="16"/>
  <c r="U11" i="16"/>
  <c r="V11" i="16"/>
  <c r="W11" i="16"/>
  <c r="X11" i="16"/>
  <c r="Y11" i="16"/>
  <c r="Z11" i="16"/>
  <c r="AA11" i="16"/>
  <c r="AB11" i="16"/>
  <c r="AC11" i="16"/>
  <c r="AD11" i="16"/>
  <c r="AF11" i="16"/>
  <c r="T12" i="16"/>
  <c r="U12" i="16"/>
  <c r="V12" i="16"/>
  <c r="W12" i="16"/>
  <c r="X12" i="16"/>
  <c r="Y12" i="16"/>
  <c r="Z12" i="16"/>
  <c r="AA12" i="16"/>
  <c r="AB12" i="16"/>
  <c r="AC12" i="16"/>
  <c r="AD12" i="16"/>
  <c r="AF12" i="16"/>
  <c r="T13" i="16"/>
  <c r="U13" i="16"/>
  <c r="V13" i="16"/>
  <c r="W13" i="16"/>
  <c r="X13" i="16"/>
  <c r="Y13" i="16"/>
  <c r="Z13" i="16"/>
  <c r="AA13" i="16"/>
  <c r="AB13" i="16"/>
  <c r="AC13" i="16"/>
  <c r="AD13" i="16"/>
  <c r="AF13" i="16"/>
  <c r="W14" i="16"/>
  <c r="X14" i="16"/>
  <c r="Z14" i="16"/>
  <c r="AA14" i="16"/>
  <c r="AC14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U15" i="16"/>
  <c r="AV15" i="16"/>
  <c r="C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U16" i="16"/>
  <c r="AV16" i="16"/>
  <c r="C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U17" i="16"/>
  <c r="AV17" i="16"/>
  <c r="C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U18" i="16"/>
  <c r="AV18" i="16"/>
  <c r="C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U19" i="16"/>
  <c r="AV19" i="16"/>
  <c r="C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U20" i="16"/>
  <c r="AV20" i="16"/>
  <c r="C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U21" i="16"/>
  <c r="AV21" i="16"/>
  <c r="C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U22" i="16"/>
  <c r="AV22" i="16"/>
  <c r="C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U23" i="16"/>
  <c r="AV23" i="16"/>
  <c r="C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U24" i="16"/>
  <c r="AV24" i="16"/>
  <c r="C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U25" i="16"/>
  <c r="AV25" i="16"/>
  <c r="C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U26" i="16"/>
  <c r="AV26" i="16"/>
  <c r="C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U27" i="16"/>
  <c r="AV27" i="16"/>
  <c r="C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U28" i="16"/>
  <c r="AV28" i="16"/>
  <c r="C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U29" i="16"/>
  <c r="AV29" i="16"/>
  <c r="C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U30" i="16"/>
  <c r="AV30" i="16"/>
  <c r="C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U31" i="16"/>
  <c r="AV31" i="16"/>
  <c r="C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U32" i="16"/>
  <c r="AV32" i="16"/>
  <c r="C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U33" i="16"/>
  <c r="AV33" i="16"/>
  <c r="C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U34" i="16"/>
  <c r="AV34" i="16"/>
  <c r="C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U35" i="16"/>
  <c r="AV35" i="16"/>
  <c r="C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U36" i="16"/>
  <c r="AV36" i="16"/>
  <c r="C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U37" i="16"/>
  <c r="AV37" i="16"/>
  <c r="C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U38" i="16"/>
  <c r="AV38" i="16"/>
  <c r="C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U39" i="16"/>
  <c r="AV39" i="16"/>
  <c r="BM39" i="16"/>
  <c r="C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U40" i="16"/>
  <c r="AV40" i="16"/>
  <c r="C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U41" i="16"/>
  <c r="AV41" i="16"/>
  <c r="C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U42" i="16"/>
  <c r="AV42" i="16"/>
  <c r="C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C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C45" i="16"/>
  <c r="S45" i="16"/>
  <c r="K46" i="16"/>
</calcChain>
</file>

<file path=xl/sharedStrings.xml><?xml version="1.0" encoding="utf-8"?>
<sst xmlns="http://schemas.openxmlformats.org/spreadsheetml/2006/main" count="902" uniqueCount="291">
  <si>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</si>
  <si>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</si>
  <si>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</si>
  <si>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</si>
  <si>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</si>
  <si>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</si>
  <si>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</si>
  <si>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</si>
  <si>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</si>
  <si>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</si>
  <si>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</si>
  <si>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</si>
  <si>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</si>
  <si>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</si>
  <si>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</si>
  <si>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</si>
  <si>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</si>
  <si>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</si>
  <si>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</si>
  <si>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</si>
  <si>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</si>
  <si>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</si>
  <si>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</si>
  <si>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</si>
  <si>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</si>
  <si>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</si>
  <si>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</si>
  <si>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</si>
  <si>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</si>
  <si>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</si>
  <si>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</si>
  <si>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</si>
  <si>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</si>
  <si>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</si>
  <si>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</si>
  <si>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</si>
  <si>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</si>
  <si>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</si>
  <si>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</si>
  <si>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</si>
  <si>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</si>
  <si>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</si>
  <si>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</si>
  <si>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</si>
  <si>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</si>
  <si>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</si>
  <si>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</si>
  <si>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</si>
  <si>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</si>
  <si>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</si>
  <si>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</si>
  <si>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</si>
  <si>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Contract Year to Date</t>
  </si>
  <si>
    <t>Pack</t>
  </si>
  <si>
    <t>OGE</t>
  </si>
  <si>
    <t>Puchases</t>
  </si>
  <si>
    <t>Tenaska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</si>
  <si>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</si>
  <si>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</si>
  <si>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</si>
  <si>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</si>
  <si>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</si>
  <si>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</si>
  <si>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</si>
  <si>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</si>
  <si>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</si>
  <si>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</si>
  <si>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</si>
  <si>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</si>
  <si>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</si>
  <si>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</si>
  <si>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</si>
  <si>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</si>
  <si>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</si>
  <si>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</si>
  <si>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</si>
  <si>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</si>
  <si>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</si>
  <si>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</si>
  <si>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</si>
  <si>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</si>
  <si>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</si>
  <si>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</si>
  <si>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</si>
  <si>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</si>
  <si>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</si>
  <si>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</si>
  <si>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</si>
  <si>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</si>
  <si>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</si>
  <si>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</si>
  <si>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</si>
  <si>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</si>
  <si>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</si>
  <si>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</si>
  <si>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</si>
  <si>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</si>
  <si>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</si>
  <si>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</si>
  <si>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</si>
  <si>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</si>
  <si>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</si>
  <si>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</si>
  <si>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</si>
  <si>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</si>
  <si>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</si>
  <si>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</si>
  <si>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</si>
  <si>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</si>
  <si>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</si>
  <si>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</si>
  <si>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</si>
  <si>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</si>
  <si>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</si>
  <si>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</si>
  <si>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</si>
  <si>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</si>
  <si>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</si>
  <si>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</si>
  <si>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</si>
  <si>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</si>
  <si>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</si>
  <si>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</si>
  <si>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</si>
  <si>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</si>
  <si>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</si>
  <si>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</si>
  <si>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</si>
  <si>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</si>
  <si>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</si>
  <si>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</si>
  <si>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</si>
  <si>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</si>
  <si>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</si>
  <si>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</si>
  <si>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</si>
  <si>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</si>
  <si>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</si>
  <si>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</si>
  <si>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</si>
  <si>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</si>
  <si>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</si>
  <si>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</si>
  <si>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</si>
  <si>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</si>
  <si>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 Over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</si>
  <si>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</si>
  <si>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</si>
  <si>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</si>
  <si>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</si>
  <si>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</si>
  <si>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</si>
  <si>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</si>
  <si>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</si>
  <si>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</si>
  <si>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</si>
  <si>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</si>
  <si>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</si>
  <si>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</si>
  <si>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</si>
  <si>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</si>
  <si>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</si>
  <si>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</si>
  <si>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</si>
  <si>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</si>
  <si>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</si>
  <si>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</si>
  <si>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</si>
  <si>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</si>
  <si>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</si>
  <si>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</si>
  <si>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</si>
  <si>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</si>
  <si>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</si>
  <si>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</si>
  <si>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</si>
  <si>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</si>
  <si>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</si>
  <si>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</si>
  <si>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</si>
  <si>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</si>
  <si>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</si>
  <si>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</si>
  <si>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</si>
  <si>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</si>
  <si>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</si>
  <si>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</si>
  <si>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</si>
  <si>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</si>
  <si>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</si>
  <si>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</si>
  <si>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</si>
  <si>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</si>
  <si>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</si>
  <si>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</si>
  <si>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</si>
  <si>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</si>
  <si>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</si>
  <si>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</si>
  <si>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</si>
  <si>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</si>
  <si>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</si>
  <si>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</si>
  <si>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</si>
  <si>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</si>
  <si>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</si>
  <si>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</si>
  <si>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</si>
  <si>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</si>
  <si>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</si>
  <si>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</si>
  <si>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</si>
  <si>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</si>
  <si>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</si>
  <si>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</si>
  <si>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</si>
  <si>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</si>
  <si>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</si>
  <si>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</si>
  <si>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</si>
  <si>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</si>
  <si>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</si>
  <si>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</si>
  <si>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</si>
  <si>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Withdraw</t>
  </si>
  <si>
    <t>THIRD</t>
  </si>
  <si>
    <t>PARTY</t>
  </si>
  <si>
    <t>3rd Party</t>
  </si>
  <si>
    <t>CHANGES</t>
  </si>
  <si>
    <t>IN</t>
  </si>
  <si>
    <t>including</t>
  </si>
  <si>
    <t>Days\Mo</t>
  </si>
  <si>
    <t>Forecasted</t>
  </si>
  <si>
    <t>1 Day Out</t>
  </si>
  <si>
    <t>2 Days Out</t>
  </si>
  <si>
    <t>3 Days Out</t>
  </si>
  <si>
    <t>NORMAL</t>
  </si>
  <si>
    <t>Proj Temps</t>
  </si>
  <si>
    <t>Change in FDD</t>
  </si>
  <si>
    <t>Change in Packets</t>
  </si>
  <si>
    <t>Change in PNR</t>
  </si>
  <si>
    <t>Change in Swing</t>
  </si>
  <si>
    <t>% Change/FDD</t>
  </si>
  <si>
    <t>% Change/IDD</t>
  </si>
  <si>
    <t>% Change/PNR</t>
  </si>
  <si>
    <t>% Change/Swing</t>
  </si>
  <si>
    <t>Change in Physical</t>
  </si>
  <si>
    <t>% change in Phys</t>
  </si>
  <si>
    <t>FDD INJECT</t>
  </si>
  <si>
    <t>FDD WITH</t>
  </si>
  <si>
    <t>FDD INJ RT</t>
  </si>
  <si>
    <t>FDD W/D RT</t>
  </si>
  <si>
    <t>1st REPORTED</t>
  </si>
  <si>
    <t>REAL TIME</t>
  </si>
  <si>
    <t>INCLUDING</t>
  </si>
  <si>
    <t>Steve's</t>
  </si>
  <si>
    <t>Calc</t>
  </si>
  <si>
    <t>Change in Total</t>
  </si>
  <si>
    <t>% Change in Total</t>
  </si>
  <si>
    <t>Physical</t>
  </si>
  <si>
    <t>Gas Control</t>
  </si>
  <si>
    <t>STORAGE</t>
  </si>
  <si>
    <t>VARIANCE</t>
  </si>
  <si>
    <t>All Daily Pivot</t>
  </si>
  <si>
    <t>AQUILA ENERGY MARKETING CORPORATION</t>
  </si>
  <si>
    <t>INJ</t>
  </si>
  <si>
    <t>WTH</t>
  </si>
  <si>
    <t>CINERGY MARKETING &amp; TRADING, LLC</t>
  </si>
  <si>
    <t>CORAL ENERGY RESOURCES, L.P.</t>
  </si>
  <si>
    <t>DENVER CITY ENERGY ASSOCIATES, L.P.</t>
  </si>
  <si>
    <t>DUKE ENERGY TRADING AND MARKETING,L.L.C.</t>
  </si>
  <si>
    <t>DYNEGY GAS TRANSPORTATION, INC.</t>
  </si>
  <si>
    <t>EL PASO MERCHANT ENERGY, L.P.</t>
  </si>
  <si>
    <t>ENRON NORTH AMERICA CORP.</t>
  </si>
  <si>
    <t>GREAT RIVER ENERGY</t>
  </si>
  <si>
    <t>MIDAMERICAN ENERGY COMPANY</t>
  </si>
  <si>
    <t>MIRANT AMERICAS ENERGY MARKETING, LP</t>
  </si>
  <si>
    <t>NICOR ENERCHANGE L.L.C.</t>
  </si>
  <si>
    <t>NORTHERN STATES POWER - GENERATION</t>
  </si>
  <si>
    <t>OGE ENERGY RESOURCES, INC.</t>
  </si>
  <si>
    <t>PANCANADIAN ENERGY SERVICES L.P.</t>
  </si>
  <si>
    <t>RELIANT ENERGY SERVICES, INC.</t>
  </si>
  <si>
    <t>TENASKA GAS STORAGE, LLC</t>
  </si>
  <si>
    <t>TRANSCANADA ENERGY MARKETING USA INC.</t>
  </si>
  <si>
    <t>U S GAS TRANSPORTATION, INC.</t>
  </si>
  <si>
    <t>WESTERN GAS RESOURCES INC</t>
  </si>
  <si>
    <t>WILLIAMS ENERGY MARKETING &amp; TRADING CO.</t>
  </si>
  <si>
    <t>September 2001</t>
  </si>
  <si>
    <t>X</t>
  </si>
  <si>
    <t>NONE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</si>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</sst>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90" formatCode="_(* #,##0_);_(* \(#,##0\);_(* &quot;-&quot;??_);_(@_)"/>
    <numFmt numFmtId="191" formatCode="m/d"/>
    <numFmt numFmtId="199" formatCode="#,##0.000_);\(#,##0.000\)"/>
    <numFmt numFmtId="200" formatCode="0.00_);\(0.00\)"/>
  </numFmts>
  <fonts count="40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  <font>
      <sz val="12"/>
      <name val="Arial"/>
      <family val="2"/>
    </font>
    <font>
      <sz val="7.5"/>
      <name val="Times"/>
    </font>
    <font>
      <sz val="7.5"/>
      <color indexed="2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i/>
      <sz val="11"/>
      <name val="Arial MT"/>
    </font>
    <font>
      <b/>
      <sz val="10"/>
      <name val="Arial MT"/>
    </font>
    <font>
      <sz val="8"/>
      <name val="Arial"/>
      <family val="2"/>
    </font>
    <font>
      <sz val="12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lightTrellis">
        <bgColor indexed="26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lightTrellis"/>
    </fill>
    <fill>
      <patternFill patternType="solid">
        <fgColor indexed="3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480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4" fillId="0" borderId="3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2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6" fontId="4" fillId="0" borderId="0" xfId="0" quotePrefix="1" applyNumberFormat="1" applyFont="1" applyFill="1" applyAlignment="1">
      <alignment horizontal="center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3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4" fillId="0" borderId="0" xfId="0" applyFont="1" applyBorder="1" applyProtection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19" xfId="2" applyNumberFormat="1" applyFont="1" applyFill="1" applyBorder="1" applyAlignment="1" applyProtection="1">
      <alignment horizontal="center"/>
    </xf>
    <xf numFmtId="185" fontId="6" fillId="0" borderId="19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0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2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3" xfId="0" applyFont="1" applyBorder="1" applyAlignment="1">
      <alignment horizontal="center"/>
    </xf>
    <xf numFmtId="164" fontId="6" fillId="0" borderId="24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5" xfId="0" quotePrefix="1" applyFont="1" applyBorder="1" applyAlignment="1">
      <alignment horizontal="center"/>
    </xf>
    <xf numFmtId="164" fontId="4" fillId="0" borderId="26" xfId="0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85" fontId="4" fillId="0" borderId="19" xfId="0" applyNumberFormat="1" applyFont="1" applyBorder="1" applyProtection="1"/>
    <xf numFmtId="173" fontId="4" fillId="3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8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3" borderId="0" xfId="0" applyNumberFormat="1" applyFont="1" applyFill="1" applyBorder="1" applyAlignment="1">
      <alignment horizontal="center"/>
    </xf>
    <xf numFmtId="14" fontId="4" fillId="0" borderId="0" xfId="0" applyNumberFormat="1" applyFont="1" applyBorder="1"/>
    <xf numFmtId="14" fontId="4" fillId="3" borderId="0" xfId="0" applyNumberFormat="1" applyFont="1" applyFill="1" applyBorder="1"/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67" fontId="0" fillId="0" borderId="14" xfId="0" applyNumberFormat="1" applyBorder="1"/>
    <xf numFmtId="164" fontId="27" fillId="4" borderId="1" xfId="4" applyFont="1" applyFill="1" applyBorder="1" applyAlignment="1">
      <alignment horizontal="left" vertical="center"/>
    </xf>
    <xf numFmtId="164" fontId="27" fillId="4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3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167" fontId="4" fillId="3" borderId="0" xfId="0" applyNumberFormat="1" applyFont="1" applyFill="1"/>
    <xf numFmtId="177" fontId="4" fillId="3" borderId="0" xfId="0" applyNumberFormat="1" applyFont="1" applyFill="1"/>
    <xf numFmtId="164" fontId="4" fillId="3" borderId="0" xfId="0" applyFont="1" applyFill="1"/>
    <xf numFmtId="177" fontId="25" fillId="3" borderId="0" xfId="0" applyNumberFormat="1" applyFont="1" applyFill="1"/>
    <xf numFmtId="177" fontId="25" fillId="3" borderId="0" xfId="0" applyNumberFormat="1" applyFont="1" applyFill="1" applyAlignment="1">
      <alignment horizontal="center"/>
    </xf>
    <xf numFmtId="173" fontId="4" fillId="3" borderId="0" xfId="1" applyNumberFormat="1" applyFont="1" applyFill="1"/>
    <xf numFmtId="178" fontId="11" fillId="3" borderId="0" xfId="0" applyNumberFormat="1" applyFont="1" applyFill="1" applyBorder="1" applyAlignment="1" applyProtection="1">
      <alignment horizontal="center"/>
    </xf>
    <xf numFmtId="165" fontId="4" fillId="0" borderId="0" xfId="0" applyNumberFormat="1" applyFont="1" applyFill="1" applyProtection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64" fontId="4" fillId="0" borderId="0" xfId="0" applyFont="1" applyBorder="1" applyAlignment="1">
      <alignment horizontal="right"/>
    </xf>
    <xf numFmtId="164" fontId="4" fillId="3" borderId="0" xfId="0" applyFont="1" applyFill="1" applyBorder="1"/>
    <xf numFmtId="164" fontId="4" fillId="3" borderId="0" xfId="0" applyFont="1" applyFill="1" applyBorder="1" applyProtection="1"/>
    <xf numFmtId="164" fontId="6" fillId="3" borderId="0" xfId="0" applyFont="1" applyFill="1" applyBorder="1" applyProtection="1"/>
    <xf numFmtId="164" fontId="11" fillId="3" borderId="0" xfId="0" applyFont="1" applyFill="1" applyBorder="1"/>
    <xf numFmtId="164" fontId="6" fillId="3" borderId="0" xfId="0" applyNumberFormat="1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fill"/>
    </xf>
    <xf numFmtId="164" fontId="6" fillId="3" borderId="0" xfId="0" applyFont="1" applyFill="1" applyBorder="1" applyAlignment="1">
      <alignment horizontal="center"/>
    </xf>
    <xf numFmtId="164" fontId="6" fillId="5" borderId="5" xfId="0" applyFont="1" applyFill="1" applyBorder="1" applyAlignment="1" applyProtection="1">
      <alignment horizontal="center"/>
    </xf>
    <xf numFmtId="164" fontId="4" fillId="3" borderId="0" xfId="0" applyFont="1" applyFill="1" applyBorder="1" applyAlignment="1" applyProtection="1">
      <alignment horizontal="centerContinuous"/>
    </xf>
    <xf numFmtId="164" fontId="6" fillId="3" borderId="0" xfId="0" applyNumberFormat="1" applyFont="1" applyFill="1" applyBorder="1" applyAlignment="1" applyProtection="1">
      <alignment horizontal="left"/>
    </xf>
    <xf numFmtId="164" fontId="4" fillId="3" borderId="0" xfId="0" applyNumberFormat="1" applyFont="1" applyFill="1" applyBorder="1" applyAlignment="1" applyProtection="1">
      <alignment horizontal="left"/>
    </xf>
    <xf numFmtId="164" fontId="6" fillId="3" borderId="0" xfId="0" applyNumberFormat="1" applyFont="1" applyFill="1" applyBorder="1" applyProtection="1"/>
    <xf numFmtId="178" fontId="11" fillId="3" borderId="0" xfId="0" applyNumberFormat="1" applyFont="1" applyFill="1" applyBorder="1" applyProtection="1"/>
    <xf numFmtId="165" fontId="6" fillId="3" borderId="0" xfId="0" applyNumberFormat="1" applyFont="1" applyFill="1" applyBorder="1" applyProtection="1"/>
    <xf numFmtId="164" fontId="6" fillId="5" borderId="7" xfId="0" applyFont="1" applyFill="1" applyBorder="1" applyAlignment="1" applyProtection="1">
      <alignment horizontal="center"/>
    </xf>
    <xf numFmtId="170" fontId="6" fillId="5" borderId="14" xfId="0" applyNumberFormat="1" applyFont="1" applyFill="1" applyBorder="1" applyProtection="1"/>
    <xf numFmtId="164" fontId="4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Protection="1"/>
    <xf numFmtId="164" fontId="4" fillId="5" borderId="0" xfId="0" applyFont="1" applyFill="1" applyBorder="1" applyProtection="1"/>
    <xf numFmtId="164" fontId="11" fillId="5" borderId="0" xfId="0" applyFont="1" applyFill="1" applyBorder="1"/>
    <xf numFmtId="178" fontId="11" fillId="5" borderId="0" xfId="0" applyNumberFormat="1" applyFont="1" applyFill="1" applyBorder="1" applyProtection="1"/>
    <xf numFmtId="164" fontId="4" fillId="5" borderId="0" xfId="0" applyFont="1" applyFill="1" applyBorder="1"/>
    <xf numFmtId="185" fontId="4" fillId="5" borderId="0" xfId="2" applyNumberFormat="1" applyFont="1" applyFill="1" applyBorder="1" applyAlignment="1" applyProtection="1">
      <alignment horizontal="center"/>
    </xf>
    <xf numFmtId="185" fontId="4" fillId="5" borderId="0" xfId="0" applyNumberFormat="1" applyFont="1" applyFill="1" applyBorder="1"/>
    <xf numFmtId="164" fontId="11" fillId="3" borderId="5" xfId="0" applyFont="1" applyFill="1" applyBorder="1" applyAlignment="1" applyProtection="1">
      <alignment horizontal="center"/>
    </xf>
    <xf numFmtId="164" fontId="11" fillId="3" borderId="0" xfId="0" applyFont="1" applyFill="1" applyBorder="1" applyAlignment="1" applyProtection="1">
      <alignment horizontal="center"/>
    </xf>
    <xf numFmtId="164" fontId="11" fillId="3" borderId="2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Protection="1"/>
    <xf numFmtId="177" fontId="19" fillId="3" borderId="0" xfId="0" applyNumberFormat="1" applyFont="1" applyFill="1" applyBorder="1" applyProtection="1"/>
    <xf numFmtId="164" fontId="6" fillId="3" borderId="0" xfId="0" applyFont="1" applyFill="1" applyBorder="1"/>
    <xf numFmtId="164" fontId="11" fillId="3" borderId="7" xfId="0" applyFont="1" applyFill="1" applyBorder="1" applyAlignment="1" applyProtection="1">
      <alignment horizontal="center"/>
    </xf>
    <xf numFmtId="164" fontId="11" fillId="3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6" borderId="0" xfId="0" applyNumberFormat="1" applyFont="1" applyFill="1" applyBorder="1" applyProtection="1"/>
    <xf numFmtId="177" fontId="11" fillId="6" borderId="14" xfId="0" applyNumberFormat="1" applyFont="1" applyFill="1" applyBorder="1" applyProtection="1"/>
    <xf numFmtId="178" fontId="11" fillId="6" borderId="0" xfId="0" applyNumberFormat="1" applyFont="1" applyFill="1" applyAlignment="1" applyProtection="1">
      <alignment horizontal="center"/>
    </xf>
    <xf numFmtId="177" fontId="21" fillId="6" borderId="0" xfId="0" applyNumberFormat="1" applyFont="1" applyFill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right"/>
    </xf>
    <xf numFmtId="178" fontId="30" fillId="6" borderId="0" xfId="0" applyNumberFormat="1" applyFont="1" applyFill="1" applyBorder="1" applyAlignment="1" applyProtection="1">
      <alignment horizontal="right"/>
    </xf>
    <xf numFmtId="164" fontId="8" fillId="6" borderId="0" xfId="0" applyNumberFormat="1" applyFont="1" applyFill="1" applyBorder="1" applyAlignment="1" applyProtection="1">
      <alignment horizontal="right"/>
    </xf>
    <xf numFmtId="173" fontId="4" fillId="6" borderId="0" xfId="0" applyNumberFormat="1" applyFont="1" applyFill="1" applyProtection="1"/>
    <xf numFmtId="173" fontId="4" fillId="6" borderId="0" xfId="0" applyNumberFormat="1" applyFont="1" applyFill="1"/>
    <xf numFmtId="176" fontId="6" fillId="3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6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right"/>
    </xf>
    <xf numFmtId="177" fontId="21" fillId="6" borderId="0" xfId="0" applyNumberFormat="1" applyFont="1" applyFill="1" applyBorder="1" applyAlignment="1" applyProtection="1">
      <alignment horizontal="center"/>
    </xf>
    <xf numFmtId="177" fontId="11" fillId="0" borderId="0" xfId="0" applyNumberFormat="1" applyFont="1" applyFill="1" applyBorder="1" applyAlignment="1" applyProtection="1">
      <alignment horizontal="center"/>
    </xf>
    <xf numFmtId="165" fontId="6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Alignment="1" applyProtection="1">
      <alignment horizontal="center"/>
    </xf>
    <xf numFmtId="164" fontId="4" fillId="5" borderId="0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6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64" fontId="0" fillId="0" borderId="0" xfId="0" applyAlignment="1">
      <alignment wrapText="1"/>
    </xf>
    <xf numFmtId="164" fontId="31" fillId="4" borderId="0" xfId="0" applyFont="1" applyFill="1" applyAlignment="1">
      <alignment horizontal="center" wrapText="1"/>
    </xf>
    <xf numFmtId="164" fontId="32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right" wrapText="1"/>
    </xf>
    <xf numFmtId="164" fontId="34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center" wrapText="1"/>
    </xf>
    <xf numFmtId="164" fontId="35" fillId="4" borderId="8" xfId="0" applyFont="1" applyFill="1" applyBorder="1" applyAlignment="1">
      <alignment horizontal="right" wrapText="1"/>
    </xf>
    <xf numFmtId="164" fontId="35" fillId="4" borderId="8" xfId="0" applyFont="1" applyFill="1" applyBorder="1" applyAlignment="1">
      <alignment horizontal="center" wrapText="1"/>
    </xf>
    <xf numFmtId="164" fontId="34" fillId="4" borderId="8" xfId="0" applyFont="1" applyFill="1" applyBorder="1" applyAlignment="1">
      <alignment wrapText="1"/>
    </xf>
    <xf numFmtId="164" fontId="34" fillId="4" borderId="8" xfId="0" applyFont="1" applyFill="1" applyBorder="1" applyAlignment="1">
      <alignment horizontal="right" wrapText="1"/>
    </xf>
    <xf numFmtId="191" fontId="32" fillId="4" borderId="8" xfId="0" applyNumberFormat="1" applyFont="1" applyFill="1" applyBorder="1" applyAlignment="1">
      <alignment horizontal="center" wrapText="1"/>
    </xf>
    <xf numFmtId="191" fontId="33" fillId="4" borderId="8" xfId="0" applyNumberFormat="1" applyFont="1" applyFill="1" applyBorder="1" applyAlignment="1">
      <alignment wrapText="1"/>
    </xf>
    <xf numFmtId="191" fontId="34" fillId="4" borderId="8" xfId="0" applyNumberFormat="1" applyFont="1" applyFill="1" applyBorder="1" applyAlignment="1">
      <alignment horizontal="center" wrapText="1"/>
    </xf>
    <xf numFmtId="165" fontId="4" fillId="0" borderId="4" xfId="0" applyNumberFormat="1" applyFont="1" applyBorder="1" applyAlignment="1" applyProtection="1">
      <alignment horizontal="center"/>
    </xf>
    <xf numFmtId="191" fontId="0" fillId="0" borderId="0" xfId="0" applyNumberFormat="1"/>
    <xf numFmtId="173" fontId="6" fillId="3" borderId="0" xfId="0" applyNumberFormat="1" applyFont="1" applyFill="1" applyBorder="1" applyAlignment="1" applyProtection="1">
      <alignment horizontal="center"/>
    </xf>
    <xf numFmtId="38" fontId="4" fillId="0" borderId="0" xfId="1" applyNumberFormat="1" applyFont="1" applyAlignment="1">
      <alignment horizontal="right"/>
    </xf>
    <xf numFmtId="38" fontId="4" fillId="0" borderId="0" xfId="0" applyNumberFormat="1" applyFont="1" applyProtection="1"/>
    <xf numFmtId="191" fontId="4" fillId="0" borderId="0" xfId="0" applyNumberFormat="1" applyFont="1"/>
    <xf numFmtId="178" fontId="4" fillId="0" borderId="0" xfId="0" applyNumberFormat="1" applyFont="1" applyProtection="1"/>
    <xf numFmtId="177" fontId="6" fillId="0" borderId="0" xfId="0" applyNumberFormat="1" applyFont="1" applyAlignment="1">
      <alignment horizontal="center"/>
    </xf>
    <xf numFmtId="177" fontId="6" fillId="0" borderId="28" xfId="0" applyNumberFormat="1" applyFont="1" applyBorder="1" applyAlignment="1">
      <alignment horizontal="center"/>
    </xf>
    <xf numFmtId="164" fontId="0" fillId="0" borderId="0" xfId="0" applyAlignment="1">
      <alignment horizontal="center"/>
    </xf>
    <xf numFmtId="185" fontId="6" fillId="0" borderId="19" xfId="2" applyNumberFormat="1" applyFont="1" applyBorder="1" applyAlignment="1" applyProtection="1">
      <alignment horizontal="center"/>
    </xf>
    <xf numFmtId="164" fontId="4" fillId="7" borderId="0" xfId="0" applyFont="1" applyFill="1" applyBorder="1"/>
    <xf numFmtId="164" fontId="6" fillId="7" borderId="0" xfId="0" applyFont="1" applyFill="1" applyBorder="1"/>
    <xf numFmtId="164" fontId="36" fillId="3" borderId="0" xfId="0" applyFont="1" applyFill="1" applyBorder="1" applyAlignment="1">
      <alignment horizontal="center"/>
    </xf>
    <xf numFmtId="164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4" fontId="0" fillId="0" borderId="0" xfId="0" applyProtection="1"/>
    <xf numFmtId="167" fontId="0" fillId="0" borderId="0" xfId="0" applyNumberFormat="1" applyProtection="1"/>
    <xf numFmtId="164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left"/>
    </xf>
    <xf numFmtId="167" fontId="0" fillId="0" borderId="0" xfId="0" applyNumberFormat="1"/>
    <xf numFmtId="164" fontId="0" fillId="3" borderId="0" xfId="0" applyFill="1"/>
    <xf numFmtId="164" fontId="37" fillId="8" borderId="0" xfId="0" applyNumberFormat="1" applyFont="1" applyFill="1" applyAlignment="1" applyProtection="1">
      <alignment horizontal="center"/>
    </xf>
    <xf numFmtId="164" fontId="37" fillId="8" borderId="0" xfId="0" applyFont="1" applyFill="1" applyAlignment="1" applyProtection="1">
      <alignment horizontal="center"/>
    </xf>
    <xf numFmtId="164" fontId="0" fillId="0" borderId="0" xfId="0" applyAlignment="1" applyProtection="1">
      <alignment horizontal="left"/>
    </xf>
    <xf numFmtId="164" fontId="0" fillId="8" borderId="0" xfId="0" applyFill="1" applyProtection="1"/>
    <xf numFmtId="164" fontId="37" fillId="8" borderId="0" xfId="0" applyNumberFormat="1" applyFont="1" applyFill="1" applyAlignment="1" applyProtection="1">
      <alignment horizontal="left"/>
    </xf>
    <xf numFmtId="164" fontId="0" fillId="8" borderId="0" xfId="0" applyNumberFormat="1" applyFill="1" applyProtection="1"/>
    <xf numFmtId="165" fontId="0" fillId="8" borderId="0" xfId="0" applyNumberFormat="1" applyFill="1" applyProtection="1"/>
    <xf numFmtId="10" fontId="0" fillId="8" borderId="0" xfId="0" applyNumberFormat="1" applyFill="1" applyProtection="1"/>
    <xf numFmtId="164" fontId="0" fillId="9" borderId="0" xfId="0" applyFill="1"/>
    <xf numFmtId="1" fontId="0" fillId="0" borderId="0" xfId="0" applyNumberFormat="1"/>
    <xf numFmtId="164" fontId="0" fillId="0" borderId="0" xfId="0" applyFill="1"/>
    <xf numFmtId="164" fontId="0" fillId="9" borderId="0" xfId="0" applyFill="1" applyProtection="1"/>
    <xf numFmtId="164" fontId="0" fillId="9" borderId="0" xfId="0" applyNumberFormat="1" applyFill="1" applyAlignment="1" applyProtection="1">
      <alignment horizontal="center"/>
    </xf>
    <xf numFmtId="1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64" fontId="0" fillId="6" borderId="19" xfId="0" applyFill="1" applyBorder="1" applyProtection="1"/>
    <xf numFmtId="164" fontId="0" fillId="9" borderId="0" xfId="0" applyNumberFormat="1" applyFill="1" applyAlignment="1" applyProtection="1">
      <alignment horizontal="left"/>
    </xf>
    <xf numFmtId="165" fontId="0" fillId="9" borderId="0" xfId="0" applyNumberFormat="1" applyFill="1" applyProtection="1"/>
    <xf numFmtId="165" fontId="0" fillId="0" borderId="0" xfId="0" applyNumberFormat="1" applyProtection="1"/>
    <xf numFmtId="164" fontId="0" fillId="3" borderId="23" xfId="0" applyFill="1" applyBorder="1" applyProtection="1"/>
    <xf numFmtId="164" fontId="0" fillId="3" borderId="29" xfId="0" applyFill="1" applyBorder="1" applyProtection="1"/>
    <xf numFmtId="164" fontId="0" fillId="3" borderId="20" xfId="0" quotePrefix="1" applyFill="1" applyBorder="1" applyProtection="1"/>
    <xf numFmtId="164" fontId="0" fillId="3" borderId="24" xfId="0" applyFill="1" applyBorder="1" applyProtection="1"/>
    <xf numFmtId="164" fontId="0" fillId="3" borderId="30" xfId="0" applyFill="1" applyBorder="1" applyProtection="1"/>
    <xf numFmtId="164" fontId="0" fillId="3" borderId="31" xfId="0" applyFill="1" applyBorder="1" applyAlignment="1" applyProtection="1">
      <alignment horizontal="center"/>
    </xf>
    <xf numFmtId="164" fontId="0" fillId="0" borderId="0" xfId="0" applyFill="1" applyAlignment="1">
      <alignment horizontal="center"/>
    </xf>
    <xf numFmtId="177" fontId="0" fillId="0" borderId="0" xfId="0" applyNumberFormat="1" applyProtection="1"/>
    <xf numFmtId="9" fontId="0" fillId="0" borderId="0" xfId="0" applyNumberFormat="1"/>
    <xf numFmtId="165" fontId="0" fillId="0" borderId="0" xfId="0" applyNumberFormat="1" applyAlignment="1" applyProtection="1">
      <alignment horizontal="left"/>
    </xf>
    <xf numFmtId="165" fontId="0" fillId="0" borderId="0" xfId="0" applyNumberFormat="1" applyAlignment="1" applyProtection="1">
      <alignment horizontal="fill"/>
    </xf>
    <xf numFmtId="1" fontId="0" fillId="0" borderId="0" xfId="0" applyNumberFormat="1" applyAlignment="1" applyProtection="1">
      <alignment horizontal="fill"/>
    </xf>
    <xf numFmtId="164" fontId="37" fillId="0" borderId="0" xfId="0" applyFont="1" applyAlignment="1" applyProtection="1">
      <alignment horizontal="left"/>
    </xf>
    <xf numFmtId="167" fontId="0" fillId="0" borderId="0" xfId="0" applyNumberFormat="1" applyAlignment="1" applyProtection="1">
      <alignment horizontal="left"/>
    </xf>
    <xf numFmtId="37" fontId="0" fillId="0" borderId="0" xfId="0" applyNumberFormat="1" applyProtection="1"/>
    <xf numFmtId="164" fontId="0" fillId="0" borderId="0" xfId="0" applyAlignment="1" applyProtection="1">
      <alignment horizontal="fill"/>
    </xf>
    <xf numFmtId="165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right"/>
    </xf>
    <xf numFmtId="1" fontId="37" fillId="0" borderId="0" xfId="0" applyNumberFormat="1" applyFont="1" applyProtection="1"/>
    <xf numFmtId="164" fontId="0" fillId="0" borderId="0" xfId="0" applyFill="1" applyBorder="1" applyProtection="1"/>
    <xf numFmtId="173" fontId="0" fillId="0" borderId="0" xfId="0" applyNumberFormat="1"/>
    <xf numFmtId="177" fontId="39" fillId="0" borderId="0" xfId="0" applyNumberFormat="1" applyFont="1"/>
    <xf numFmtId="177" fontId="39" fillId="0" borderId="0" xfId="0" applyNumberFormat="1" applyFont="1" applyAlignment="1">
      <alignment horizontal="center"/>
    </xf>
    <xf numFmtId="38" fontId="4" fillId="0" borderId="0" xfId="0" applyNumberFormat="1" applyFont="1" applyBorder="1"/>
    <xf numFmtId="164" fontId="30" fillId="6" borderId="0" xfId="0" applyNumberFormat="1" applyFont="1" applyFill="1" applyBorder="1" applyAlignment="1" applyProtection="1">
      <alignment horizontal="right"/>
    </xf>
    <xf numFmtId="1" fontId="4" fillId="0" borderId="0" xfId="0" applyNumberFormat="1" applyFont="1" applyBorder="1"/>
    <xf numFmtId="38" fontId="4" fillId="0" borderId="0" xfId="0" applyNumberFormat="1" applyFont="1" applyBorder="1" applyAlignment="1">
      <alignment horizontal="center"/>
    </xf>
    <xf numFmtId="170" fontId="4" fillId="0" borderId="0" xfId="0" applyNumberFormat="1" applyFont="1" applyBorder="1"/>
    <xf numFmtId="3" fontId="4" fillId="3" borderId="14" xfId="0" applyNumberFormat="1" applyFont="1" applyFill="1" applyBorder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3" fontId="4" fillId="0" borderId="2" xfId="0" applyNumberFormat="1" applyFont="1" applyBorder="1"/>
    <xf numFmtId="3" fontId="4" fillId="3" borderId="2" xfId="0" applyNumberFormat="1" applyFont="1" applyFill="1" applyBorder="1" applyAlignment="1">
      <alignment horizontal="center"/>
    </xf>
    <xf numFmtId="178" fontId="9" fillId="6" borderId="0" xfId="0" applyNumberFormat="1" applyFont="1" applyFill="1" applyAlignment="1" applyProtection="1">
      <alignment horizontal="center"/>
    </xf>
    <xf numFmtId="177" fontId="14" fillId="3" borderId="0" xfId="0" applyNumberFormat="1" applyFont="1" applyFill="1"/>
    <xf numFmtId="177" fontId="14" fillId="3" borderId="0" xfId="0" applyNumberFormat="1" applyFont="1" applyFill="1" applyAlignment="1">
      <alignment horizontal="center"/>
    </xf>
    <xf numFmtId="164" fontId="4" fillId="0" borderId="5" xfId="0" applyFont="1" applyBorder="1"/>
    <xf numFmtId="3" fontId="4" fillId="0" borderId="2" xfId="0" applyNumberFormat="1" applyFont="1" applyFill="1" applyBorder="1" applyAlignment="1">
      <alignment horizontal="right"/>
    </xf>
    <xf numFmtId="164" fontId="38" fillId="0" borderId="0" xfId="0" applyFont="1" applyAlignment="1">
      <alignment wrapText="1"/>
    </xf>
    <xf numFmtId="178" fontId="9" fillId="0" borderId="0" xfId="0" applyNumberFormat="1" applyFont="1" applyFill="1" applyAlignment="1" applyProtection="1">
      <alignment horizontal="center"/>
      <protection locked="0"/>
    </xf>
    <xf numFmtId="177" fontId="21" fillId="0" borderId="0" xfId="0" applyNumberFormat="1" applyFont="1" applyFill="1" applyAlignment="1" applyProtection="1">
      <alignment horizontal="center"/>
      <protection locked="0"/>
    </xf>
    <xf numFmtId="177" fontId="11" fillId="0" borderId="14" xfId="0" applyNumberFormat="1" applyFont="1" applyFill="1" applyBorder="1" applyProtection="1">
      <protection locked="0"/>
    </xf>
    <xf numFmtId="177" fontId="21" fillId="0" borderId="0" xfId="0" applyNumberFormat="1" applyFont="1" applyFill="1" applyBorder="1" applyAlignment="1" applyProtection="1">
      <alignment horizontal="center"/>
      <protection locked="0"/>
    </xf>
    <xf numFmtId="199" fontId="4" fillId="6" borderId="0" xfId="0" applyNumberFormat="1" applyFont="1" applyFill="1"/>
    <xf numFmtId="199" fontId="4" fillId="0" borderId="0" xfId="0" applyNumberFormat="1" applyFont="1" applyFill="1"/>
    <xf numFmtId="199" fontId="4" fillId="0" borderId="0" xfId="0" applyNumberFormat="1" applyFont="1"/>
    <xf numFmtId="199" fontId="6" fillId="0" borderId="0" xfId="0" applyNumberFormat="1" applyFont="1" applyProtection="1"/>
    <xf numFmtId="199" fontId="4" fillId="0" borderId="0" xfId="0" applyNumberFormat="1" applyFont="1" applyProtection="1"/>
    <xf numFmtId="182" fontId="6" fillId="0" borderId="0" xfId="2" applyNumberFormat="1" applyFont="1" applyFill="1" applyBorder="1" applyAlignment="1" applyProtection="1">
      <alignment horizontal="left"/>
      <protection locked="0"/>
    </xf>
    <xf numFmtId="173" fontId="6" fillId="0" borderId="0" xfId="0" applyNumberFormat="1" applyFont="1" applyProtection="1">
      <protection locked="0"/>
    </xf>
    <xf numFmtId="177" fontId="11" fillId="0" borderId="0" xfId="0" applyNumberFormat="1" applyFont="1" applyFill="1" applyBorder="1" applyProtection="1">
      <protection locked="0"/>
    </xf>
    <xf numFmtId="178" fontId="11" fillId="0" borderId="0" xfId="0" applyNumberFormat="1" applyFont="1" applyFill="1" applyAlignment="1" applyProtection="1">
      <alignment horizontal="center"/>
      <protection locked="0"/>
    </xf>
    <xf numFmtId="185" fontId="4" fillId="0" borderId="0" xfId="2" applyNumberFormat="1" applyFont="1" applyFill="1" applyBorder="1" applyAlignment="1" applyProtection="1">
      <alignment horizontal="center"/>
      <protection locked="0"/>
    </xf>
    <xf numFmtId="185" fontId="4" fillId="0" borderId="0" xfId="0" applyNumberFormat="1" applyFont="1" applyFill="1" applyBorder="1" applyProtection="1">
      <protection locked="0"/>
    </xf>
    <xf numFmtId="185" fontId="4" fillId="0" borderId="0" xfId="0" applyNumberFormat="1" applyFont="1" applyFill="1" applyBorder="1" applyAlignment="1" applyProtection="1">
      <protection locked="0"/>
    </xf>
    <xf numFmtId="185" fontId="4" fillId="0" borderId="0" xfId="0" applyNumberFormat="1" applyFont="1" applyFill="1" applyBorder="1" applyAlignment="1" applyProtection="1">
      <alignment horizontal="centerContinuous"/>
      <protection locked="0"/>
    </xf>
    <xf numFmtId="185" fontId="6" fillId="0" borderId="0" xfId="2" applyNumberFormat="1" applyFont="1" applyFill="1" applyBorder="1" applyAlignment="1" applyProtection="1">
      <alignment horizontal="center"/>
      <protection locked="0"/>
    </xf>
    <xf numFmtId="177" fontId="11" fillId="6" borderId="0" xfId="0" applyNumberFormat="1" applyFont="1" applyFill="1" applyBorder="1" applyProtection="1">
      <protection locked="0"/>
    </xf>
    <xf numFmtId="182" fontId="6" fillId="6" borderId="0" xfId="2" applyNumberFormat="1" applyFont="1" applyFill="1" applyBorder="1" applyAlignment="1" applyProtection="1">
      <alignment horizontal="left"/>
      <protection locked="0"/>
    </xf>
    <xf numFmtId="199" fontId="4" fillId="6" borderId="0" xfId="0" applyNumberFormat="1" applyFont="1" applyFill="1" applyProtection="1">
      <protection locked="0"/>
    </xf>
    <xf numFmtId="178" fontId="11" fillId="6" borderId="0" xfId="0" applyNumberFormat="1" applyFont="1" applyFill="1" applyAlignment="1" applyProtection="1">
      <alignment horizontal="center"/>
      <protection locked="0"/>
    </xf>
    <xf numFmtId="177" fontId="21" fillId="6" borderId="0" xfId="0" applyNumberFormat="1" applyFont="1" applyFill="1" applyAlignment="1" applyProtection="1">
      <alignment horizontal="center"/>
      <protection locked="0"/>
    </xf>
    <xf numFmtId="200" fontId="6" fillId="10" borderId="0" xfId="0" applyNumberFormat="1" applyFont="1" applyFill="1" applyProtection="1">
      <protection locked="0"/>
    </xf>
    <xf numFmtId="3" fontId="4" fillId="0" borderId="14" xfId="0" applyNumberFormat="1" applyFont="1" applyBorder="1"/>
    <xf numFmtId="3" fontId="4" fillId="3" borderId="25" xfId="0" applyNumberFormat="1" applyFont="1" applyFill="1" applyBorder="1" applyAlignment="1">
      <alignment horizontal="center"/>
    </xf>
    <xf numFmtId="3" fontId="4" fillId="0" borderId="26" xfId="0" applyNumberFormat="1" applyFont="1" applyBorder="1"/>
    <xf numFmtId="3" fontId="4" fillId="3" borderId="26" xfId="0" applyNumberFormat="1" applyFont="1" applyFill="1" applyBorder="1" applyAlignment="1">
      <alignment horizontal="center"/>
    </xf>
    <xf numFmtId="3" fontId="4" fillId="3" borderId="32" xfId="0" applyNumberFormat="1" applyFont="1" applyFill="1" applyBorder="1" applyAlignment="1">
      <alignment horizontal="center"/>
    </xf>
    <xf numFmtId="1" fontId="4" fillId="0" borderId="2" xfId="0" applyNumberFormat="1" applyFont="1" applyBorder="1"/>
    <xf numFmtId="3" fontId="4" fillId="0" borderId="2" xfId="0" applyNumberFormat="1" applyFont="1" applyFill="1" applyBorder="1" applyAlignment="1">
      <alignment horizontal="center"/>
    </xf>
    <xf numFmtId="14" fontId="4" fillId="0" borderId="7" xfId="0" applyNumberFormat="1" applyFont="1" applyBorder="1"/>
    <xf numFmtId="14" fontId="4" fillId="0" borderId="2" xfId="0" applyNumberFormat="1" applyFont="1" applyBorder="1"/>
    <xf numFmtId="14" fontId="4" fillId="3" borderId="2" xfId="0" applyNumberFormat="1" applyFont="1" applyFill="1" applyBorder="1"/>
    <xf numFmtId="164" fontId="6" fillId="0" borderId="6" xfId="0" applyFont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3" fontId="4" fillId="0" borderId="3" xfId="0" applyNumberFormat="1" applyFont="1" applyBorder="1"/>
    <xf numFmtId="38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right"/>
    </xf>
    <xf numFmtId="164" fontId="4" fillId="3" borderId="14" xfId="0" applyFont="1" applyFill="1" applyBorder="1" applyAlignment="1">
      <alignment horizontal="center"/>
    </xf>
    <xf numFmtId="38" fontId="4" fillId="0" borderId="14" xfId="0" applyNumberFormat="1" applyFont="1" applyBorder="1"/>
    <xf numFmtId="3" fontId="4" fillId="3" borderId="15" xfId="0" applyNumberFormat="1" applyFont="1" applyFill="1" applyBorder="1" applyAlignment="1">
      <alignment horizontal="center"/>
    </xf>
    <xf numFmtId="3" fontId="4" fillId="3" borderId="16" xfId="0" applyNumberFormat="1" applyFont="1" applyFill="1" applyBorder="1" applyAlignment="1">
      <alignment horizontal="center"/>
    </xf>
    <xf numFmtId="3" fontId="4" fillId="0" borderId="16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center"/>
    </xf>
    <xf numFmtId="173" fontId="4" fillId="0" borderId="0" xfId="0" applyNumberFormat="1" applyFont="1" applyBorder="1"/>
    <xf numFmtId="167" fontId="4" fillId="0" borderId="0" xfId="0" applyNumberFormat="1" applyFont="1" applyBorder="1" applyAlignment="1">
      <alignment horizontal="center"/>
    </xf>
    <xf numFmtId="164" fontId="6" fillId="11" borderId="0" xfId="0" applyFont="1" applyFill="1" applyAlignment="1">
      <alignment horizontal="center"/>
    </xf>
    <xf numFmtId="164" fontId="6" fillId="12" borderId="14" xfId="0" applyFont="1" applyFill="1" applyBorder="1" applyAlignment="1">
      <alignment horizontal="center"/>
    </xf>
    <xf numFmtId="3" fontId="6" fillId="12" borderId="14" xfId="0" applyNumberFormat="1" applyFont="1" applyFill="1" applyBorder="1" applyAlignment="1">
      <alignment horizontal="center"/>
    </xf>
    <xf numFmtId="167" fontId="6" fillId="12" borderId="14" xfId="0" applyNumberFormat="1" applyFont="1" applyFill="1" applyBorder="1" applyAlignment="1">
      <alignment horizontal="center"/>
    </xf>
    <xf numFmtId="191" fontId="6" fillId="1" borderId="0" xfId="0" applyNumberFormat="1" applyFont="1" applyFill="1" applyProtection="1"/>
    <xf numFmtId="164" fontId="6" fillId="1" borderId="0" xfId="0" applyFont="1" applyFill="1" applyBorder="1" applyProtection="1"/>
    <xf numFmtId="164" fontId="6" fillId="3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3" xfId="0" applyFont="1" applyBorder="1" applyAlignment="1">
      <alignment horizontal="center"/>
    </xf>
    <xf numFmtId="164" fontId="4" fillId="0" borderId="33" xfId="0" applyFont="1" applyBorder="1" applyAlignment="1">
      <alignment horizontal="center"/>
    </xf>
    <xf numFmtId="164" fontId="4" fillId="0" borderId="29" xfId="0" applyFont="1" applyBorder="1" applyAlignment="1">
      <alignment horizontal="center"/>
    </xf>
    <xf numFmtId="164" fontId="6" fillId="3" borderId="0" xfId="0" applyFont="1" applyFill="1" applyAlignment="1">
      <alignment horizontal="center"/>
    </xf>
    <xf numFmtId="164" fontId="6" fillId="3" borderId="16" xfId="0" applyNumberFormat="1" applyFont="1" applyFill="1" applyBorder="1" applyAlignment="1" applyProtection="1">
      <alignment horizontal="center"/>
    </xf>
    <xf numFmtId="164" fontId="6" fillId="3" borderId="0" xfId="0" applyNumberFormat="1" applyFont="1" applyFill="1" applyBorder="1" applyAlignment="1" applyProtection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0" fillId="0" borderId="0" xfId="0" applyAlignment="1">
      <alignment wrapText="1"/>
    </xf>
    <xf numFmtId="164" fontId="0" fillId="0" borderId="34" xfId="0" applyBorder="1" applyAlignment="1">
      <alignment wrapText="1"/>
    </xf>
    <xf numFmtId="164" fontId="0" fillId="0" borderId="35" xfId="0" applyBorder="1" applyAlignment="1">
      <alignment wrapText="1"/>
    </xf>
    <xf numFmtId="164" fontId="0" fillId="0" borderId="11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externalLink" Target="externalLinks/externalLink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2479441695445735"/>
          <c:y val="1.127217272780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91931637231174E-2"/>
          <c:y val="3.0595897404042841E-2"/>
          <c:w val="0.90909311021381933"/>
          <c:h val="0.93398002601814989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308</c:v>
                </c:pt>
                <c:pt idx="1">
                  <c:v>308</c:v>
                </c:pt>
                <c:pt idx="2">
                  <c:v>308</c:v>
                </c:pt>
                <c:pt idx="3">
                  <c:v>308</c:v>
                </c:pt>
                <c:pt idx="4">
                  <c:v>308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308</c:v>
                </c:pt>
                <c:pt idx="9">
                  <c:v>308</c:v>
                </c:pt>
                <c:pt idx="10">
                  <c:v>308</c:v>
                </c:pt>
                <c:pt idx="11">
                  <c:v>308</c:v>
                </c:pt>
                <c:pt idx="12">
                  <c:v>308</c:v>
                </c:pt>
                <c:pt idx="13">
                  <c:v>308</c:v>
                </c:pt>
                <c:pt idx="14">
                  <c:v>308</c:v>
                </c:pt>
                <c:pt idx="15">
                  <c:v>308</c:v>
                </c:pt>
                <c:pt idx="16">
                  <c:v>308</c:v>
                </c:pt>
                <c:pt idx="17">
                  <c:v>308</c:v>
                </c:pt>
                <c:pt idx="18">
                  <c:v>308</c:v>
                </c:pt>
                <c:pt idx="19">
                  <c:v>308</c:v>
                </c:pt>
                <c:pt idx="20">
                  <c:v>308</c:v>
                </c:pt>
                <c:pt idx="21">
                  <c:v>308</c:v>
                </c:pt>
                <c:pt idx="22">
                  <c:v>308</c:v>
                </c:pt>
                <c:pt idx="23">
                  <c:v>308</c:v>
                </c:pt>
                <c:pt idx="24">
                  <c:v>308</c:v>
                </c:pt>
                <c:pt idx="25">
                  <c:v>308</c:v>
                </c:pt>
                <c:pt idx="26">
                  <c:v>308</c:v>
                </c:pt>
                <c:pt idx="27">
                  <c:v>308</c:v>
                </c:pt>
                <c:pt idx="28">
                  <c:v>308</c:v>
                </c:pt>
                <c:pt idx="29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0-4368-9183-B1960FF09A3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417.50099999999998</c:v>
                </c:pt>
                <c:pt idx="1">
                  <c:v>428.97800000000001</c:v>
                </c:pt>
                <c:pt idx="2">
                  <c:v>426.245</c:v>
                </c:pt>
                <c:pt idx="3">
                  <c:v>359.43</c:v>
                </c:pt>
                <c:pt idx="4">
                  <c:v>360.97300000000001</c:v>
                </c:pt>
                <c:pt idx="5">
                  <c:v>354.334</c:v>
                </c:pt>
                <c:pt idx="6">
                  <c:v>347.33600000000001</c:v>
                </c:pt>
                <c:pt idx="7">
                  <c:v>402.495</c:v>
                </c:pt>
                <c:pt idx="8">
                  <c:v>399.14400000000001</c:v>
                </c:pt>
                <c:pt idx="9">
                  <c:v>327.279</c:v>
                </c:pt>
                <c:pt idx="10">
                  <c:v>370.55099999999999</c:v>
                </c:pt>
                <c:pt idx="11">
                  <c:v>344.40300000000002</c:v>
                </c:pt>
                <c:pt idx="12">
                  <c:v>340.697</c:v>
                </c:pt>
                <c:pt idx="13">
                  <c:v>321.03399999999999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272.00200000000001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398.51600000000002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235.76400000000001</c:v>
                </c:pt>
                <c:pt idx="24">
                  <c:v>267.291</c:v>
                </c:pt>
                <c:pt idx="25">
                  <c:v>300.47399999999999</c:v>
                </c:pt>
                <c:pt idx="26">
                  <c:v>329.29399999999998</c:v>
                </c:pt>
                <c:pt idx="27">
                  <c:v>307.16199999999998</c:v>
                </c:pt>
                <c:pt idx="28">
                  <c:v>312.10399999999998</c:v>
                </c:pt>
                <c:pt idx="29">
                  <c:v>335.59500000000003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0-4368-9183-B1960FF09A3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-2.1</c:v>
                </c:pt>
                <c:pt idx="1">
                  <c:v>-7.7270000000000003</c:v>
                </c:pt>
                <c:pt idx="2">
                  <c:v>-10.853</c:v>
                </c:pt>
                <c:pt idx="3">
                  <c:v>-12.731</c:v>
                </c:pt>
                <c:pt idx="4">
                  <c:v>-0.17</c:v>
                </c:pt>
                <c:pt idx="5">
                  <c:v>-7.2610000000000001</c:v>
                </c:pt>
                <c:pt idx="6">
                  <c:v>-2.734</c:v>
                </c:pt>
                <c:pt idx="7">
                  <c:v>-2.738</c:v>
                </c:pt>
                <c:pt idx="8">
                  <c:v>-5.5039999999999996</c:v>
                </c:pt>
                <c:pt idx="9">
                  <c:v>-1.554</c:v>
                </c:pt>
                <c:pt idx="10">
                  <c:v>-0.27</c:v>
                </c:pt>
                <c:pt idx="11">
                  <c:v>-1.4610000000000001</c:v>
                </c:pt>
                <c:pt idx="12">
                  <c:v>-2.6819999999999999</c:v>
                </c:pt>
                <c:pt idx="13">
                  <c:v>-1.7549999999999999</c:v>
                </c:pt>
                <c:pt idx="14">
                  <c:v>0</c:v>
                </c:pt>
                <c:pt idx="15">
                  <c:v>0</c:v>
                </c:pt>
                <c:pt idx="16">
                  <c:v>-1.2090000000000001</c:v>
                </c:pt>
                <c:pt idx="17">
                  <c:v>0</c:v>
                </c:pt>
                <c:pt idx="18">
                  <c:v>0</c:v>
                </c:pt>
                <c:pt idx="19">
                  <c:v>-1.1140000000000001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-1.5</c:v>
                </c:pt>
                <c:pt idx="24">
                  <c:v>0</c:v>
                </c:pt>
                <c:pt idx="25">
                  <c:v>-0.82099999999999995</c:v>
                </c:pt>
                <c:pt idx="26">
                  <c:v>-1.1140000000000001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0-4368-9183-B1960FF09A3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0-4368-9183-B1960FF0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97496"/>
        <c:axId val="1"/>
      </c:lineChart>
      <c:catAx>
        <c:axId val="18229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214958875320112"/>
              <c:y val="0.93881095718720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1570275948175883E-2"/>
              <c:y val="0.400967287031929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974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9504276304904534E-2"/>
          <c:y val="0.44605597794315083"/>
          <c:w val="0.93058076554614588"/>
          <c:h val="4.9919622080280425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9557057201289"/>
          <c:y val="7.8199187854966337E-2"/>
          <c:w val="0.50139386583422918"/>
          <c:h val="0.78673122326814604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67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63</c:v>
                </c:pt>
                <c:pt idx="13">
                  <c:v>63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1-4ADD-ACE4-BDD8F18ED0F6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65</c:v>
                </c:pt>
                <c:pt idx="1">
                  <c:v>73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73</c:v>
                </c:pt>
                <c:pt idx="6">
                  <c:v>67</c:v>
                </c:pt>
                <c:pt idx="7">
                  <c:v>60</c:v>
                </c:pt>
                <c:pt idx="8">
                  <c:v>58</c:v>
                </c:pt>
                <c:pt idx="9">
                  <c:v>60</c:v>
                </c:pt>
                <c:pt idx="10">
                  <c:v>67</c:v>
                </c:pt>
                <c:pt idx="11">
                  <c:v>65</c:v>
                </c:pt>
                <c:pt idx="12">
                  <c:v>56</c:v>
                </c:pt>
                <c:pt idx="13">
                  <c:v>54</c:v>
                </c:pt>
                <c:pt idx="14">
                  <c:v>57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59</c:v>
                </c:pt>
                <c:pt idx="22">
                  <c:v>47</c:v>
                </c:pt>
                <c:pt idx="23">
                  <c:v>46</c:v>
                </c:pt>
                <c:pt idx="24">
                  <c:v>49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1-4ADD-ACE4-BDD8F18E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63264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664</c:v>
                </c:pt>
                <c:pt idx="1">
                  <c:v>618.4</c:v>
                </c:pt>
                <c:pt idx="2">
                  <c:v>611.70000000000005</c:v>
                </c:pt>
                <c:pt idx="3">
                  <c:v>489.4</c:v>
                </c:pt>
                <c:pt idx="4">
                  <c:v>539.4</c:v>
                </c:pt>
                <c:pt idx="5">
                  <c:v>473.3</c:v>
                </c:pt>
                <c:pt idx="6">
                  <c:v>448</c:v>
                </c:pt>
                <c:pt idx="7">
                  <c:v>652.1</c:v>
                </c:pt>
                <c:pt idx="8">
                  <c:v>682.9</c:v>
                </c:pt>
                <c:pt idx="9">
                  <c:v>604.6</c:v>
                </c:pt>
                <c:pt idx="10">
                  <c:v>593.5</c:v>
                </c:pt>
                <c:pt idx="11">
                  <c:v>405.3</c:v>
                </c:pt>
                <c:pt idx="12">
                  <c:v>431.1</c:v>
                </c:pt>
                <c:pt idx="13">
                  <c:v>601.1</c:v>
                </c:pt>
                <c:pt idx="14">
                  <c:v>594.70000000000005</c:v>
                </c:pt>
                <c:pt idx="15">
                  <c:v>598.4</c:v>
                </c:pt>
                <c:pt idx="16">
                  <c:v>459.4</c:v>
                </c:pt>
                <c:pt idx="17">
                  <c:v>427.7</c:v>
                </c:pt>
                <c:pt idx="18">
                  <c:v>514</c:v>
                </c:pt>
                <c:pt idx="19">
                  <c:v>574.20000000000005</c:v>
                </c:pt>
                <c:pt idx="20">
                  <c:v>526.5</c:v>
                </c:pt>
                <c:pt idx="21">
                  <c:v>552.70000000000005</c:v>
                </c:pt>
                <c:pt idx="22">
                  <c:v>600.1</c:v>
                </c:pt>
                <c:pt idx="23">
                  <c:v>390.8</c:v>
                </c:pt>
                <c:pt idx="24">
                  <c:v>383.4</c:v>
                </c:pt>
                <c:pt idx="25">
                  <c:v>297.60000000000002</c:v>
                </c:pt>
                <c:pt idx="26">
                  <c:v>524.79999999999995</c:v>
                </c:pt>
                <c:pt idx="27">
                  <c:v>558.70000000000005</c:v>
                </c:pt>
                <c:pt idx="28">
                  <c:v>552</c:v>
                </c:pt>
                <c:pt idx="29">
                  <c:v>510.4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1-4ADD-ACE4-BDD8F18ED0F6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21.613000000000056</c:v>
                </c:pt>
                <c:pt idx="1">
                  <c:v>53.810999999999922</c:v>
                </c:pt>
                <c:pt idx="2">
                  <c:v>55.658000000000129</c:v>
                </c:pt>
                <c:pt idx="3">
                  <c:v>-14.531000000000006</c:v>
                </c:pt>
                <c:pt idx="4">
                  <c:v>-22.971000000000004</c:v>
                </c:pt>
                <c:pt idx="5">
                  <c:v>71.224000000000046</c:v>
                </c:pt>
                <c:pt idx="6">
                  <c:v>-17.627000000000066</c:v>
                </c:pt>
                <c:pt idx="7">
                  <c:v>-7.9049999999999727</c:v>
                </c:pt>
                <c:pt idx="8">
                  <c:v>26.909999999999968</c:v>
                </c:pt>
                <c:pt idx="9">
                  <c:v>19.720000000000027</c:v>
                </c:pt>
                <c:pt idx="10">
                  <c:v>82.084000000000003</c:v>
                </c:pt>
                <c:pt idx="11">
                  <c:v>-84.234000000000037</c:v>
                </c:pt>
                <c:pt idx="12">
                  <c:v>-62.56</c:v>
                </c:pt>
                <c:pt idx="13">
                  <c:v>14.93100000000004</c:v>
                </c:pt>
                <c:pt idx="14">
                  <c:v>-7.0019999999999527</c:v>
                </c:pt>
                <c:pt idx="15">
                  <c:v>-12.028999999999996</c:v>
                </c:pt>
                <c:pt idx="16">
                  <c:v>-12.067000000000007</c:v>
                </c:pt>
                <c:pt idx="17">
                  <c:v>-74.937000000000012</c:v>
                </c:pt>
                <c:pt idx="18">
                  <c:v>-32.121999999999957</c:v>
                </c:pt>
                <c:pt idx="19">
                  <c:v>65.60899999999998</c:v>
                </c:pt>
                <c:pt idx="20">
                  <c:v>8.4279999999999973</c:v>
                </c:pt>
                <c:pt idx="21">
                  <c:v>-34.150999999999954</c:v>
                </c:pt>
                <c:pt idx="22">
                  <c:v>70.700000000000159</c:v>
                </c:pt>
                <c:pt idx="23">
                  <c:v>4.5660000000000309</c:v>
                </c:pt>
                <c:pt idx="24">
                  <c:v>-8.5510000000000446</c:v>
                </c:pt>
                <c:pt idx="25">
                  <c:v>-152.97399999999993</c:v>
                </c:pt>
                <c:pt idx="26">
                  <c:v>74.348999999999933</c:v>
                </c:pt>
                <c:pt idx="27">
                  <c:v>81.302000000000021</c:v>
                </c:pt>
                <c:pt idx="28">
                  <c:v>95.981000000000051</c:v>
                </c:pt>
                <c:pt idx="29">
                  <c:v>69.089999999999975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1-4ADD-ACE4-BDD8F18E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4763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6462454030139877E-2"/>
              <c:y val="0.38862626691559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6326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195141216792079"/>
              <c:y val="0.360190198604693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3288465877115"/>
          <c:y val="0.35308118152696921"/>
          <c:w val="0.22284171814854631"/>
          <c:h val="0.239336908283381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926940313139429"/>
          <c:y val="1.6746475060327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0490504074344"/>
          <c:y val="9.0909436041776245E-2"/>
          <c:w val="0.61744170913956875"/>
          <c:h val="0.83014669227621984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21.613000000000056</c:v>
                </c:pt>
                <c:pt idx="1">
                  <c:v>53.810999999999922</c:v>
                </c:pt>
                <c:pt idx="2">
                  <c:v>55.658000000000129</c:v>
                </c:pt>
                <c:pt idx="3">
                  <c:v>-14.531000000000006</c:v>
                </c:pt>
                <c:pt idx="4">
                  <c:v>-22.971000000000004</c:v>
                </c:pt>
                <c:pt idx="5">
                  <c:v>71.224000000000046</c:v>
                </c:pt>
                <c:pt idx="6">
                  <c:v>-17.627000000000066</c:v>
                </c:pt>
                <c:pt idx="7">
                  <c:v>-7.9049999999999727</c:v>
                </c:pt>
                <c:pt idx="8">
                  <c:v>26.909999999999968</c:v>
                </c:pt>
                <c:pt idx="9">
                  <c:v>19.720000000000027</c:v>
                </c:pt>
                <c:pt idx="10">
                  <c:v>82.084000000000003</c:v>
                </c:pt>
                <c:pt idx="11">
                  <c:v>-84.234000000000037</c:v>
                </c:pt>
                <c:pt idx="12">
                  <c:v>-62.56</c:v>
                </c:pt>
                <c:pt idx="13">
                  <c:v>14.93100000000004</c:v>
                </c:pt>
                <c:pt idx="14">
                  <c:v>-7.0019999999999527</c:v>
                </c:pt>
                <c:pt idx="15">
                  <c:v>-12.028999999999996</c:v>
                </c:pt>
                <c:pt idx="16">
                  <c:v>-12.067000000000007</c:v>
                </c:pt>
                <c:pt idx="17">
                  <c:v>-74.937000000000012</c:v>
                </c:pt>
                <c:pt idx="18">
                  <c:v>-32.121999999999957</c:v>
                </c:pt>
                <c:pt idx="19">
                  <c:v>65.60899999999998</c:v>
                </c:pt>
                <c:pt idx="20">
                  <c:v>8.4279999999999973</c:v>
                </c:pt>
                <c:pt idx="21">
                  <c:v>-34.150999999999954</c:v>
                </c:pt>
                <c:pt idx="22">
                  <c:v>70.700000000000159</c:v>
                </c:pt>
                <c:pt idx="23">
                  <c:v>4.5660000000000309</c:v>
                </c:pt>
                <c:pt idx="24">
                  <c:v>-8.5510000000000446</c:v>
                </c:pt>
                <c:pt idx="25">
                  <c:v>-152.97399999999993</c:v>
                </c:pt>
                <c:pt idx="26">
                  <c:v>74.348999999999933</c:v>
                </c:pt>
                <c:pt idx="27">
                  <c:v>81.302000000000021</c:v>
                </c:pt>
                <c:pt idx="28">
                  <c:v>95.981000000000051</c:v>
                </c:pt>
                <c:pt idx="29">
                  <c:v>69.089999999999975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7-4BA2-A6F6-0D7FAF22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62608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917-4BA2-A6F6-0D7FAF222F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3.379999999999983E-2</c:v>
                </c:pt>
                <c:pt idx="5">
                  <c:v>8.1699999999999662E-2</c:v>
                </c:pt>
                <c:pt idx="6">
                  <c:v>9.5999999999999641E-2</c:v>
                </c:pt>
                <c:pt idx="7">
                  <c:v>1.2700000000000156E-2</c:v>
                </c:pt>
                <c:pt idx="8">
                  <c:v>1.2700000000000156E-2</c:v>
                </c:pt>
                <c:pt idx="9">
                  <c:v>1.2700000000000156E-2</c:v>
                </c:pt>
                <c:pt idx="10">
                  <c:v>9.6099999999999852E-2</c:v>
                </c:pt>
                <c:pt idx="11">
                  <c:v>0.13169999999999993</c:v>
                </c:pt>
                <c:pt idx="12">
                  <c:v>0.11409999999999965</c:v>
                </c:pt>
                <c:pt idx="13">
                  <c:v>2.0300000000000207E-2</c:v>
                </c:pt>
                <c:pt idx="14">
                  <c:v>1.4899999999999913E-2</c:v>
                </c:pt>
                <c:pt idx="15">
                  <c:v>1.4899999999999913E-2</c:v>
                </c:pt>
                <c:pt idx="16">
                  <c:v>1.4899999999999913E-2</c:v>
                </c:pt>
                <c:pt idx="17">
                  <c:v>-1.0399999999999743E-2</c:v>
                </c:pt>
                <c:pt idx="18">
                  <c:v>-0.11830000000000007</c:v>
                </c:pt>
                <c:pt idx="19">
                  <c:v>-0.16000000000000014</c:v>
                </c:pt>
                <c:pt idx="20">
                  <c:v>-0.20999999999999996</c:v>
                </c:pt>
                <c:pt idx="21">
                  <c:v>-0.27310000000000012</c:v>
                </c:pt>
                <c:pt idx="22">
                  <c:v>-0.27310000000000012</c:v>
                </c:pt>
                <c:pt idx="23">
                  <c:v>-0.27310000000000012</c:v>
                </c:pt>
                <c:pt idx="24">
                  <c:v>-0.27719999999999989</c:v>
                </c:pt>
                <c:pt idx="25">
                  <c:v>-0.2972999999999999</c:v>
                </c:pt>
                <c:pt idx="26">
                  <c:v>-0.34689999999999976</c:v>
                </c:pt>
                <c:pt idx="27">
                  <c:v>-0.33100000000000018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7-4BA2-A6F6-0D7FAF22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476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348882255603834"/>
              <c:y val="0.913879067577855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9.8453119908359487E-3"/>
              <c:y val="0.430623644408413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626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53500267319179"/>
              <c:y val="0.397130694287759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68969068235574"/>
          <c:y val="0.86603199597692093"/>
          <c:w val="0.18846740096743103"/>
          <c:h val="0.1220100325823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909252669039145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8042704626334"/>
          <c:y val="9.0314136125654448E-2"/>
          <c:w val="0.75355871886120995"/>
          <c:h val="0.696335078534031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Sheet2!$F$15:$F$44</c:f>
              <c:numCache>
                <c:formatCode>0.000_);[Red]\(0.000\)</c:formatCode>
                <c:ptCount val="30"/>
                <c:pt idx="0">
                  <c:v>415.40099999999995</c:v>
                </c:pt>
                <c:pt idx="1">
                  <c:v>421.25100000000003</c:v>
                </c:pt>
                <c:pt idx="2">
                  <c:v>450.09399999999999</c:v>
                </c:pt>
                <c:pt idx="3">
                  <c:v>382.63900000000001</c:v>
                </c:pt>
                <c:pt idx="4">
                  <c:v>402.88099999999997</c:v>
                </c:pt>
                <c:pt idx="5">
                  <c:v>425.89100000000002</c:v>
                </c:pt>
                <c:pt idx="6">
                  <c:v>369.673</c:v>
                </c:pt>
                <c:pt idx="7">
                  <c:v>399.75700000000001</c:v>
                </c:pt>
                <c:pt idx="8">
                  <c:v>423.72899999999998</c:v>
                </c:pt>
                <c:pt idx="9">
                  <c:v>386.99700000000001</c:v>
                </c:pt>
                <c:pt idx="10">
                  <c:v>361.178</c:v>
                </c:pt>
                <c:pt idx="11">
                  <c:v>311.964</c:v>
                </c:pt>
                <c:pt idx="12">
                  <c:v>362.048</c:v>
                </c:pt>
                <c:pt idx="13">
                  <c:v>337.98699999999997</c:v>
                </c:pt>
                <c:pt idx="14">
                  <c:v>342.15499999999997</c:v>
                </c:pt>
                <c:pt idx="15">
                  <c:v>369.08100000000002</c:v>
                </c:pt>
                <c:pt idx="16">
                  <c:v>304.80099999999999</c:v>
                </c:pt>
                <c:pt idx="17">
                  <c:v>342.685</c:v>
                </c:pt>
                <c:pt idx="18">
                  <c:v>297.26100000000002</c:v>
                </c:pt>
                <c:pt idx="19">
                  <c:v>401.20600000000002</c:v>
                </c:pt>
                <c:pt idx="20">
                  <c:v>336.51299999999998</c:v>
                </c:pt>
                <c:pt idx="21">
                  <c:v>375.59100000000001</c:v>
                </c:pt>
                <c:pt idx="22">
                  <c:v>374.71499999999997</c:v>
                </c:pt>
                <c:pt idx="23">
                  <c:v>310.70299999999997</c:v>
                </c:pt>
                <c:pt idx="24">
                  <c:v>336.36900000000003</c:v>
                </c:pt>
                <c:pt idx="25">
                  <c:v>332.49</c:v>
                </c:pt>
                <c:pt idx="26">
                  <c:v>347.7</c:v>
                </c:pt>
                <c:pt idx="27">
                  <c:v>321.24899999999997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9-4089-90FC-BBB3166FABBE}"/>
            </c:ext>
          </c:extLst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Sheet2!$V$15:$V$44</c:f>
              <c:numCache>
                <c:formatCode>0.000_);[Red]\(0.000\)</c:formatCode>
                <c:ptCount val="30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9-4089-90FC-BBB3166F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18872"/>
        <c:axId val="1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Sheet2!$AH$15:$AH$44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8.3540366689777365E-2</c:v>
                </c:pt>
                <c:pt idx="3">
                  <c:v>0.1036634083167243</c:v>
                </c:pt>
                <c:pt idx="4">
                  <c:v>0.11662319880932247</c:v>
                </c:pt>
                <c:pt idx="5">
                  <c:v>0.22709343567491577</c:v>
                </c:pt>
                <c:pt idx="6">
                  <c:v>7.275349533664914E-2</c:v>
                </c:pt>
                <c:pt idx="7">
                  <c:v>0</c:v>
                </c:pt>
                <c:pt idx="8">
                  <c:v>7.6437862005893711E-2</c:v>
                </c:pt>
                <c:pt idx="9">
                  <c:v>0.18810960165784016</c:v>
                </c:pt>
                <c:pt idx="10">
                  <c:v>2.4584032126952256E-2</c:v>
                </c:pt>
                <c:pt idx="11">
                  <c:v>9.0330143289535869E-2</c:v>
                </c:pt>
                <c:pt idx="12">
                  <c:v>7.1100394952886753E-2</c:v>
                </c:pt>
                <c:pt idx="13">
                  <c:v>5.8594520779631516E-2</c:v>
                </c:pt>
                <c:pt idx="14">
                  <c:v>0</c:v>
                </c:pt>
                <c:pt idx="15">
                  <c:v>7.5903020904084947E-2</c:v>
                </c:pt>
                <c:pt idx="16">
                  <c:v>0.12558670275819531</c:v>
                </c:pt>
                <c:pt idx="17">
                  <c:v>0.17699285255518568</c:v>
                </c:pt>
                <c:pt idx="18">
                  <c:v>0</c:v>
                </c:pt>
                <c:pt idx="19">
                  <c:v>9.5721712522835144E-3</c:v>
                </c:pt>
                <c:pt idx="20">
                  <c:v>3.200724887814984E-2</c:v>
                </c:pt>
                <c:pt idx="21">
                  <c:v>0</c:v>
                </c:pt>
                <c:pt idx="22">
                  <c:v>0.15724927269470465</c:v>
                </c:pt>
                <c:pt idx="23">
                  <c:v>0.32629426629785185</c:v>
                </c:pt>
                <c:pt idx="24">
                  <c:v>0.25843743335914804</c:v>
                </c:pt>
                <c:pt idx="25">
                  <c:v>0.10958341815366457</c:v>
                </c:pt>
                <c:pt idx="26">
                  <c:v>5.9479553903345667E-2</c:v>
                </c:pt>
                <c:pt idx="27">
                  <c:v>4.589584310048439E-2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9-4089-90FC-BBB3166F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11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597864768683268"/>
              <c:y val="0.90445026178010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5124555160142345E-2"/>
              <c:y val="0.3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188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3835078534031414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 &amp; % CHANGE</a:t>
            </a:r>
          </a:p>
        </c:rich>
      </c:tx>
      <c:layout>
        <c:manualLayout>
          <c:xMode val="edge"/>
          <c:yMode val="edge"/>
          <c:x val="0.2944839857651245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370106761565"/>
          <c:y val="0.13743455497382201"/>
          <c:w val="0.69395017793594294"/>
          <c:h val="0.654450261780104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Sheet2!$I$15:$I$44</c:f>
              <c:numCache>
                <c:formatCode>0.000_);[Red]\(0.000\)</c:formatCode>
                <c:ptCount val="30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133.75</c:v>
                </c:pt>
                <c:pt idx="4">
                  <c:v>118.65799999999999</c:v>
                </c:pt>
                <c:pt idx="5">
                  <c:v>93.85899999999998</c:v>
                </c:pt>
                <c:pt idx="6">
                  <c:v>91.066999999999979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234.11099999999999</c:v>
                </c:pt>
                <c:pt idx="10">
                  <c:v>95.306000000000012</c:v>
                </c:pt>
                <c:pt idx="11">
                  <c:v>104.148</c:v>
                </c:pt>
                <c:pt idx="12">
                  <c:v>111.351</c:v>
                </c:pt>
                <c:pt idx="13">
                  <c:v>231.05600000000001</c:v>
                </c:pt>
                <c:pt idx="14">
                  <c:v>237.10900000000001</c:v>
                </c:pt>
                <c:pt idx="15">
                  <c:v>236.631</c:v>
                </c:pt>
                <c:pt idx="16">
                  <c:v>237.21100000000001</c:v>
                </c:pt>
                <c:pt idx="17">
                  <c:v>110.47199999999998</c:v>
                </c:pt>
                <c:pt idx="18">
                  <c:v>112.494</c:v>
                </c:pt>
                <c:pt idx="19">
                  <c:v>-20.465</c:v>
                </c:pt>
                <c:pt idx="20">
                  <c:v>-2.3689999999999714</c:v>
                </c:pt>
                <c:pt idx="21">
                  <c:v>141.69699999999997</c:v>
                </c:pt>
                <c:pt idx="22">
                  <c:v>141.86699999999996</c:v>
                </c:pt>
                <c:pt idx="23">
                  <c:v>139.66299999999998</c:v>
                </c:pt>
                <c:pt idx="24">
                  <c:v>96.02800000000002</c:v>
                </c:pt>
                <c:pt idx="25">
                  <c:v>91.692999999999984</c:v>
                </c:pt>
                <c:pt idx="26">
                  <c:v>55.522999999999968</c:v>
                </c:pt>
                <c:pt idx="27">
                  <c:v>125.922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E-40F5-A3F3-E04980E2469E}"/>
            </c:ext>
          </c:extLst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Sheet2!$Y$15:$Y$44</c:f>
              <c:numCache>
                <c:formatCode>0.000_);[Red]\(0.000\)</c:formatCode>
                <c:ptCount val="30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149.14199999999997</c:v>
                </c:pt>
                <c:pt idx="4">
                  <c:v>92.13</c:v>
                </c:pt>
                <c:pt idx="5">
                  <c:v>81.496999999999986</c:v>
                </c:pt>
                <c:pt idx="6">
                  <c:v>86.77000000000001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234.69199999999998</c:v>
                </c:pt>
                <c:pt idx="10">
                  <c:v>104.99799999999999</c:v>
                </c:pt>
                <c:pt idx="11">
                  <c:v>111.732</c:v>
                </c:pt>
                <c:pt idx="12">
                  <c:v>111.233</c:v>
                </c:pt>
                <c:pt idx="13">
                  <c:v>233.42599999999999</c:v>
                </c:pt>
                <c:pt idx="14">
                  <c:v>237.10900000000001</c:v>
                </c:pt>
                <c:pt idx="15">
                  <c:v>235.60399999999998</c:v>
                </c:pt>
                <c:pt idx="16">
                  <c:v>223.10600000000002</c:v>
                </c:pt>
                <c:pt idx="17">
                  <c:v>105.93299999999999</c:v>
                </c:pt>
                <c:pt idx="18">
                  <c:v>112.494</c:v>
                </c:pt>
                <c:pt idx="19">
                  <c:v>-28.043999999999983</c:v>
                </c:pt>
                <c:pt idx="20">
                  <c:v>-2.1089999999999804</c:v>
                </c:pt>
                <c:pt idx="21">
                  <c:v>151.69699999999997</c:v>
                </c:pt>
                <c:pt idx="22">
                  <c:v>151.86699999999996</c:v>
                </c:pt>
                <c:pt idx="23">
                  <c:v>151.69699999999997</c:v>
                </c:pt>
                <c:pt idx="24">
                  <c:v>91.377999999999986</c:v>
                </c:pt>
                <c:pt idx="25">
                  <c:v>81.468999999999966</c:v>
                </c:pt>
                <c:pt idx="26">
                  <c:v>55.60299999999998</c:v>
                </c:pt>
                <c:pt idx="27">
                  <c:v>126.303</c:v>
                </c:pt>
                <c:pt idx="28">
                  <c:v>122.648</c:v>
                </c:pt>
                <c:pt idx="29">
                  <c:v>122.51599999999999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E-40F5-A3F3-E04980E24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17888"/>
        <c:axId val="1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Sheet2!$AJ$15:$AJ$44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0.10320365825857217</c:v>
                </c:pt>
                <c:pt idx="4">
                  <c:v>0.28794095300119388</c:v>
                </c:pt>
                <c:pt idx="5">
                  <c:v>0.15168656514963738</c:v>
                </c:pt>
                <c:pt idx="6">
                  <c:v>4.9521724098190251E-2</c:v>
                </c:pt>
                <c:pt idx="7">
                  <c:v>0</c:v>
                </c:pt>
                <c:pt idx="8">
                  <c:v>0</c:v>
                </c:pt>
                <c:pt idx="9">
                  <c:v>2.4755850220714339E-3</c:v>
                </c:pt>
                <c:pt idx="10">
                  <c:v>9.2306520124192645E-2</c:v>
                </c:pt>
                <c:pt idx="11">
                  <c:v>6.7876704972613069E-2</c:v>
                </c:pt>
                <c:pt idx="12">
                  <c:v>1.0608362626198609E-3</c:v>
                </c:pt>
                <c:pt idx="13">
                  <c:v>1.0153110621781534E-2</c:v>
                </c:pt>
                <c:pt idx="14">
                  <c:v>0</c:v>
                </c:pt>
                <c:pt idx="15">
                  <c:v>4.359009184903547E-3</c:v>
                </c:pt>
                <c:pt idx="16">
                  <c:v>6.3221069805383931E-2</c:v>
                </c:pt>
                <c:pt idx="17">
                  <c:v>4.2847837784259747E-2</c:v>
                </c:pt>
                <c:pt idx="18">
                  <c:v>0</c:v>
                </c:pt>
                <c:pt idx="19">
                  <c:v>0.27025388674939338</c:v>
                </c:pt>
                <c:pt idx="20">
                  <c:v>0.12328117591275169</c:v>
                </c:pt>
                <c:pt idx="21">
                  <c:v>6.5920881757714406E-2</c:v>
                </c:pt>
                <c:pt idx="22">
                  <c:v>6.584708988786242E-2</c:v>
                </c:pt>
                <c:pt idx="23">
                  <c:v>7.9329189107233453E-2</c:v>
                </c:pt>
                <c:pt idx="24">
                  <c:v>5.0887522160695517E-2</c:v>
                </c:pt>
                <c:pt idx="25">
                  <c:v>0.12549558727859705</c:v>
                </c:pt>
                <c:pt idx="26">
                  <c:v>1.4387712893191471E-3</c:v>
                </c:pt>
                <c:pt idx="27">
                  <c:v>3.0165554262369084E-3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E-40F5-A3F3-E04980E24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1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530249110320282"/>
              <c:y val="0.90968586387434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8683274021352309E-2"/>
              <c:y val="0.395287958115183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178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2170818505338048"/>
              <c:y val="0.35994764397905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891459074733095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25978647686829"/>
          <c:y val="8.9005235602094238E-2"/>
          <c:w val="0.71441281138790014"/>
          <c:h val="0.695026178010471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Sheet2!$L$15:$L$44</c:f>
              <c:numCache>
                <c:formatCode>0.000_);[Red]\(0.000\)</c:formatCode>
                <c:ptCount val="30"/>
                <c:pt idx="0">
                  <c:v>33.088000000000001</c:v>
                </c:pt>
                <c:pt idx="1">
                  <c:v>21.875</c:v>
                </c:pt>
                <c:pt idx="2">
                  <c:v>22.448999999999998</c:v>
                </c:pt>
                <c:pt idx="3">
                  <c:v>7.3999999999998067E-2</c:v>
                </c:pt>
                <c:pt idx="4">
                  <c:v>23.558999999999997</c:v>
                </c:pt>
                <c:pt idx="5">
                  <c:v>-51.363999999999997</c:v>
                </c:pt>
                <c:pt idx="6">
                  <c:v>-20.813000000000002</c:v>
                </c:pt>
                <c:pt idx="7">
                  <c:v>-10.266999999999996</c:v>
                </c:pt>
                <c:pt idx="8">
                  <c:v>-14.873000000000005</c:v>
                </c:pt>
                <c:pt idx="9">
                  <c:v>32.891000000000005</c:v>
                </c:pt>
                <c:pt idx="10">
                  <c:v>11.557000000000002</c:v>
                </c:pt>
                <c:pt idx="11">
                  <c:v>-39.623000000000005</c:v>
                </c:pt>
                <c:pt idx="12">
                  <c:v>8.3919999999999959</c:v>
                </c:pt>
                <c:pt idx="13">
                  <c:v>14.073999999999998</c:v>
                </c:pt>
                <c:pt idx="14">
                  <c:v>4.7340000000000018</c:v>
                </c:pt>
                <c:pt idx="15">
                  <c:v>8.1809999999999974</c:v>
                </c:pt>
                <c:pt idx="16">
                  <c:v>-2.1839999999999975</c:v>
                </c:pt>
                <c:pt idx="17">
                  <c:v>1.968</c:v>
                </c:pt>
                <c:pt idx="18">
                  <c:v>50.384999999999998</c:v>
                </c:pt>
                <c:pt idx="19">
                  <c:v>35.314000000000007</c:v>
                </c:pt>
                <c:pt idx="20">
                  <c:v>42.313000000000009</c:v>
                </c:pt>
                <c:pt idx="21">
                  <c:v>8.2679999999999989</c:v>
                </c:pt>
                <c:pt idx="22">
                  <c:v>2.7839999999999989</c:v>
                </c:pt>
                <c:pt idx="23">
                  <c:v>-4.8930000000000007</c:v>
                </c:pt>
                <c:pt idx="24">
                  <c:v>-45.056000000000004</c:v>
                </c:pt>
                <c:pt idx="25">
                  <c:v>15.768000000000001</c:v>
                </c:pt>
                <c:pt idx="26">
                  <c:v>28.123000000000001</c:v>
                </c:pt>
                <c:pt idx="27">
                  <c:v>4.9850000000000003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D-449D-91BB-7A26BB1CB99C}"/>
            </c:ext>
          </c:extLst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07D-449D-91BB-7A26BB1CB99C}"/>
              </c:ext>
            </c:extLst>
          </c:dPt>
          <c:val>
            <c:numRef>
              <c:f>Sheet2!$AB$15:$AB$44</c:f>
              <c:numCache>
                <c:formatCode>0.000_);[Red]\(0.000\)</c:formatCode>
                <c:ptCount val="30"/>
                <c:pt idx="0">
                  <c:v>28.031000000000006</c:v>
                </c:pt>
                <c:pt idx="1">
                  <c:v>11.127000000000002</c:v>
                </c:pt>
                <c:pt idx="2">
                  <c:v>1.6199999999999974</c:v>
                </c:pt>
                <c:pt idx="3">
                  <c:v>-34.627999999999993</c:v>
                </c:pt>
                <c:pt idx="4">
                  <c:v>8.4269999999999925</c:v>
                </c:pt>
                <c:pt idx="5">
                  <c:v>-67.504999999999995</c:v>
                </c:pt>
                <c:pt idx="6">
                  <c:v>-6.7559999999999985</c:v>
                </c:pt>
                <c:pt idx="7">
                  <c:v>-10.266999999999996</c:v>
                </c:pt>
                <c:pt idx="8">
                  <c:v>-14.872</c:v>
                </c:pt>
                <c:pt idx="9">
                  <c:v>-16.548000000000002</c:v>
                </c:pt>
                <c:pt idx="10">
                  <c:v>-4.8740000000000023</c:v>
                </c:pt>
                <c:pt idx="11">
                  <c:v>-6.1510000000000034</c:v>
                </c:pt>
                <c:pt idx="12">
                  <c:v>3.4009999999999962</c:v>
                </c:pt>
                <c:pt idx="13">
                  <c:v>-7.7779999999999987</c:v>
                </c:pt>
                <c:pt idx="14">
                  <c:v>-18.821999999999999</c:v>
                </c:pt>
                <c:pt idx="15">
                  <c:v>-9.2960000000000012</c:v>
                </c:pt>
                <c:pt idx="16">
                  <c:v>-63.522000000000006</c:v>
                </c:pt>
                <c:pt idx="17">
                  <c:v>24.540000000000003</c:v>
                </c:pt>
                <c:pt idx="18">
                  <c:v>35.355999999999995</c:v>
                </c:pt>
                <c:pt idx="19">
                  <c:v>38.222000000000001</c:v>
                </c:pt>
                <c:pt idx="20">
                  <c:v>71.53</c:v>
                </c:pt>
                <c:pt idx="21">
                  <c:v>8.2679999999999989</c:v>
                </c:pt>
                <c:pt idx="22">
                  <c:v>2.7240000000000002</c:v>
                </c:pt>
                <c:pt idx="23">
                  <c:v>-40.738</c:v>
                </c:pt>
                <c:pt idx="24">
                  <c:v>-7.7289999999999992</c:v>
                </c:pt>
                <c:pt idx="25">
                  <c:v>28.441000000000003</c:v>
                </c:pt>
                <c:pt idx="26">
                  <c:v>25.657000000000004</c:v>
                </c:pt>
                <c:pt idx="27">
                  <c:v>-27.067999999999998</c:v>
                </c:pt>
                <c:pt idx="28">
                  <c:v>40.255000000000003</c:v>
                </c:pt>
                <c:pt idx="29">
                  <c:v>2.1879999999999953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D-449D-91BB-7A26BB1C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16248"/>
        <c:axId val="1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Sheet2!$AL$15:$AL$44</c:f>
              <c:numCache>
                <c:formatCode>0%</c:formatCode>
                <c:ptCount val="30"/>
                <c:pt idx="0">
                  <c:v>0.18040740608611872</c:v>
                </c:pt>
                <c:pt idx="1">
                  <c:v>0.96593870764806289</c:v>
                </c:pt>
                <c:pt idx="2">
                  <c:v>12.857407407407429</c:v>
                </c:pt>
                <c:pt idx="3">
                  <c:v>1.0021369989603788</c:v>
                </c:pt>
                <c:pt idx="4">
                  <c:v>1.7956568173727327</c:v>
                </c:pt>
                <c:pt idx="5">
                  <c:v>0.23910821420635509</c:v>
                </c:pt>
                <c:pt idx="6">
                  <c:v>2.0806690349319132</c:v>
                </c:pt>
                <c:pt idx="7">
                  <c:v>0</c:v>
                </c:pt>
                <c:pt idx="8">
                  <c:v>6.7240451856157539E-5</c:v>
                </c:pt>
                <c:pt idx="9">
                  <c:v>2.9876117959874304</c:v>
                </c:pt>
                <c:pt idx="10">
                  <c:v>3.3711530570373403</c:v>
                </c:pt>
                <c:pt idx="11">
                  <c:v>5.4417167940172302</c:v>
                </c:pt>
                <c:pt idx="12">
                  <c:v>1.467509556012939</c:v>
                </c:pt>
                <c:pt idx="13">
                  <c:v>2.8094625867832348</c:v>
                </c:pt>
                <c:pt idx="14">
                  <c:v>1.2515141855275742</c:v>
                </c:pt>
                <c:pt idx="15">
                  <c:v>1.8800559380378652</c:v>
                </c:pt>
                <c:pt idx="16">
                  <c:v>0.9656182110135072</c:v>
                </c:pt>
                <c:pt idx="17">
                  <c:v>0.9198044009779951</c:v>
                </c:pt>
                <c:pt idx="18">
                  <c:v>0.42507636610476313</c:v>
                </c:pt>
                <c:pt idx="19">
                  <c:v>7.6081837685102668E-2</c:v>
                </c:pt>
                <c:pt idx="20">
                  <c:v>0.40845798965469021</c:v>
                </c:pt>
                <c:pt idx="21">
                  <c:v>0</c:v>
                </c:pt>
                <c:pt idx="22">
                  <c:v>2.2026431718061203E-2</c:v>
                </c:pt>
                <c:pt idx="23">
                  <c:v>0.8798910108498208</c:v>
                </c:pt>
                <c:pt idx="24">
                  <c:v>4.8294734118255933</c:v>
                </c:pt>
                <c:pt idx="25">
                  <c:v>0.44558911430681064</c:v>
                </c:pt>
                <c:pt idx="26">
                  <c:v>9.6114120902677527E-2</c:v>
                </c:pt>
                <c:pt idx="27">
                  <c:v>1.1841658046401655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D-449D-91BB-7A26BB1C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11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5818505338078286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6492146596858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162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4128113879003539"/>
              <c:y val="0.3311518324607330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1st REPORTED vs REAL TIME &amp; % CHANGE</a:t>
            </a:r>
          </a:p>
        </c:rich>
      </c:tx>
      <c:layout>
        <c:manualLayout>
          <c:xMode val="edge"/>
          <c:yMode val="edge"/>
          <c:x val="0.279359430604982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2172774869109949"/>
          <c:w val="0.65925266903914581"/>
          <c:h val="0.770942408376963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604.726</c:v>
                </c:pt>
                <c:pt idx="1">
                  <c:v>592.58900000000006</c:v>
                </c:pt>
                <c:pt idx="2">
                  <c:v>628.82500000000005</c:v>
                </c:pt>
                <c:pt idx="3">
                  <c:v>516.46299999999997</c:v>
                </c:pt>
                <c:pt idx="4">
                  <c:v>545.09799999999996</c:v>
                </c:pt>
                <c:pt idx="5">
                  <c:v>468.38600000000002</c:v>
                </c:pt>
                <c:pt idx="6">
                  <c:v>439.92699999999996</c:v>
                </c:pt>
                <c:pt idx="7">
                  <c:v>618.99400000000003</c:v>
                </c:pt>
                <c:pt idx="8">
                  <c:v>645.06700000000001</c:v>
                </c:pt>
                <c:pt idx="9">
                  <c:v>653.99900000000002</c:v>
                </c:pt>
                <c:pt idx="10">
                  <c:v>468.041</c:v>
                </c:pt>
                <c:pt idx="11">
                  <c:v>376.48899999999998</c:v>
                </c:pt>
                <c:pt idx="12">
                  <c:v>481.791</c:v>
                </c:pt>
                <c:pt idx="13">
                  <c:v>583.11699999999996</c:v>
                </c:pt>
                <c:pt idx="14">
                  <c:v>583.99800000000005</c:v>
                </c:pt>
                <c:pt idx="15">
                  <c:v>613.89300000000003</c:v>
                </c:pt>
                <c:pt idx="16">
                  <c:v>539.82799999999997</c:v>
                </c:pt>
                <c:pt idx="17">
                  <c:v>455.125</c:v>
                </c:pt>
                <c:pt idx="18">
                  <c:v>460.14</c:v>
                </c:pt>
                <c:pt idx="19">
                  <c:v>416.05500000000001</c:v>
                </c:pt>
                <c:pt idx="20">
                  <c:v>376.45699999999999</c:v>
                </c:pt>
                <c:pt idx="21">
                  <c:v>525.55600000000004</c:v>
                </c:pt>
                <c:pt idx="22">
                  <c:v>519.36599999999999</c:v>
                </c:pt>
                <c:pt idx="23">
                  <c:v>445.47299999999996</c:v>
                </c:pt>
                <c:pt idx="24">
                  <c:v>387.34100000000007</c:v>
                </c:pt>
                <c:pt idx="25">
                  <c:v>439.95100000000002</c:v>
                </c:pt>
                <c:pt idx="26">
                  <c:v>431.34599999999995</c:v>
                </c:pt>
                <c:pt idx="27">
                  <c:v>452.15599999999995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7-44C0-AC14-93A4B026CEE7}"/>
            </c:ext>
          </c:extLst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599.66899999999998</c:v>
                </c:pt>
                <c:pt idx="1">
                  <c:v>581.84100000000012</c:v>
                </c:pt>
                <c:pt idx="2">
                  <c:v>573.29399999999998</c:v>
                </c:pt>
                <c:pt idx="3">
                  <c:v>461.21299999999997</c:v>
                </c:pt>
                <c:pt idx="4">
                  <c:v>461.36</c:v>
                </c:pt>
                <c:pt idx="5">
                  <c:v>361.06499999999994</c:v>
                </c:pt>
                <c:pt idx="6">
                  <c:v>424.61600000000004</c:v>
                </c:pt>
                <c:pt idx="7">
                  <c:v>618.99400000000003</c:v>
                </c:pt>
                <c:pt idx="8">
                  <c:v>614.97900000000004</c:v>
                </c:pt>
                <c:pt idx="9">
                  <c:v>543.86900000000003</c:v>
                </c:pt>
                <c:pt idx="10">
                  <c:v>470.40499999999997</c:v>
                </c:pt>
                <c:pt idx="11">
                  <c:v>448.52300000000002</c:v>
                </c:pt>
                <c:pt idx="12">
                  <c:v>452.649</c:v>
                </c:pt>
                <c:pt idx="13">
                  <c:v>544.92700000000002</c:v>
                </c:pt>
                <c:pt idx="14">
                  <c:v>560.44200000000001</c:v>
                </c:pt>
                <c:pt idx="15">
                  <c:v>569.351</c:v>
                </c:pt>
                <c:pt idx="16">
                  <c:v>430.37700000000001</c:v>
                </c:pt>
                <c:pt idx="17">
                  <c:v>421.62599999999998</c:v>
                </c:pt>
                <c:pt idx="18">
                  <c:v>445.11099999999999</c:v>
                </c:pt>
                <c:pt idx="19">
                  <c:v>407.58000000000004</c:v>
                </c:pt>
                <c:pt idx="20">
                  <c:v>417.06100000000004</c:v>
                </c:pt>
                <c:pt idx="21">
                  <c:v>535.55600000000004</c:v>
                </c:pt>
                <c:pt idx="22">
                  <c:v>478.38899999999995</c:v>
                </c:pt>
                <c:pt idx="23">
                  <c:v>345.22299999999996</c:v>
                </c:pt>
                <c:pt idx="24">
                  <c:v>350.94</c:v>
                </c:pt>
                <c:pt idx="25">
                  <c:v>409.56299999999993</c:v>
                </c:pt>
                <c:pt idx="26">
                  <c:v>409.44</c:v>
                </c:pt>
                <c:pt idx="27">
                  <c:v>406.387</c:v>
                </c:pt>
                <c:pt idx="28">
                  <c:v>475.00699999999995</c:v>
                </c:pt>
                <c:pt idx="29">
                  <c:v>460.29899999999998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7-44C0-AC14-93A4B026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56624"/>
        <c:axId val="1"/>
      </c:barChart>
      <c:lineChart>
        <c:grouping val="standard"/>
        <c:varyColors val="0"/>
        <c:ser>
          <c:idx val="2"/>
          <c:order val="2"/>
          <c:tx>
            <c:strRef>
              <c:f>Sheet2!$AR$15</c:f>
              <c:strCache>
                <c:ptCount val="1"/>
                <c:pt idx="0">
                  <c:v>1%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Sheet2!$AR$16:$AR$45</c:f>
              <c:numCache>
                <c:formatCode>0%</c:formatCode>
                <c:ptCount val="30"/>
                <c:pt idx="0">
                  <c:v>1.8472400535541379E-2</c:v>
                </c:pt>
                <c:pt idx="1">
                  <c:v>9.6863040603948528E-2</c:v>
                </c:pt>
                <c:pt idx="2">
                  <c:v>0.11979280722789688</c:v>
                </c:pt>
                <c:pt idx="3">
                  <c:v>0.18150251430553135</c:v>
                </c:pt>
                <c:pt idx="4">
                  <c:v>0.29723456995277886</c:v>
                </c:pt>
                <c:pt idx="5">
                  <c:v>3.6058462234112514E-2</c:v>
                </c:pt>
                <c:pt idx="6">
                  <c:v>0</c:v>
                </c:pt>
                <c:pt idx="7">
                  <c:v>4.8925247853991702E-2</c:v>
                </c:pt>
                <c:pt idx="8">
                  <c:v>0.20249361519042267</c:v>
                </c:pt>
                <c:pt idx="9">
                  <c:v>5.0254567872364793E-3</c:v>
                </c:pt>
                <c:pt idx="10">
                  <c:v>0.16060268927123034</c:v>
                </c:pt>
                <c:pt idx="11">
                  <c:v>6.4381010451807025E-2</c:v>
                </c:pt>
                <c:pt idx="12">
                  <c:v>7.0082781730396809E-2</c:v>
                </c:pt>
                <c:pt idx="13">
                  <c:v>4.2031111158692673E-2</c:v>
                </c:pt>
                <c:pt idx="14">
                  <c:v>7.8232935394861924E-2</c:v>
                </c:pt>
                <c:pt idx="15">
                  <c:v>0.25431424077030129</c:v>
                </c:pt>
                <c:pt idx="16">
                  <c:v>7.9451931332508025E-2</c:v>
                </c:pt>
                <c:pt idx="17">
                  <c:v>3.3764611523867075E-2</c:v>
                </c:pt>
                <c:pt idx="18">
                  <c:v>2.0793463859855647E-2</c:v>
                </c:pt>
                <c:pt idx="19">
                  <c:v>9.735746089900528E-2</c:v>
                </c:pt>
                <c:pt idx="20">
                  <c:v>1.867218367453637E-2</c:v>
                </c:pt>
                <c:pt idx="21">
                  <c:v>8.5656233734471399E-2</c:v>
                </c:pt>
                <c:pt idx="22">
                  <c:v>0.29039200748501698</c:v>
                </c:pt>
                <c:pt idx="23">
                  <c:v>0.10372428335327996</c:v>
                </c:pt>
                <c:pt idx="24">
                  <c:v>7.4196155414429754E-2</c:v>
                </c:pt>
                <c:pt idx="25">
                  <c:v>5.3502344665884986E-2</c:v>
                </c:pt>
                <c:pt idx="26">
                  <c:v>0.11262417350948714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7-44C0-AC14-93A4B026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75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7277580071174371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41099476439790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66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81227758007117423"/>
              <c:y val="0.4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42348754448371"/>
          <c:y val="0.45811518324607331"/>
          <c:w val="0.14501779359430605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86754966887422E-2"/>
          <c:y val="3.6684782608695649E-2"/>
          <c:w val="0.83526490066225167"/>
          <c:h val="0.809782608695652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Sheet2!$O$14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Sheet2!$O$15:$O$45</c:f>
              <c:numCache>
                <c:formatCode>0.000_);[Red]\(0.000\)</c:formatCode>
                <c:ptCount val="31"/>
                <c:pt idx="0">
                  <c:v>664</c:v>
                </c:pt>
                <c:pt idx="1">
                  <c:v>618.4</c:v>
                </c:pt>
                <c:pt idx="2">
                  <c:v>600</c:v>
                </c:pt>
                <c:pt idx="3">
                  <c:v>473</c:v>
                </c:pt>
                <c:pt idx="4">
                  <c:v>573</c:v>
                </c:pt>
                <c:pt idx="5">
                  <c:v>418</c:v>
                </c:pt>
                <c:pt idx="6">
                  <c:v>450</c:v>
                </c:pt>
                <c:pt idx="7">
                  <c:v>652.1</c:v>
                </c:pt>
                <c:pt idx="8">
                  <c:v>681</c:v>
                </c:pt>
                <c:pt idx="9">
                  <c:v>552</c:v>
                </c:pt>
                <c:pt idx="10">
                  <c:v>427</c:v>
                </c:pt>
                <c:pt idx="11">
                  <c:v>452</c:v>
                </c:pt>
                <c:pt idx="12">
                  <c:v>552</c:v>
                </c:pt>
                <c:pt idx="13">
                  <c:v>548</c:v>
                </c:pt>
                <c:pt idx="14">
                  <c:v>594.70000000000005</c:v>
                </c:pt>
                <c:pt idx="15">
                  <c:v>601</c:v>
                </c:pt>
                <c:pt idx="16">
                  <c:v>523</c:v>
                </c:pt>
                <c:pt idx="17">
                  <c:v>353</c:v>
                </c:pt>
                <c:pt idx="18">
                  <c:v>487</c:v>
                </c:pt>
                <c:pt idx="19">
                  <c:v>566</c:v>
                </c:pt>
                <c:pt idx="20">
                  <c:v>610</c:v>
                </c:pt>
                <c:pt idx="21">
                  <c:v>552.70000000000005</c:v>
                </c:pt>
                <c:pt idx="22">
                  <c:v>604</c:v>
                </c:pt>
                <c:pt idx="23">
                  <c:v>292</c:v>
                </c:pt>
                <c:pt idx="24">
                  <c:v>392</c:v>
                </c:pt>
                <c:pt idx="25">
                  <c:v>307</c:v>
                </c:pt>
                <c:pt idx="26">
                  <c:v>534</c:v>
                </c:pt>
                <c:pt idx="2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4-4BC1-8D1A-364DA32574F5}"/>
            </c:ext>
          </c:extLst>
        </c:ser>
        <c:ser>
          <c:idx val="0"/>
          <c:order val="1"/>
          <c:tx>
            <c:strRef>
              <c:f>Sheet2!$AE$14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Sheet2!$AE$15:$AE$45</c:f>
              <c:numCache>
                <c:formatCode>0.000_);[Red]\(0.000\)</c:formatCode>
                <c:ptCount val="31"/>
                <c:pt idx="0">
                  <c:v>664</c:v>
                </c:pt>
                <c:pt idx="1">
                  <c:v>618.4</c:v>
                </c:pt>
                <c:pt idx="2">
                  <c:v>611.70000000000005</c:v>
                </c:pt>
                <c:pt idx="3">
                  <c:v>489.4</c:v>
                </c:pt>
                <c:pt idx="4">
                  <c:v>539.4</c:v>
                </c:pt>
                <c:pt idx="5">
                  <c:v>473.3</c:v>
                </c:pt>
                <c:pt idx="6">
                  <c:v>448</c:v>
                </c:pt>
                <c:pt idx="7">
                  <c:v>652.1</c:v>
                </c:pt>
                <c:pt idx="8">
                  <c:v>682.9</c:v>
                </c:pt>
                <c:pt idx="9">
                  <c:v>604.6</c:v>
                </c:pt>
                <c:pt idx="10">
                  <c:v>593.5</c:v>
                </c:pt>
                <c:pt idx="11">
                  <c:v>405.3</c:v>
                </c:pt>
                <c:pt idx="12">
                  <c:v>431.1</c:v>
                </c:pt>
                <c:pt idx="13">
                  <c:v>601.1</c:v>
                </c:pt>
                <c:pt idx="14">
                  <c:v>594.70000000000005</c:v>
                </c:pt>
                <c:pt idx="15">
                  <c:v>598.4</c:v>
                </c:pt>
                <c:pt idx="16">
                  <c:v>459.4</c:v>
                </c:pt>
                <c:pt idx="17">
                  <c:v>427.7</c:v>
                </c:pt>
                <c:pt idx="18">
                  <c:v>514</c:v>
                </c:pt>
                <c:pt idx="19">
                  <c:v>574.20000000000005</c:v>
                </c:pt>
                <c:pt idx="20">
                  <c:v>526.5</c:v>
                </c:pt>
                <c:pt idx="21">
                  <c:v>552.70000000000005</c:v>
                </c:pt>
                <c:pt idx="22">
                  <c:v>600.1</c:v>
                </c:pt>
                <c:pt idx="23">
                  <c:v>390.8</c:v>
                </c:pt>
                <c:pt idx="24">
                  <c:v>383.4</c:v>
                </c:pt>
                <c:pt idx="25">
                  <c:v>297.60000000000002</c:v>
                </c:pt>
                <c:pt idx="26">
                  <c:v>524.79999999999995</c:v>
                </c:pt>
                <c:pt idx="27">
                  <c:v>558.70000000000005</c:v>
                </c:pt>
                <c:pt idx="28">
                  <c:v>552</c:v>
                </c:pt>
                <c:pt idx="29">
                  <c:v>510.4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4-4BC1-8D1A-364DA325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77648"/>
        <c:axId val="1"/>
      </c:barChart>
      <c:lineChart>
        <c:grouping val="standard"/>
        <c:varyColors val="0"/>
        <c:ser>
          <c:idx val="2"/>
          <c:order val="2"/>
          <c:tx>
            <c:strRef>
              <c:f>Sheet2!$AM$14</c:f>
              <c:strCache>
                <c:ptCount val="1"/>
                <c:pt idx="0">
                  <c:v>Change in Physical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Sheet2!$AM$15:$AM$45</c:f>
              <c:numCache>
                <c:formatCode>0.000_);[Red]\(0.000\)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11.700000000000045</c:v>
                </c:pt>
                <c:pt idx="3">
                  <c:v>16.399999999999977</c:v>
                </c:pt>
                <c:pt idx="4">
                  <c:v>-33.600000000000023</c:v>
                </c:pt>
                <c:pt idx="5">
                  <c:v>55.300000000000011</c:v>
                </c:pt>
                <c:pt idx="6">
                  <c:v>-2</c:v>
                </c:pt>
                <c:pt idx="7">
                  <c:v>0</c:v>
                </c:pt>
                <c:pt idx="8">
                  <c:v>1.8999999999999773</c:v>
                </c:pt>
                <c:pt idx="9">
                  <c:v>52.600000000000023</c:v>
                </c:pt>
                <c:pt idx="10">
                  <c:v>166.5</c:v>
                </c:pt>
                <c:pt idx="11">
                  <c:v>-46.699999999999989</c:v>
                </c:pt>
                <c:pt idx="12">
                  <c:v>-120.89999999999998</c:v>
                </c:pt>
                <c:pt idx="13">
                  <c:v>53.100000000000023</c:v>
                </c:pt>
                <c:pt idx="14">
                  <c:v>0</c:v>
                </c:pt>
                <c:pt idx="15">
                  <c:v>-2.6000000000000227</c:v>
                </c:pt>
                <c:pt idx="16">
                  <c:v>-63.600000000000023</c:v>
                </c:pt>
                <c:pt idx="17">
                  <c:v>74.699999999999989</c:v>
                </c:pt>
                <c:pt idx="18">
                  <c:v>27</c:v>
                </c:pt>
                <c:pt idx="19">
                  <c:v>8.2000000000000455</c:v>
                </c:pt>
                <c:pt idx="20">
                  <c:v>-83.5</c:v>
                </c:pt>
                <c:pt idx="21">
                  <c:v>0</c:v>
                </c:pt>
                <c:pt idx="22">
                  <c:v>-3.8999999999999773</c:v>
                </c:pt>
                <c:pt idx="23">
                  <c:v>98.800000000000011</c:v>
                </c:pt>
                <c:pt idx="24">
                  <c:v>-8.6000000000000227</c:v>
                </c:pt>
                <c:pt idx="25">
                  <c:v>-9.3999999999999773</c:v>
                </c:pt>
                <c:pt idx="26">
                  <c:v>-9.2000000000000455</c:v>
                </c:pt>
                <c:pt idx="27">
                  <c:v>24.700000000000045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4-4BC1-8D1A-364DA325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8776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776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039735099337752E-2"/>
          <c:y val="0.92255434782608681"/>
          <c:w val="0.80049668874172197"/>
          <c:h val="7.2010869565217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SWING 1st REPORTED vs REAL TIME &amp; % CHANGE </a:t>
            </a:r>
          </a:p>
        </c:rich>
      </c:tx>
      <c:layout>
        <c:manualLayout>
          <c:xMode val="edge"/>
          <c:yMode val="edge"/>
          <c:x val="0.29470198675496695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56953642384108"/>
          <c:y val="0.24184782608695654"/>
          <c:w val="0.7193708609271523"/>
          <c:h val="0.398097826086956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Sheet2!$P$14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Sheet2!$P$15:$P$45</c:f>
              <c:numCache>
                <c:formatCode>0.000_);[Red]\(0.000\)</c:formatCode>
                <c:ptCount val="31"/>
                <c:pt idx="0">
                  <c:v>16.55600000000004</c:v>
                </c:pt>
                <c:pt idx="1">
                  <c:v>43.062999999999988</c:v>
                </c:pt>
                <c:pt idx="2">
                  <c:v>-11.572999999999979</c:v>
                </c:pt>
                <c:pt idx="3">
                  <c:v>-86.180999999999926</c:v>
                </c:pt>
                <c:pt idx="4">
                  <c:v>-73.108999999999924</c:v>
                </c:pt>
                <c:pt idx="5">
                  <c:v>-91.396999999999991</c:v>
                </c:pt>
                <c:pt idx="6">
                  <c:v>-30.937999999999988</c:v>
                </c:pt>
                <c:pt idx="7">
                  <c:v>-7.9049999999999727</c:v>
                </c:pt>
                <c:pt idx="8">
                  <c:v>-5.0779999999999745</c:v>
                </c:pt>
                <c:pt idx="9">
                  <c:v>-143.01</c:v>
                </c:pt>
                <c:pt idx="10">
                  <c:v>-82.051999999999964</c:v>
                </c:pt>
                <c:pt idx="11">
                  <c:v>34.5</c:v>
                </c:pt>
                <c:pt idx="12">
                  <c:v>29.198000000000093</c:v>
                </c:pt>
                <c:pt idx="13">
                  <c:v>-76.926999999999907</c:v>
                </c:pt>
                <c:pt idx="14">
                  <c:v>-30.557999999999993</c:v>
                </c:pt>
                <c:pt idx="15">
                  <c:v>-53.971000000000004</c:v>
                </c:pt>
                <c:pt idx="16">
                  <c:v>-57.838999999999942</c:v>
                </c:pt>
                <c:pt idx="17">
                  <c:v>-183.13599999999997</c:v>
                </c:pt>
                <c:pt idx="18">
                  <c:v>-74.150999999999954</c:v>
                </c:pt>
                <c:pt idx="19">
                  <c:v>48.933999999999969</c:v>
                </c:pt>
                <c:pt idx="20">
                  <c:v>132.53199999999998</c:v>
                </c:pt>
                <c:pt idx="21">
                  <c:v>-24.150999999999954</c:v>
                </c:pt>
                <c:pt idx="22">
                  <c:v>33.623000000000047</c:v>
                </c:pt>
                <c:pt idx="23">
                  <c:v>-194.48399999999998</c:v>
                </c:pt>
                <c:pt idx="24">
                  <c:v>-36.352000000000089</c:v>
                </c:pt>
                <c:pt idx="25">
                  <c:v>-173.96200000000005</c:v>
                </c:pt>
                <c:pt idx="26">
                  <c:v>61.643000000000029</c:v>
                </c:pt>
                <c:pt idx="27">
                  <c:v>10.833000000000084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D-4716-9741-6A4808280855}"/>
            </c:ext>
          </c:extLst>
        </c:ser>
        <c:ser>
          <c:idx val="0"/>
          <c:order val="1"/>
          <c:tx>
            <c:strRef>
              <c:f>Sheet2!$AF$14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Sheet2!$AF$15:$AF$45</c:f>
              <c:numCache>
                <c:formatCode>0.000_);[Red]\(0.000\)</c:formatCode>
                <c:ptCount val="31"/>
                <c:pt idx="0">
                  <c:v>21.613000000000056</c:v>
                </c:pt>
                <c:pt idx="1">
                  <c:v>53.810999999999922</c:v>
                </c:pt>
                <c:pt idx="2">
                  <c:v>55.658000000000129</c:v>
                </c:pt>
                <c:pt idx="3">
                  <c:v>-14.531000000000006</c:v>
                </c:pt>
                <c:pt idx="4">
                  <c:v>-22.971000000000004</c:v>
                </c:pt>
                <c:pt idx="5">
                  <c:v>71.224000000000046</c:v>
                </c:pt>
                <c:pt idx="6">
                  <c:v>-17.627000000000066</c:v>
                </c:pt>
                <c:pt idx="7">
                  <c:v>-7.9049999999999727</c:v>
                </c:pt>
                <c:pt idx="8">
                  <c:v>26.909999999999968</c:v>
                </c:pt>
                <c:pt idx="9">
                  <c:v>19.720000000000027</c:v>
                </c:pt>
                <c:pt idx="10">
                  <c:v>82.084000000000003</c:v>
                </c:pt>
                <c:pt idx="11">
                  <c:v>-84.234000000000037</c:v>
                </c:pt>
                <c:pt idx="12">
                  <c:v>-62.56</c:v>
                </c:pt>
                <c:pt idx="13">
                  <c:v>14.93100000000004</c:v>
                </c:pt>
                <c:pt idx="14">
                  <c:v>-7.0019999999999527</c:v>
                </c:pt>
                <c:pt idx="15">
                  <c:v>-12.028999999999996</c:v>
                </c:pt>
                <c:pt idx="16">
                  <c:v>-12.067000000000007</c:v>
                </c:pt>
                <c:pt idx="17">
                  <c:v>-74.937000000000012</c:v>
                </c:pt>
                <c:pt idx="18">
                  <c:v>-32.121999999999957</c:v>
                </c:pt>
                <c:pt idx="19">
                  <c:v>65.60899999999998</c:v>
                </c:pt>
                <c:pt idx="20">
                  <c:v>8.4279999999999973</c:v>
                </c:pt>
                <c:pt idx="21">
                  <c:v>-34.150999999999954</c:v>
                </c:pt>
                <c:pt idx="22">
                  <c:v>70.700000000000159</c:v>
                </c:pt>
                <c:pt idx="23">
                  <c:v>4.5660000000000309</c:v>
                </c:pt>
                <c:pt idx="24">
                  <c:v>-8.5510000000000446</c:v>
                </c:pt>
                <c:pt idx="25">
                  <c:v>-152.97399999999993</c:v>
                </c:pt>
                <c:pt idx="26">
                  <c:v>74.348999999999933</c:v>
                </c:pt>
                <c:pt idx="27">
                  <c:v>81.302000000000021</c:v>
                </c:pt>
                <c:pt idx="28">
                  <c:v>95.981000000000051</c:v>
                </c:pt>
                <c:pt idx="29">
                  <c:v>69.089999999999975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D-4716-9741-6A480828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37976"/>
        <c:axId val="1"/>
      </c:barChart>
      <c:lineChart>
        <c:grouping val="standard"/>
        <c:varyColors val="0"/>
        <c:ser>
          <c:idx val="2"/>
          <c:order val="2"/>
          <c:tx>
            <c:strRef>
              <c:f>Sheet2!$AP$14</c:f>
              <c:strCache>
                <c:ptCount val="1"/>
                <c:pt idx="0">
                  <c:v>% Change/Swing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Sheet2!$AP$15:$AP$45</c:f>
              <c:numCache>
                <c:formatCode>0%</c:formatCode>
                <c:ptCount val="31"/>
                <c:pt idx="0">
                  <c:v>0.23397954934530157</c:v>
                </c:pt>
                <c:pt idx="1">
                  <c:v>0.19973611343405528</c:v>
                </c:pt>
                <c:pt idx="2">
                  <c:v>1.2079305760178223</c:v>
                </c:pt>
                <c:pt idx="3">
                  <c:v>4.9308375197852792</c:v>
                </c:pt>
                <c:pt idx="4">
                  <c:v>2.1826650994732448</c:v>
                </c:pt>
                <c:pt idx="5">
                  <c:v>2.2832331798270236</c:v>
                </c:pt>
                <c:pt idx="6">
                  <c:v>0.75514835196005403</c:v>
                </c:pt>
                <c:pt idx="7">
                  <c:v>0</c:v>
                </c:pt>
                <c:pt idx="8">
                  <c:v>1.1887030843552575</c:v>
                </c:pt>
                <c:pt idx="9">
                  <c:v>8.2520283975659119</c:v>
                </c:pt>
                <c:pt idx="10">
                  <c:v>1.9996101554505137</c:v>
                </c:pt>
                <c:pt idx="11">
                  <c:v>1.4095733314338625</c:v>
                </c:pt>
                <c:pt idx="12">
                  <c:v>1.4667199488491063</c:v>
                </c:pt>
                <c:pt idx="13">
                  <c:v>6.152166633179271</c:v>
                </c:pt>
                <c:pt idx="14">
                  <c:v>3.364181662382205</c:v>
                </c:pt>
                <c:pt idx="15">
                  <c:v>3.4867403774212335</c:v>
                </c:pt>
                <c:pt idx="16">
                  <c:v>3.7931548852241574</c:v>
                </c:pt>
                <c:pt idx="17">
                  <c:v>1.4438661809253097</c:v>
                </c:pt>
                <c:pt idx="18">
                  <c:v>1.3084179067305912</c:v>
                </c:pt>
                <c:pt idx="19">
                  <c:v>0.2541572040421286</c:v>
                </c:pt>
                <c:pt idx="20">
                  <c:v>14.725201708590417</c:v>
                </c:pt>
                <c:pt idx="21">
                  <c:v>0.29281719422564534</c:v>
                </c:pt>
                <c:pt idx="22">
                  <c:v>0.52442715700141485</c:v>
                </c:pt>
                <c:pt idx="23">
                  <c:v>43.59395532194452</c:v>
                </c:pt>
                <c:pt idx="24">
                  <c:v>3.2511986902116594</c:v>
                </c:pt>
                <c:pt idx="25">
                  <c:v>0.13719978558447921</c:v>
                </c:pt>
                <c:pt idx="26">
                  <c:v>0.17089671683546404</c:v>
                </c:pt>
                <c:pt idx="27">
                  <c:v>0.86675604536173667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D-4716-9741-6A480828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53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5"/>
              <c:y val="0.79211956521739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039735099337752E-2"/>
              <c:y val="0.372282608695652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79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440397350993379"/>
              <c:y val="0.3831521739130435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29551618589081E-2"/>
          <c:y val="9.3834179374742074E-2"/>
          <c:w val="0.79763108795777748"/>
          <c:h val="0.75067343499793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450.09399999999999</c:v>
                </c:pt>
                <c:pt idx="3">
                  <c:v>382.63900000000001</c:v>
                </c:pt>
                <c:pt idx="4">
                  <c:v>402.88099999999997</c:v>
                </c:pt>
                <c:pt idx="5">
                  <c:v>425.89100000000002</c:v>
                </c:pt>
                <c:pt idx="6">
                  <c:v>369.673</c:v>
                </c:pt>
                <c:pt idx="7">
                  <c:v>399.75700000000001</c:v>
                </c:pt>
                <c:pt idx="8">
                  <c:v>423.72899999999998</c:v>
                </c:pt>
                <c:pt idx="9">
                  <c:v>386.99700000000001</c:v>
                </c:pt>
                <c:pt idx="10">
                  <c:v>361.178</c:v>
                </c:pt>
                <c:pt idx="11">
                  <c:v>311.964</c:v>
                </c:pt>
                <c:pt idx="12">
                  <c:v>362.048</c:v>
                </c:pt>
                <c:pt idx="13">
                  <c:v>337.98699999999997</c:v>
                </c:pt>
                <c:pt idx="14">
                  <c:v>342.15499999999997</c:v>
                </c:pt>
                <c:pt idx="15">
                  <c:v>369.08100000000002</c:v>
                </c:pt>
                <c:pt idx="16">
                  <c:v>304.80099999999999</c:v>
                </c:pt>
                <c:pt idx="17">
                  <c:v>342.685</c:v>
                </c:pt>
                <c:pt idx="18">
                  <c:v>297.26100000000002</c:v>
                </c:pt>
                <c:pt idx="19">
                  <c:v>401.20600000000002</c:v>
                </c:pt>
                <c:pt idx="20">
                  <c:v>336.51299999999998</c:v>
                </c:pt>
                <c:pt idx="21">
                  <c:v>375.59100000000001</c:v>
                </c:pt>
                <c:pt idx="22">
                  <c:v>374.71499999999997</c:v>
                </c:pt>
                <c:pt idx="23">
                  <c:v>310.70299999999997</c:v>
                </c:pt>
                <c:pt idx="24">
                  <c:v>336.36900000000003</c:v>
                </c:pt>
                <c:pt idx="25">
                  <c:v>332.49</c:v>
                </c:pt>
                <c:pt idx="26">
                  <c:v>347.7</c:v>
                </c:pt>
                <c:pt idx="27">
                  <c:v>321.24899999999997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E-4983-BF4F-047C43D71946}"/>
            </c:ext>
          </c:extLst>
        </c:ser>
        <c:ser>
          <c:idx val="1"/>
          <c:order val="1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E-4983-BF4F-047C43D7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81656"/>
        <c:axId val="1"/>
      </c:barChart>
      <c:catAx>
        <c:axId val="18348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8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20664583316513"/>
          <c:y val="0.40214648303460887"/>
          <c:w val="8.1934876609524157E-2"/>
          <c:h val="0.1367298042317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COMPARISON</a:t>
            </a:r>
          </a:p>
        </c:rich>
      </c:tx>
      <c:layout>
        <c:manualLayout>
          <c:xMode val="edge"/>
          <c:yMode val="edge"/>
          <c:x val="0.37468143223235301"/>
          <c:y val="3.7634544448028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13687215586263E-2"/>
          <c:y val="0.16666726826984068"/>
          <c:w val="0.87595591072915191"/>
          <c:h val="0.58333543894444229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67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63</c:v>
                </c:pt>
                <c:pt idx="13">
                  <c:v>63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1-4999-A008-37C9C51F24A8}"/>
            </c:ext>
          </c:extLst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65</c:v>
                </c:pt>
                <c:pt idx="1">
                  <c:v>73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73</c:v>
                </c:pt>
                <c:pt idx="6">
                  <c:v>67</c:v>
                </c:pt>
                <c:pt idx="7">
                  <c:v>60</c:v>
                </c:pt>
                <c:pt idx="8">
                  <c:v>58</c:v>
                </c:pt>
                <c:pt idx="9">
                  <c:v>60</c:v>
                </c:pt>
                <c:pt idx="10">
                  <c:v>67</c:v>
                </c:pt>
                <c:pt idx="11">
                  <c:v>65</c:v>
                </c:pt>
                <c:pt idx="12">
                  <c:v>56</c:v>
                </c:pt>
                <c:pt idx="13">
                  <c:v>54</c:v>
                </c:pt>
                <c:pt idx="14">
                  <c:v>57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59</c:v>
                </c:pt>
                <c:pt idx="22">
                  <c:v>47</c:v>
                </c:pt>
                <c:pt idx="23">
                  <c:v>46</c:v>
                </c:pt>
                <c:pt idx="24">
                  <c:v>49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1-4999-A008-37C9C51F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76736"/>
        <c:axId val="1"/>
      </c:lineChart>
      <c:catAx>
        <c:axId val="1834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5879359048859547"/>
              <c:y val="0.8682827040509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1.4443501922789119E-2"/>
              <c:y val="0.346775445271120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76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825835100518214"/>
          <c:y val="0.91935815723041148"/>
          <c:w val="0.23194564852478997"/>
          <c:h val="6.45163619109060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39860185228394096"/>
          <c:y val="1.14192791540206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71632079090276E-2"/>
          <c:y val="3.0995186275198976E-2"/>
          <c:w val="0.92890548617047064"/>
          <c:h val="0.93964354181655829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C-4D26-AB9A-728FDDAE6AFC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222.03200000000001</c:v>
                </c:pt>
                <c:pt idx="1">
                  <c:v>225.726</c:v>
                </c:pt>
                <c:pt idx="2">
                  <c:v>257.05700000000002</c:v>
                </c:pt>
                <c:pt idx="3">
                  <c:v>254.39999999999998</c:v>
                </c:pt>
                <c:pt idx="4">
                  <c:v>181.47399999999999</c:v>
                </c:pt>
                <c:pt idx="5">
                  <c:v>242.09499999999997</c:v>
                </c:pt>
                <c:pt idx="6">
                  <c:v>239.85500000000002</c:v>
                </c:pt>
                <c:pt idx="7">
                  <c:v>349.41500000000002</c:v>
                </c:pt>
                <c:pt idx="8">
                  <c:v>361.89</c:v>
                </c:pt>
                <c:pt idx="9">
                  <c:v>355.87399999999997</c:v>
                </c:pt>
                <c:pt idx="10">
                  <c:v>208.71100000000001</c:v>
                </c:pt>
                <c:pt idx="11">
                  <c:v>229.40299999999999</c:v>
                </c:pt>
                <c:pt idx="12">
                  <c:v>198.274</c:v>
                </c:pt>
                <c:pt idx="13">
                  <c:v>354.14499999999998</c:v>
                </c:pt>
                <c:pt idx="14">
                  <c:v>349.39499999999998</c:v>
                </c:pt>
                <c:pt idx="15">
                  <c:v>363.87</c:v>
                </c:pt>
                <c:pt idx="16">
                  <c:v>359.714</c:v>
                </c:pt>
                <c:pt idx="17">
                  <c:v>217.23999999999998</c:v>
                </c:pt>
                <c:pt idx="18">
                  <c:v>203.55199999999999</c:v>
                </c:pt>
                <c:pt idx="19">
                  <c:v>206.666</c:v>
                </c:pt>
                <c:pt idx="20">
                  <c:v>166.37799999999999</c:v>
                </c:pt>
                <c:pt idx="21">
                  <c:v>290.68499999999995</c:v>
                </c:pt>
                <c:pt idx="22">
                  <c:v>293.05099999999999</c:v>
                </c:pt>
                <c:pt idx="23">
                  <c:v>290.23399999999998</c:v>
                </c:pt>
                <c:pt idx="24">
                  <c:v>178.76199999999997</c:v>
                </c:pt>
                <c:pt idx="25">
                  <c:v>169.14299999999997</c:v>
                </c:pt>
                <c:pt idx="26">
                  <c:v>213.02499999999998</c:v>
                </c:pt>
                <c:pt idx="27">
                  <c:v>236.011</c:v>
                </c:pt>
                <c:pt idx="28">
                  <c:v>188.60599999999999</c:v>
                </c:pt>
                <c:pt idx="29">
                  <c:v>222.41399999999999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C-4D26-AB9A-728FDDAE6AFC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-93.825999999999993</c:v>
                </c:pt>
                <c:pt idx="1">
                  <c:v>-87.389999999999986</c:v>
                </c:pt>
                <c:pt idx="2">
                  <c:v>-102.39500000000001</c:v>
                </c:pt>
                <c:pt idx="3">
                  <c:v>-70.63000000000001</c:v>
                </c:pt>
                <c:pt idx="4">
                  <c:v>-97.771000000000001</c:v>
                </c:pt>
                <c:pt idx="5">
                  <c:v>-93.092999999999989</c:v>
                </c:pt>
                <c:pt idx="6">
                  <c:v>-146.32900000000001</c:v>
                </c:pt>
                <c:pt idx="7">
                  <c:v>-109.64400000000001</c:v>
                </c:pt>
                <c:pt idx="8">
                  <c:v>-110.80699999999999</c:v>
                </c:pt>
                <c:pt idx="9">
                  <c:v>-104.63399999999999</c:v>
                </c:pt>
                <c:pt idx="10">
                  <c:v>-98.838999999999999</c:v>
                </c:pt>
                <c:pt idx="11">
                  <c:v>-111.51999999999998</c:v>
                </c:pt>
                <c:pt idx="12">
                  <c:v>-90.441999999999979</c:v>
                </c:pt>
                <c:pt idx="13">
                  <c:v>-112.941</c:v>
                </c:pt>
                <c:pt idx="14">
                  <c:v>-93.463999999999999</c:v>
                </c:pt>
                <c:pt idx="15">
                  <c:v>-118.97</c:v>
                </c:pt>
                <c:pt idx="16">
                  <c:v>-73.085999999999999</c:v>
                </c:pt>
                <c:pt idx="17">
                  <c:v>-135.84700000000001</c:v>
                </c:pt>
                <c:pt idx="18">
                  <c:v>-126.414</c:v>
                </c:pt>
                <c:pt idx="19">
                  <c:v>-272.93199999999996</c:v>
                </c:pt>
                <c:pt idx="20">
                  <c:v>-240.01699999999997</c:v>
                </c:pt>
                <c:pt idx="21">
                  <c:v>-147.256</c:v>
                </c:pt>
                <c:pt idx="22">
                  <c:v>-143.90800000000002</c:v>
                </c:pt>
                <c:pt idx="23">
                  <c:v>-97.799000000000007</c:v>
                </c:pt>
                <c:pt idx="24">
                  <c:v>-79.654999999999987</c:v>
                </c:pt>
                <c:pt idx="25">
                  <c:v>-116.11500000000001</c:v>
                </c:pt>
                <c:pt idx="26">
                  <c:v>-183.07900000000001</c:v>
                </c:pt>
                <c:pt idx="27">
                  <c:v>-82.639999999999986</c:v>
                </c:pt>
                <c:pt idx="28">
                  <c:v>-106.21299999999999</c:v>
                </c:pt>
                <c:pt idx="29">
                  <c:v>-102.08599999999998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C-4D26-AB9A-728FDDAE6AFC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128.20600000000002</c:v>
                </c:pt>
                <c:pt idx="1">
                  <c:v>138.33600000000001</c:v>
                </c:pt>
                <c:pt idx="2">
                  <c:v>154.66200000000001</c:v>
                </c:pt>
                <c:pt idx="3">
                  <c:v>183.76999999999998</c:v>
                </c:pt>
                <c:pt idx="4">
                  <c:v>83.702999999999989</c:v>
                </c:pt>
                <c:pt idx="5">
                  <c:v>149.00199999999998</c:v>
                </c:pt>
                <c:pt idx="6">
                  <c:v>93.52600000000001</c:v>
                </c:pt>
                <c:pt idx="7">
                  <c:v>239.77100000000002</c:v>
                </c:pt>
                <c:pt idx="8">
                  <c:v>251.083</c:v>
                </c:pt>
                <c:pt idx="9">
                  <c:v>251.23999999999998</c:v>
                </c:pt>
                <c:pt idx="10">
                  <c:v>109.87200000000001</c:v>
                </c:pt>
                <c:pt idx="11">
                  <c:v>117.88300000000001</c:v>
                </c:pt>
                <c:pt idx="12">
                  <c:v>107.83200000000002</c:v>
                </c:pt>
                <c:pt idx="13">
                  <c:v>241.20399999999998</c:v>
                </c:pt>
                <c:pt idx="14">
                  <c:v>255.93099999999998</c:v>
                </c:pt>
                <c:pt idx="15">
                  <c:v>244.9</c:v>
                </c:pt>
                <c:pt idx="16">
                  <c:v>286.62799999999999</c:v>
                </c:pt>
                <c:pt idx="17">
                  <c:v>81.392999999999972</c:v>
                </c:pt>
                <c:pt idx="18">
                  <c:v>77.137999999999991</c:v>
                </c:pt>
                <c:pt idx="19">
                  <c:v>-66.265999999999963</c:v>
                </c:pt>
                <c:pt idx="20">
                  <c:v>-73.638999999999982</c:v>
                </c:pt>
                <c:pt idx="21">
                  <c:v>143.42899999999995</c:v>
                </c:pt>
                <c:pt idx="22">
                  <c:v>149.14299999999997</c:v>
                </c:pt>
                <c:pt idx="23">
                  <c:v>192.43499999999997</c:v>
                </c:pt>
                <c:pt idx="24">
                  <c:v>99.106999999999985</c:v>
                </c:pt>
                <c:pt idx="25">
                  <c:v>53.027999999999963</c:v>
                </c:pt>
                <c:pt idx="26">
                  <c:v>29.94599999999997</c:v>
                </c:pt>
                <c:pt idx="27">
                  <c:v>153.37100000000001</c:v>
                </c:pt>
                <c:pt idx="28">
                  <c:v>82.393000000000001</c:v>
                </c:pt>
                <c:pt idx="29">
                  <c:v>120.328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C-4D26-AB9A-728FDDAE6AFC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28.031000000000006</c:v>
                </c:pt>
                <c:pt idx="1">
                  <c:v>11.127000000000002</c:v>
                </c:pt>
                <c:pt idx="2">
                  <c:v>1.6199999999999974</c:v>
                </c:pt>
                <c:pt idx="3">
                  <c:v>-34.627999999999993</c:v>
                </c:pt>
                <c:pt idx="4">
                  <c:v>8.4269999999999925</c:v>
                </c:pt>
                <c:pt idx="5">
                  <c:v>-67.504999999999995</c:v>
                </c:pt>
                <c:pt idx="6">
                  <c:v>-6.7559999999999985</c:v>
                </c:pt>
                <c:pt idx="7">
                  <c:v>-10.266999999999996</c:v>
                </c:pt>
                <c:pt idx="8">
                  <c:v>-14.872</c:v>
                </c:pt>
                <c:pt idx="9">
                  <c:v>-16.548000000000002</c:v>
                </c:pt>
                <c:pt idx="10">
                  <c:v>-4.8740000000000023</c:v>
                </c:pt>
                <c:pt idx="11">
                  <c:v>-6.1510000000000034</c:v>
                </c:pt>
                <c:pt idx="12">
                  <c:v>3.4009999999999962</c:v>
                </c:pt>
                <c:pt idx="13">
                  <c:v>-7.7779999999999987</c:v>
                </c:pt>
                <c:pt idx="14">
                  <c:v>-18.821999999999999</c:v>
                </c:pt>
                <c:pt idx="15">
                  <c:v>-9.2960000000000012</c:v>
                </c:pt>
                <c:pt idx="16">
                  <c:v>-63.522000000000006</c:v>
                </c:pt>
                <c:pt idx="17">
                  <c:v>24.540000000000003</c:v>
                </c:pt>
                <c:pt idx="18">
                  <c:v>35.355999999999995</c:v>
                </c:pt>
                <c:pt idx="19">
                  <c:v>38.222000000000001</c:v>
                </c:pt>
                <c:pt idx="20">
                  <c:v>71.53</c:v>
                </c:pt>
                <c:pt idx="21">
                  <c:v>8.2679999999999989</c:v>
                </c:pt>
                <c:pt idx="22">
                  <c:v>2.7240000000000002</c:v>
                </c:pt>
                <c:pt idx="23">
                  <c:v>-40.738</c:v>
                </c:pt>
                <c:pt idx="24">
                  <c:v>-7.7289999999999992</c:v>
                </c:pt>
                <c:pt idx="25">
                  <c:v>28.441000000000003</c:v>
                </c:pt>
                <c:pt idx="26">
                  <c:v>25.657000000000004</c:v>
                </c:pt>
                <c:pt idx="27">
                  <c:v>-27.067999999999998</c:v>
                </c:pt>
                <c:pt idx="28">
                  <c:v>40.255000000000003</c:v>
                </c:pt>
                <c:pt idx="29">
                  <c:v>2.1879999999999953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C-4D26-AB9A-728FDDAE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96840"/>
        <c:axId val="1"/>
      </c:lineChart>
      <c:catAx>
        <c:axId val="18229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1585174444081497E-3"/>
              <c:y val="0.4371952590396486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96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1585174444081497E-3"/>
          <c:y val="1.1419279154020676E-2"/>
          <c:w val="0.60955780334649456"/>
          <c:h val="8.31976052650077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UP vs EVENING SCHEDULED</a:t>
            </a:r>
          </a:p>
        </c:rich>
      </c:tx>
      <c:layout>
        <c:manualLayout>
          <c:xMode val="edge"/>
          <c:yMode val="edge"/>
          <c:x val="0.27011032747846636"/>
          <c:y val="3.1250092718611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2527499696892"/>
          <c:y val="0.15277823106876692"/>
          <c:w val="0.83996691178256633"/>
          <c:h val="0.6996548536444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450.09399999999999</c:v>
                </c:pt>
                <c:pt idx="3">
                  <c:v>382.63900000000001</c:v>
                </c:pt>
                <c:pt idx="4">
                  <c:v>402.88099999999997</c:v>
                </c:pt>
                <c:pt idx="5">
                  <c:v>425.89100000000002</c:v>
                </c:pt>
                <c:pt idx="6">
                  <c:v>369.673</c:v>
                </c:pt>
                <c:pt idx="7">
                  <c:v>399.75700000000001</c:v>
                </c:pt>
                <c:pt idx="8">
                  <c:v>423.72899999999998</c:v>
                </c:pt>
                <c:pt idx="9">
                  <c:v>386.99700000000001</c:v>
                </c:pt>
                <c:pt idx="10">
                  <c:v>361.178</c:v>
                </c:pt>
                <c:pt idx="11">
                  <c:v>311.964</c:v>
                </c:pt>
                <c:pt idx="12">
                  <c:v>362.048</c:v>
                </c:pt>
                <c:pt idx="13">
                  <c:v>337.98699999999997</c:v>
                </c:pt>
                <c:pt idx="14">
                  <c:v>342.15499999999997</c:v>
                </c:pt>
                <c:pt idx="15">
                  <c:v>369.08100000000002</c:v>
                </c:pt>
                <c:pt idx="16">
                  <c:v>304.80099999999999</c:v>
                </c:pt>
                <c:pt idx="17">
                  <c:v>342.685</c:v>
                </c:pt>
                <c:pt idx="18">
                  <c:v>297.26100000000002</c:v>
                </c:pt>
                <c:pt idx="19">
                  <c:v>401.20600000000002</c:v>
                </c:pt>
                <c:pt idx="20">
                  <c:v>336.51299999999998</c:v>
                </c:pt>
                <c:pt idx="21">
                  <c:v>375.59100000000001</c:v>
                </c:pt>
                <c:pt idx="22">
                  <c:v>374.71499999999997</c:v>
                </c:pt>
                <c:pt idx="23">
                  <c:v>310.70299999999997</c:v>
                </c:pt>
                <c:pt idx="24">
                  <c:v>336.36900000000003</c:v>
                </c:pt>
                <c:pt idx="25">
                  <c:v>332.49</c:v>
                </c:pt>
                <c:pt idx="26">
                  <c:v>347.7</c:v>
                </c:pt>
                <c:pt idx="27">
                  <c:v>321.24899999999997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3-4316-AF0F-BED7509BEC53}"/>
            </c:ext>
          </c:extLst>
        </c:ser>
        <c:ser>
          <c:idx val="1"/>
          <c:order val="1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00FFFF"/>
            </a:solidFill>
            <a:ln w="25400"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133.75</c:v>
                </c:pt>
                <c:pt idx="4">
                  <c:v>118.65799999999999</c:v>
                </c:pt>
                <c:pt idx="5">
                  <c:v>93.85899999999998</c:v>
                </c:pt>
                <c:pt idx="6">
                  <c:v>91.066999999999979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234.11099999999999</c:v>
                </c:pt>
                <c:pt idx="10">
                  <c:v>95.306000000000012</c:v>
                </c:pt>
                <c:pt idx="11">
                  <c:v>104.148</c:v>
                </c:pt>
                <c:pt idx="12">
                  <c:v>111.351</c:v>
                </c:pt>
                <c:pt idx="13">
                  <c:v>231.05600000000001</c:v>
                </c:pt>
                <c:pt idx="14">
                  <c:v>237.10900000000001</c:v>
                </c:pt>
                <c:pt idx="15">
                  <c:v>236.631</c:v>
                </c:pt>
                <c:pt idx="16">
                  <c:v>237.21100000000001</c:v>
                </c:pt>
                <c:pt idx="17">
                  <c:v>110.47199999999998</c:v>
                </c:pt>
                <c:pt idx="18">
                  <c:v>112.494</c:v>
                </c:pt>
                <c:pt idx="19">
                  <c:v>-20.465</c:v>
                </c:pt>
                <c:pt idx="20">
                  <c:v>-2.3689999999999714</c:v>
                </c:pt>
                <c:pt idx="21">
                  <c:v>141.69699999999997</c:v>
                </c:pt>
                <c:pt idx="22">
                  <c:v>141.86699999999996</c:v>
                </c:pt>
                <c:pt idx="23">
                  <c:v>139.66299999999998</c:v>
                </c:pt>
                <c:pt idx="24">
                  <c:v>96.02800000000002</c:v>
                </c:pt>
                <c:pt idx="25">
                  <c:v>91.692999999999984</c:v>
                </c:pt>
                <c:pt idx="26">
                  <c:v>55.522999999999968</c:v>
                </c:pt>
                <c:pt idx="27">
                  <c:v>125.922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3-4316-AF0F-BED7509BEC53}"/>
            </c:ext>
          </c:extLst>
        </c:ser>
        <c:ser>
          <c:idx val="2"/>
          <c:order val="2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33.088000000000001</c:v>
                </c:pt>
                <c:pt idx="1">
                  <c:v>21.875</c:v>
                </c:pt>
                <c:pt idx="2">
                  <c:v>22.448999999999998</c:v>
                </c:pt>
                <c:pt idx="3">
                  <c:v>7.3999999999998067E-2</c:v>
                </c:pt>
                <c:pt idx="4">
                  <c:v>23.558999999999997</c:v>
                </c:pt>
                <c:pt idx="5">
                  <c:v>-51.363999999999997</c:v>
                </c:pt>
                <c:pt idx="6">
                  <c:v>-20.813000000000002</c:v>
                </c:pt>
                <c:pt idx="7">
                  <c:v>-10.266999999999996</c:v>
                </c:pt>
                <c:pt idx="8">
                  <c:v>-14.873000000000005</c:v>
                </c:pt>
                <c:pt idx="9">
                  <c:v>32.891000000000005</c:v>
                </c:pt>
                <c:pt idx="10">
                  <c:v>11.557000000000002</c:v>
                </c:pt>
                <c:pt idx="11">
                  <c:v>-39.623000000000005</c:v>
                </c:pt>
                <c:pt idx="12">
                  <c:v>8.3919999999999959</c:v>
                </c:pt>
                <c:pt idx="13">
                  <c:v>14.073999999999998</c:v>
                </c:pt>
                <c:pt idx="14">
                  <c:v>4.7340000000000018</c:v>
                </c:pt>
                <c:pt idx="15">
                  <c:v>8.1809999999999974</c:v>
                </c:pt>
                <c:pt idx="16">
                  <c:v>-2.1839999999999975</c:v>
                </c:pt>
                <c:pt idx="17">
                  <c:v>1.968</c:v>
                </c:pt>
                <c:pt idx="18">
                  <c:v>50.384999999999998</c:v>
                </c:pt>
                <c:pt idx="19">
                  <c:v>35.314000000000007</c:v>
                </c:pt>
                <c:pt idx="20">
                  <c:v>42.313000000000009</c:v>
                </c:pt>
                <c:pt idx="21">
                  <c:v>8.2679999999999989</c:v>
                </c:pt>
                <c:pt idx="22">
                  <c:v>2.7839999999999989</c:v>
                </c:pt>
                <c:pt idx="23">
                  <c:v>-4.8930000000000007</c:v>
                </c:pt>
                <c:pt idx="24">
                  <c:v>-45.056000000000004</c:v>
                </c:pt>
                <c:pt idx="25">
                  <c:v>15.768000000000001</c:v>
                </c:pt>
                <c:pt idx="26">
                  <c:v>28.123000000000001</c:v>
                </c:pt>
                <c:pt idx="27">
                  <c:v>4.9850000000000003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3-4316-AF0F-BED7509BEC53}"/>
            </c:ext>
          </c:extLst>
        </c:ser>
        <c:ser>
          <c:idx val="3"/>
          <c:order val="3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3-4316-AF0F-BED7509BEC53}"/>
            </c:ext>
          </c:extLst>
        </c:ser>
        <c:ser>
          <c:idx val="4"/>
          <c:order val="4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149.14199999999997</c:v>
                </c:pt>
                <c:pt idx="4">
                  <c:v>92.13</c:v>
                </c:pt>
                <c:pt idx="5">
                  <c:v>81.496999999999986</c:v>
                </c:pt>
                <c:pt idx="6">
                  <c:v>86.77000000000001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234.69199999999998</c:v>
                </c:pt>
                <c:pt idx="10">
                  <c:v>104.99799999999999</c:v>
                </c:pt>
                <c:pt idx="11">
                  <c:v>111.732</c:v>
                </c:pt>
                <c:pt idx="12">
                  <c:v>111.233</c:v>
                </c:pt>
                <c:pt idx="13">
                  <c:v>233.42599999999999</c:v>
                </c:pt>
                <c:pt idx="14">
                  <c:v>237.10900000000001</c:v>
                </c:pt>
                <c:pt idx="15">
                  <c:v>235.60399999999998</c:v>
                </c:pt>
                <c:pt idx="16">
                  <c:v>223.10600000000002</c:v>
                </c:pt>
                <c:pt idx="17">
                  <c:v>105.93299999999999</c:v>
                </c:pt>
                <c:pt idx="18">
                  <c:v>112.494</c:v>
                </c:pt>
                <c:pt idx="19">
                  <c:v>-28.043999999999983</c:v>
                </c:pt>
                <c:pt idx="20">
                  <c:v>-2.1089999999999804</c:v>
                </c:pt>
                <c:pt idx="21">
                  <c:v>151.69699999999997</c:v>
                </c:pt>
                <c:pt idx="22">
                  <c:v>151.86699999999996</c:v>
                </c:pt>
                <c:pt idx="23">
                  <c:v>151.69699999999997</c:v>
                </c:pt>
                <c:pt idx="24">
                  <c:v>91.377999999999986</c:v>
                </c:pt>
                <c:pt idx="25">
                  <c:v>81.468999999999966</c:v>
                </c:pt>
                <c:pt idx="26">
                  <c:v>55.60299999999998</c:v>
                </c:pt>
                <c:pt idx="27">
                  <c:v>126.303</c:v>
                </c:pt>
                <c:pt idx="28">
                  <c:v>122.648</c:v>
                </c:pt>
                <c:pt idx="29">
                  <c:v>122.51599999999999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23-4316-AF0F-BED7509BEC53}"/>
            </c:ext>
          </c:extLst>
        </c:ser>
        <c:ser>
          <c:idx val="5"/>
          <c:order val="5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Sheet2!$AB$15:$AB$45</c:f>
              <c:numCache>
                <c:formatCode>0.000_);[Red]\(0.000\)</c:formatCode>
                <c:ptCount val="31"/>
                <c:pt idx="0">
                  <c:v>28.031000000000006</c:v>
                </c:pt>
                <c:pt idx="1">
                  <c:v>11.127000000000002</c:v>
                </c:pt>
                <c:pt idx="2">
                  <c:v>1.6199999999999974</c:v>
                </c:pt>
                <c:pt idx="3">
                  <c:v>-34.627999999999993</c:v>
                </c:pt>
                <c:pt idx="4">
                  <c:v>8.4269999999999925</c:v>
                </c:pt>
                <c:pt idx="5">
                  <c:v>-67.504999999999995</c:v>
                </c:pt>
                <c:pt idx="6">
                  <c:v>-6.7559999999999985</c:v>
                </c:pt>
                <c:pt idx="7">
                  <c:v>-10.266999999999996</c:v>
                </c:pt>
                <c:pt idx="8">
                  <c:v>-14.872</c:v>
                </c:pt>
                <c:pt idx="9">
                  <c:v>-16.548000000000002</c:v>
                </c:pt>
                <c:pt idx="10">
                  <c:v>-4.8740000000000023</c:v>
                </c:pt>
                <c:pt idx="11">
                  <c:v>-6.1510000000000034</c:v>
                </c:pt>
                <c:pt idx="12">
                  <c:v>3.4009999999999962</c:v>
                </c:pt>
                <c:pt idx="13">
                  <c:v>-7.7779999999999987</c:v>
                </c:pt>
                <c:pt idx="14">
                  <c:v>-18.821999999999999</c:v>
                </c:pt>
                <c:pt idx="15">
                  <c:v>-9.2960000000000012</c:v>
                </c:pt>
                <c:pt idx="16">
                  <c:v>-63.522000000000006</c:v>
                </c:pt>
                <c:pt idx="17">
                  <c:v>24.540000000000003</c:v>
                </c:pt>
                <c:pt idx="18">
                  <c:v>35.355999999999995</c:v>
                </c:pt>
                <c:pt idx="19">
                  <c:v>38.222000000000001</c:v>
                </c:pt>
                <c:pt idx="20">
                  <c:v>71.53</c:v>
                </c:pt>
                <c:pt idx="21">
                  <c:v>8.2679999999999989</c:v>
                </c:pt>
                <c:pt idx="22">
                  <c:v>2.7240000000000002</c:v>
                </c:pt>
                <c:pt idx="23">
                  <c:v>-40.738</c:v>
                </c:pt>
                <c:pt idx="24">
                  <c:v>-7.7289999999999992</c:v>
                </c:pt>
                <c:pt idx="25">
                  <c:v>28.441000000000003</c:v>
                </c:pt>
                <c:pt idx="26">
                  <c:v>25.657000000000004</c:v>
                </c:pt>
                <c:pt idx="27">
                  <c:v>-27.067999999999998</c:v>
                </c:pt>
                <c:pt idx="28">
                  <c:v>40.255000000000003</c:v>
                </c:pt>
                <c:pt idx="29">
                  <c:v>2.1879999999999953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23-4316-AF0F-BED7509B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78376"/>
        <c:axId val="1"/>
      </c:barChart>
      <c:catAx>
        <c:axId val="18347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78376"/>
        <c:crosses val="autoZero"/>
        <c:crossBetween val="between"/>
        <c:majorUnit val="10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9271858694334312E-3"/>
          <c:y val="0.25000074174889131"/>
          <c:w val="0.96359107420217771"/>
          <c:h val="0.114583673301575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531295845502525E-2"/>
          <c:y val="3.9639657076848023E-2"/>
          <c:w val="0.82394467383484737"/>
          <c:h val="0.832432798613808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604.726</c:v>
                </c:pt>
                <c:pt idx="1">
                  <c:v>592.58900000000006</c:v>
                </c:pt>
                <c:pt idx="2">
                  <c:v>628.82500000000005</c:v>
                </c:pt>
                <c:pt idx="3">
                  <c:v>516.46299999999997</c:v>
                </c:pt>
                <c:pt idx="4">
                  <c:v>545.09799999999996</c:v>
                </c:pt>
                <c:pt idx="5">
                  <c:v>468.38600000000002</c:v>
                </c:pt>
                <c:pt idx="6">
                  <c:v>439.92699999999996</c:v>
                </c:pt>
                <c:pt idx="7">
                  <c:v>618.99400000000003</c:v>
                </c:pt>
                <c:pt idx="8">
                  <c:v>645.06700000000001</c:v>
                </c:pt>
                <c:pt idx="9">
                  <c:v>653.99900000000002</c:v>
                </c:pt>
                <c:pt idx="10">
                  <c:v>468.041</c:v>
                </c:pt>
                <c:pt idx="11">
                  <c:v>376.48899999999998</c:v>
                </c:pt>
                <c:pt idx="12">
                  <c:v>481.791</c:v>
                </c:pt>
                <c:pt idx="13">
                  <c:v>583.11699999999996</c:v>
                </c:pt>
                <c:pt idx="14">
                  <c:v>583.99800000000005</c:v>
                </c:pt>
                <c:pt idx="15">
                  <c:v>613.89300000000003</c:v>
                </c:pt>
                <c:pt idx="16">
                  <c:v>539.82799999999997</c:v>
                </c:pt>
                <c:pt idx="17">
                  <c:v>455.125</c:v>
                </c:pt>
                <c:pt idx="18">
                  <c:v>460.14</c:v>
                </c:pt>
                <c:pt idx="19">
                  <c:v>416.05500000000001</c:v>
                </c:pt>
                <c:pt idx="20">
                  <c:v>376.45699999999999</c:v>
                </c:pt>
                <c:pt idx="21">
                  <c:v>525.55600000000004</c:v>
                </c:pt>
                <c:pt idx="22">
                  <c:v>519.36599999999999</c:v>
                </c:pt>
                <c:pt idx="23">
                  <c:v>445.47299999999996</c:v>
                </c:pt>
                <c:pt idx="24">
                  <c:v>387.34100000000007</c:v>
                </c:pt>
                <c:pt idx="25">
                  <c:v>439.95100000000002</c:v>
                </c:pt>
                <c:pt idx="26">
                  <c:v>431.34599999999995</c:v>
                </c:pt>
                <c:pt idx="27">
                  <c:v>452.15599999999995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4-439A-891A-CAD82754C2BA}"/>
            </c:ext>
          </c:extLst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599.66899999999998</c:v>
                </c:pt>
                <c:pt idx="1">
                  <c:v>581.84100000000012</c:v>
                </c:pt>
                <c:pt idx="2">
                  <c:v>573.29399999999998</c:v>
                </c:pt>
                <c:pt idx="3">
                  <c:v>461.21299999999997</c:v>
                </c:pt>
                <c:pt idx="4">
                  <c:v>461.36</c:v>
                </c:pt>
                <c:pt idx="5">
                  <c:v>361.06499999999994</c:v>
                </c:pt>
                <c:pt idx="6">
                  <c:v>424.61600000000004</c:v>
                </c:pt>
                <c:pt idx="7">
                  <c:v>618.99400000000003</c:v>
                </c:pt>
                <c:pt idx="8">
                  <c:v>614.97900000000004</c:v>
                </c:pt>
                <c:pt idx="9">
                  <c:v>543.86900000000003</c:v>
                </c:pt>
                <c:pt idx="10">
                  <c:v>470.40499999999997</c:v>
                </c:pt>
                <c:pt idx="11">
                  <c:v>448.52300000000002</c:v>
                </c:pt>
                <c:pt idx="12">
                  <c:v>452.649</c:v>
                </c:pt>
                <c:pt idx="13">
                  <c:v>544.92700000000002</c:v>
                </c:pt>
                <c:pt idx="14">
                  <c:v>560.44200000000001</c:v>
                </c:pt>
                <c:pt idx="15">
                  <c:v>569.351</c:v>
                </c:pt>
                <c:pt idx="16">
                  <c:v>430.37700000000001</c:v>
                </c:pt>
                <c:pt idx="17">
                  <c:v>421.62599999999998</c:v>
                </c:pt>
                <c:pt idx="18">
                  <c:v>445.11099999999999</c:v>
                </c:pt>
                <c:pt idx="19">
                  <c:v>407.58000000000004</c:v>
                </c:pt>
                <c:pt idx="20">
                  <c:v>417.06100000000004</c:v>
                </c:pt>
                <c:pt idx="21">
                  <c:v>535.55600000000004</c:v>
                </c:pt>
                <c:pt idx="22">
                  <c:v>478.38899999999995</c:v>
                </c:pt>
                <c:pt idx="23">
                  <c:v>345.22299999999996</c:v>
                </c:pt>
                <c:pt idx="24">
                  <c:v>350.94</c:v>
                </c:pt>
                <c:pt idx="25">
                  <c:v>409.56299999999993</c:v>
                </c:pt>
                <c:pt idx="26">
                  <c:v>409.44</c:v>
                </c:pt>
                <c:pt idx="27">
                  <c:v>406.387</c:v>
                </c:pt>
                <c:pt idx="28">
                  <c:v>475.00699999999995</c:v>
                </c:pt>
                <c:pt idx="29">
                  <c:v>460.29899999999998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4-439A-891A-CAD82754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83952"/>
        <c:axId val="1"/>
      </c:barChart>
      <c:lineChart>
        <c:grouping val="standard"/>
        <c:varyColors val="0"/>
        <c:ser>
          <c:idx val="2"/>
          <c:order val="2"/>
          <c:tx>
            <c:strRef>
              <c:f>Sheet2!$AR$14</c:f>
              <c:strCache>
                <c:ptCount val="1"/>
                <c:pt idx="0">
                  <c:v>% Change in 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Sheet2!$AR$15:$AR$45</c:f>
              <c:numCache>
                <c:formatCode>0%</c:formatCode>
                <c:ptCount val="31"/>
                <c:pt idx="0">
                  <c:v>8.4329855303509373E-3</c:v>
                </c:pt>
                <c:pt idx="1">
                  <c:v>1.8472400535541379E-2</c:v>
                </c:pt>
                <c:pt idx="2">
                  <c:v>9.6863040603948528E-2</c:v>
                </c:pt>
                <c:pt idx="3">
                  <c:v>0.11979280722789688</c:v>
                </c:pt>
                <c:pt idx="4">
                  <c:v>0.18150251430553135</c:v>
                </c:pt>
                <c:pt idx="5">
                  <c:v>0.29723456995277886</c:v>
                </c:pt>
                <c:pt idx="6">
                  <c:v>3.6058462234112514E-2</c:v>
                </c:pt>
                <c:pt idx="7">
                  <c:v>0</c:v>
                </c:pt>
                <c:pt idx="8">
                  <c:v>4.8925247853991702E-2</c:v>
                </c:pt>
                <c:pt idx="9">
                  <c:v>0.20249361519042267</c:v>
                </c:pt>
                <c:pt idx="10">
                  <c:v>5.0254567872364793E-3</c:v>
                </c:pt>
                <c:pt idx="11">
                  <c:v>0.16060268927123034</c:v>
                </c:pt>
                <c:pt idx="12">
                  <c:v>6.4381010451807025E-2</c:v>
                </c:pt>
                <c:pt idx="13">
                  <c:v>7.0082781730396809E-2</c:v>
                </c:pt>
                <c:pt idx="14">
                  <c:v>4.2031111158692673E-2</c:v>
                </c:pt>
                <c:pt idx="15">
                  <c:v>7.8232935394861924E-2</c:v>
                </c:pt>
                <c:pt idx="16">
                  <c:v>0.25431424077030129</c:v>
                </c:pt>
                <c:pt idx="17">
                  <c:v>7.9451931332508025E-2</c:v>
                </c:pt>
                <c:pt idx="18">
                  <c:v>3.3764611523867075E-2</c:v>
                </c:pt>
                <c:pt idx="19">
                  <c:v>2.0793463859855647E-2</c:v>
                </c:pt>
                <c:pt idx="20">
                  <c:v>9.735746089900528E-2</c:v>
                </c:pt>
                <c:pt idx="21">
                  <c:v>1.867218367453637E-2</c:v>
                </c:pt>
                <c:pt idx="22">
                  <c:v>8.5656233734471399E-2</c:v>
                </c:pt>
                <c:pt idx="23">
                  <c:v>0.29039200748501698</c:v>
                </c:pt>
                <c:pt idx="24">
                  <c:v>0.10372428335327996</c:v>
                </c:pt>
                <c:pt idx="25">
                  <c:v>7.4196155414429754E-2</c:v>
                </c:pt>
                <c:pt idx="26">
                  <c:v>5.3502344665884986E-2</c:v>
                </c:pt>
                <c:pt idx="27">
                  <c:v>0.11262417350948714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4-439A-891A-CAD82754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483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839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913504112448265"/>
          <c:y val="0.83243279861380859"/>
          <c:w val="0.64386396978547289"/>
          <c:h val="5.94594856152720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23255813953501E-2"/>
          <c:y val="8.5918854415274457E-2"/>
          <c:w val="0.81900910010111228"/>
          <c:h val="0.76372315035799521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67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63</c:v>
                </c:pt>
                <c:pt idx="13">
                  <c:v>63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B-4A04-912B-9F81E2BB75AE}"/>
            </c:ext>
          </c:extLst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65</c:v>
                </c:pt>
                <c:pt idx="1">
                  <c:v>73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73</c:v>
                </c:pt>
                <c:pt idx="6">
                  <c:v>67</c:v>
                </c:pt>
                <c:pt idx="7">
                  <c:v>60</c:v>
                </c:pt>
                <c:pt idx="8">
                  <c:v>58</c:v>
                </c:pt>
                <c:pt idx="9">
                  <c:v>60</c:v>
                </c:pt>
                <c:pt idx="10">
                  <c:v>67</c:v>
                </c:pt>
                <c:pt idx="11">
                  <c:v>65</c:v>
                </c:pt>
                <c:pt idx="12">
                  <c:v>56</c:v>
                </c:pt>
                <c:pt idx="13">
                  <c:v>54</c:v>
                </c:pt>
                <c:pt idx="14">
                  <c:v>57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59</c:v>
                </c:pt>
                <c:pt idx="22">
                  <c:v>47</c:v>
                </c:pt>
                <c:pt idx="23">
                  <c:v>46</c:v>
                </c:pt>
                <c:pt idx="24">
                  <c:v>49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B-4A04-912B-9F81E2BB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8984"/>
        <c:axId val="1"/>
      </c:lineChart>
      <c:catAx>
        <c:axId val="17985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58984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749241658240646"/>
          <c:y val="0.92601431980906912"/>
          <c:w val="0.49544994944388271"/>
          <c:h val="5.48926014319809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72112222645866E-2"/>
          <c:y val="3.5313022362784954E-2"/>
          <c:w val="0.8534608210222181"/>
          <c:h val="0.89085124597025678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Sheet1!$AG$34</c:f>
              <c:numCache>
                <c:formatCode>General_)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1-423E-843A-B012625CD722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65</c:v>
                </c:pt>
                <c:pt idx="1">
                  <c:v>73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73</c:v>
                </c:pt>
                <c:pt idx="6">
                  <c:v>67</c:v>
                </c:pt>
                <c:pt idx="7">
                  <c:v>60</c:v>
                </c:pt>
                <c:pt idx="8">
                  <c:v>58</c:v>
                </c:pt>
                <c:pt idx="9">
                  <c:v>60</c:v>
                </c:pt>
                <c:pt idx="10">
                  <c:v>67</c:v>
                </c:pt>
                <c:pt idx="11">
                  <c:v>65</c:v>
                </c:pt>
                <c:pt idx="12">
                  <c:v>56</c:v>
                </c:pt>
                <c:pt idx="13">
                  <c:v>54</c:v>
                </c:pt>
                <c:pt idx="14">
                  <c:v>57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59</c:v>
                </c:pt>
                <c:pt idx="22">
                  <c:v>47</c:v>
                </c:pt>
                <c:pt idx="23">
                  <c:v>46</c:v>
                </c:pt>
                <c:pt idx="24">
                  <c:v>49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1-423E-843A-B012625C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98480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664</c:v>
                </c:pt>
                <c:pt idx="1">
                  <c:v>618.4</c:v>
                </c:pt>
                <c:pt idx="2">
                  <c:v>611.70000000000005</c:v>
                </c:pt>
                <c:pt idx="3">
                  <c:v>489.4</c:v>
                </c:pt>
                <c:pt idx="4">
                  <c:v>539.4</c:v>
                </c:pt>
                <c:pt idx="5">
                  <c:v>473.3</c:v>
                </c:pt>
                <c:pt idx="6">
                  <c:v>448</c:v>
                </c:pt>
                <c:pt idx="7">
                  <c:v>652.1</c:v>
                </c:pt>
                <c:pt idx="8">
                  <c:v>682.9</c:v>
                </c:pt>
                <c:pt idx="9">
                  <c:v>604.6</c:v>
                </c:pt>
                <c:pt idx="10">
                  <c:v>593.5</c:v>
                </c:pt>
                <c:pt idx="11">
                  <c:v>405.3</c:v>
                </c:pt>
                <c:pt idx="12">
                  <c:v>431.1</c:v>
                </c:pt>
                <c:pt idx="13">
                  <c:v>601.1</c:v>
                </c:pt>
                <c:pt idx="14">
                  <c:v>594.70000000000005</c:v>
                </c:pt>
                <c:pt idx="15">
                  <c:v>598.4</c:v>
                </c:pt>
                <c:pt idx="16">
                  <c:v>459.4</c:v>
                </c:pt>
                <c:pt idx="17">
                  <c:v>427.7</c:v>
                </c:pt>
                <c:pt idx="18">
                  <c:v>514</c:v>
                </c:pt>
                <c:pt idx="19">
                  <c:v>574.20000000000005</c:v>
                </c:pt>
                <c:pt idx="20">
                  <c:v>526.5</c:v>
                </c:pt>
                <c:pt idx="21">
                  <c:v>552.70000000000005</c:v>
                </c:pt>
                <c:pt idx="22">
                  <c:v>600.1</c:v>
                </c:pt>
                <c:pt idx="23">
                  <c:v>390.8</c:v>
                </c:pt>
                <c:pt idx="24">
                  <c:v>383.4</c:v>
                </c:pt>
                <c:pt idx="25">
                  <c:v>297.60000000000002</c:v>
                </c:pt>
                <c:pt idx="26">
                  <c:v>524.79999999999995</c:v>
                </c:pt>
                <c:pt idx="27">
                  <c:v>558.70000000000005</c:v>
                </c:pt>
                <c:pt idx="28">
                  <c:v>552</c:v>
                </c:pt>
                <c:pt idx="29">
                  <c:v>510.4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1-423E-843A-B012625CD722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21.613000000000056</c:v>
                </c:pt>
                <c:pt idx="1">
                  <c:v>53.810999999999922</c:v>
                </c:pt>
                <c:pt idx="2">
                  <c:v>55.658000000000129</c:v>
                </c:pt>
                <c:pt idx="3">
                  <c:v>-14.531000000000006</c:v>
                </c:pt>
                <c:pt idx="4">
                  <c:v>-22.971000000000004</c:v>
                </c:pt>
                <c:pt idx="5">
                  <c:v>71.224000000000046</c:v>
                </c:pt>
                <c:pt idx="6">
                  <c:v>-17.627000000000066</c:v>
                </c:pt>
                <c:pt idx="7">
                  <c:v>-7.9049999999999727</c:v>
                </c:pt>
                <c:pt idx="8">
                  <c:v>26.909999999999968</c:v>
                </c:pt>
                <c:pt idx="9">
                  <c:v>19.720000000000027</c:v>
                </c:pt>
                <c:pt idx="10">
                  <c:v>82.084000000000003</c:v>
                </c:pt>
                <c:pt idx="11">
                  <c:v>-84.234000000000037</c:v>
                </c:pt>
                <c:pt idx="12">
                  <c:v>-62.56</c:v>
                </c:pt>
                <c:pt idx="13">
                  <c:v>14.93100000000004</c:v>
                </c:pt>
                <c:pt idx="14">
                  <c:v>-7.0019999999999527</c:v>
                </c:pt>
                <c:pt idx="15">
                  <c:v>-12.028999999999996</c:v>
                </c:pt>
                <c:pt idx="16">
                  <c:v>-12.067000000000007</c:v>
                </c:pt>
                <c:pt idx="17">
                  <c:v>-74.937000000000012</c:v>
                </c:pt>
                <c:pt idx="18">
                  <c:v>-32.121999999999957</c:v>
                </c:pt>
                <c:pt idx="19">
                  <c:v>65.60899999999998</c:v>
                </c:pt>
                <c:pt idx="20">
                  <c:v>8.4279999999999973</c:v>
                </c:pt>
                <c:pt idx="21">
                  <c:v>-34.150999999999954</c:v>
                </c:pt>
                <c:pt idx="22">
                  <c:v>70.700000000000159</c:v>
                </c:pt>
                <c:pt idx="23">
                  <c:v>4.5660000000000309</c:v>
                </c:pt>
                <c:pt idx="24">
                  <c:v>-8.5510000000000446</c:v>
                </c:pt>
                <c:pt idx="25">
                  <c:v>-152.97399999999993</c:v>
                </c:pt>
                <c:pt idx="26">
                  <c:v>74.348999999999933</c:v>
                </c:pt>
                <c:pt idx="27">
                  <c:v>81.302000000000021</c:v>
                </c:pt>
                <c:pt idx="28">
                  <c:v>95.981000000000051</c:v>
                </c:pt>
                <c:pt idx="29">
                  <c:v>69.089999999999975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1-423E-843A-B012625C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298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9.4979741608195983E-3"/>
              <c:y val="0.42375626835341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984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622888156650308"/>
              <c:y val="0.3804175590900015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44125066376834"/>
          <c:y val="0.13001612779025373"/>
          <c:w val="0.71641862241610688"/>
          <c:h val="5.45746709243040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2500031557980752"/>
          <c:y val="1.277957514386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454613866951288E-2"/>
          <c:y val="3.5143831645633554E-2"/>
          <c:w val="0.85454628432173163"/>
          <c:h val="0.93131153860928917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21.613000000000056</c:v>
                </c:pt>
                <c:pt idx="1">
                  <c:v>53.810999999999922</c:v>
                </c:pt>
                <c:pt idx="2">
                  <c:v>55.658000000000129</c:v>
                </c:pt>
                <c:pt idx="3">
                  <c:v>-14.531000000000006</c:v>
                </c:pt>
                <c:pt idx="4">
                  <c:v>-22.971000000000004</c:v>
                </c:pt>
                <c:pt idx="5">
                  <c:v>71.224000000000046</c:v>
                </c:pt>
                <c:pt idx="6">
                  <c:v>-17.627000000000066</c:v>
                </c:pt>
                <c:pt idx="7">
                  <c:v>-7.9049999999999727</c:v>
                </c:pt>
                <c:pt idx="8">
                  <c:v>26.909999999999968</c:v>
                </c:pt>
                <c:pt idx="9">
                  <c:v>19.720000000000027</c:v>
                </c:pt>
                <c:pt idx="10">
                  <c:v>82.084000000000003</c:v>
                </c:pt>
                <c:pt idx="11">
                  <c:v>-84.234000000000037</c:v>
                </c:pt>
                <c:pt idx="12">
                  <c:v>-62.56</c:v>
                </c:pt>
                <c:pt idx="13">
                  <c:v>14.93100000000004</c:v>
                </c:pt>
                <c:pt idx="14">
                  <c:v>-7.0019999999999527</c:v>
                </c:pt>
                <c:pt idx="15">
                  <c:v>-12.028999999999996</c:v>
                </c:pt>
                <c:pt idx="16">
                  <c:v>-12.067000000000007</c:v>
                </c:pt>
                <c:pt idx="17">
                  <c:v>-74.937000000000012</c:v>
                </c:pt>
                <c:pt idx="18">
                  <c:v>-32.121999999999957</c:v>
                </c:pt>
                <c:pt idx="19">
                  <c:v>65.60899999999998</c:v>
                </c:pt>
                <c:pt idx="20">
                  <c:v>8.4279999999999973</c:v>
                </c:pt>
                <c:pt idx="21">
                  <c:v>-34.150999999999954</c:v>
                </c:pt>
                <c:pt idx="22">
                  <c:v>70.700000000000159</c:v>
                </c:pt>
                <c:pt idx="23">
                  <c:v>4.5660000000000309</c:v>
                </c:pt>
                <c:pt idx="24">
                  <c:v>-8.5510000000000446</c:v>
                </c:pt>
                <c:pt idx="25">
                  <c:v>-152.97399999999993</c:v>
                </c:pt>
                <c:pt idx="26">
                  <c:v>74.348999999999933</c:v>
                </c:pt>
                <c:pt idx="27">
                  <c:v>81.302000000000021</c:v>
                </c:pt>
                <c:pt idx="28">
                  <c:v>95.981000000000051</c:v>
                </c:pt>
                <c:pt idx="29">
                  <c:v>69.089999999999975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6-44BE-A48E-9F1B68F8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02848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216-44BE-A48E-9F1B68F8801D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216-44BE-A48E-9F1B68F880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3.379999999999983E-2</c:v>
                </c:pt>
                <c:pt idx="5">
                  <c:v>8.1699999999999662E-2</c:v>
                </c:pt>
                <c:pt idx="6">
                  <c:v>9.5999999999999641E-2</c:v>
                </c:pt>
                <c:pt idx="7">
                  <c:v>1.2700000000000156E-2</c:v>
                </c:pt>
                <c:pt idx="8">
                  <c:v>1.2700000000000156E-2</c:v>
                </c:pt>
                <c:pt idx="9">
                  <c:v>1.2700000000000156E-2</c:v>
                </c:pt>
                <c:pt idx="10">
                  <c:v>9.6099999999999852E-2</c:v>
                </c:pt>
                <c:pt idx="11">
                  <c:v>0.13169999999999993</c:v>
                </c:pt>
                <c:pt idx="12">
                  <c:v>0.11409999999999965</c:v>
                </c:pt>
                <c:pt idx="13">
                  <c:v>2.0300000000000207E-2</c:v>
                </c:pt>
                <c:pt idx="14">
                  <c:v>1.4899999999999913E-2</c:v>
                </c:pt>
                <c:pt idx="15">
                  <c:v>1.4899999999999913E-2</c:v>
                </c:pt>
                <c:pt idx="16">
                  <c:v>1.4899999999999913E-2</c:v>
                </c:pt>
                <c:pt idx="17">
                  <c:v>-1.0399999999999743E-2</c:v>
                </c:pt>
                <c:pt idx="18">
                  <c:v>-0.11830000000000007</c:v>
                </c:pt>
                <c:pt idx="19">
                  <c:v>-0.16000000000000014</c:v>
                </c:pt>
                <c:pt idx="20">
                  <c:v>-0.20999999999999996</c:v>
                </c:pt>
                <c:pt idx="21">
                  <c:v>-0.27310000000000012</c:v>
                </c:pt>
                <c:pt idx="22">
                  <c:v>-0.27310000000000012</c:v>
                </c:pt>
                <c:pt idx="23">
                  <c:v>-0.27310000000000012</c:v>
                </c:pt>
                <c:pt idx="24">
                  <c:v>-0.27719999999999989</c:v>
                </c:pt>
                <c:pt idx="25">
                  <c:v>-0.2972999999999999</c:v>
                </c:pt>
                <c:pt idx="26">
                  <c:v>-0.34689999999999976</c:v>
                </c:pt>
                <c:pt idx="27">
                  <c:v>-0.33100000000000018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6-44BE-A48E-9F1B68F8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00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9545531785267572E-3"/>
              <c:y val="0.4488825769283194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28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5909184038236894"/>
              <c:y val="0.428115767319535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60909150052719163"/>
          <c:y val="0.94568856064613926"/>
          <c:w val="0.38409128204886345"/>
          <c:h val="4.63259598965169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8739810085977147"/>
          <c:y val="2.8822090409238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8401125172137"/>
          <c:y val="9.774448051828856E-2"/>
          <c:w val="0.73617431513607079"/>
          <c:h val="0.773183903586974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450.09399999999999</c:v>
                </c:pt>
                <c:pt idx="3">
                  <c:v>382.63900000000001</c:v>
                </c:pt>
                <c:pt idx="4">
                  <c:v>402.88099999999997</c:v>
                </c:pt>
                <c:pt idx="5">
                  <c:v>425.89100000000002</c:v>
                </c:pt>
                <c:pt idx="6">
                  <c:v>369.673</c:v>
                </c:pt>
                <c:pt idx="7">
                  <c:v>399.75700000000001</c:v>
                </c:pt>
                <c:pt idx="8">
                  <c:v>423.72899999999998</c:v>
                </c:pt>
                <c:pt idx="9">
                  <c:v>386.99700000000001</c:v>
                </c:pt>
                <c:pt idx="10">
                  <c:v>361.178</c:v>
                </c:pt>
                <c:pt idx="11">
                  <c:v>311.964</c:v>
                </c:pt>
                <c:pt idx="12">
                  <c:v>362.048</c:v>
                </c:pt>
                <c:pt idx="13">
                  <c:v>337.98699999999997</c:v>
                </c:pt>
                <c:pt idx="14">
                  <c:v>342.15499999999997</c:v>
                </c:pt>
                <c:pt idx="15">
                  <c:v>369.08100000000002</c:v>
                </c:pt>
                <c:pt idx="16">
                  <c:v>304.80099999999999</c:v>
                </c:pt>
                <c:pt idx="17">
                  <c:v>342.685</c:v>
                </c:pt>
                <c:pt idx="18">
                  <c:v>297.26100000000002</c:v>
                </c:pt>
                <c:pt idx="19">
                  <c:v>401.20600000000002</c:v>
                </c:pt>
                <c:pt idx="20">
                  <c:v>336.51299999999998</c:v>
                </c:pt>
                <c:pt idx="21">
                  <c:v>375.59100000000001</c:v>
                </c:pt>
                <c:pt idx="22">
                  <c:v>374.71499999999997</c:v>
                </c:pt>
                <c:pt idx="23">
                  <c:v>310.70299999999997</c:v>
                </c:pt>
                <c:pt idx="24">
                  <c:v>336.36900000000003</c:v>
                </c:pt>
                <c:pt idx="25">
                  <c:v>332.49</c:v>
                </c:pt>
                <c:pt idx="26">
                  <c:v>347.7</c:v>
                </c:pt>
                <c:pt idx="27">
                  <c:v>321.24899999999997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5-4A9C-8DBC-6B726E64CD20}"/>
            </c:ext>
          </c:extLst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5-4A9C-8DBC-6B726E64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04160"/>
        <c:axId val="1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8.3540366689777365E-2</c:v>
                </c:pt>
                <c:pt idx="3">
                  <c:v>0.1036634083167243</c:v>
                </c:pt>
                <c:pt idx="4">
                  <c:v>0.11662319880932247</c:v>
                </c:pt>
                <c:pt idx="5">
                  <c:v>0.22709343567491577</c:v>
                </c:pt>
                <c:pt idx="6">
                  <c:v>7.275349533664914E-2</c:v>
                </c:pt>
                <c:pt idx="7">
                  <c:v>0</c:v>
                </c:pt>
                <c:pt idx="8">
                  <c:v>7.6437862005893711E-2</c:v>
                </c:pt>
                <c:pt idx="9">
                  <c:v>0.18810960165784016</c:v>
                </c:pt>
                <c:pt idx="10">
                  <c:v>2.4584032126952256E-2</c:v>
                </c:pt>
                <c:pt idx="11">
                  <c:v>9.0330143289535869E-2</c:v>
                </c:pt>
                <c:pt idx="12">
                  <c:v>7.1100394952886753E-2</c:v>
                </c:pt>
                <c:pt idx="13">
                  <c:v>5.8594520779631516E-2</c:v>
                </c:pt>
                <c:pt idx="14">
                  <c:v>0</c:v>
                </c:pt>
                <c:pt idx="15">
                  <c:v>7.5903020904084947E-2</c:v>
                </c:pt>
                <c:pt idx="16">
                  <c:v>0.12558670275819531</c:v>
                </c:pt>
                <c:pt idx="17">
                  <c:v>0.17699285255518568</c:v>
                </c:pt>
                <c:pt idx="18">
                  <c:v>0</c:v>
                </c:pt>
                <c:pt idx="19">
                  <c:v>9.5721712522835144E-3</c:v>
                </c:pt>
                <c:pt idx="20">
                  <c:v>3.200724887814984E-2</c:v>
                </c:pt>
                <c:pt idx="21">
                  <c:v>0</c:v>
                </c:pt>
                <c:pt idx="22">
                  <c:v>0.15724927269470465</c:v>
                </c:pt>
                <c:pt idx="23">
                  <c:v>0.32629426629785185</c:v>
                </c:pt>
                <c:pt idx="24">
                  <c:v>0.25843743335914804</c:v>
                </c:pt>
                <c:pt idx="25">
                  <c:v>0.10958341815366457</c:v>
                </c:pt>
                <c:pt idx="26">
                  <c:v>5.9479553903345667E-2</c:v>
                </c:pt>
                <c:pt idx="27">
                  <c:v>4.589584310048439E-2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5-4A9C-8DBC-6B726E64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00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688139133198681"/>
              <c:y val="0.95488838660174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2665465367489864E-2"/>
              <c:y val="0.417293743751154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41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5648263850807236"/>
              <c:y val="0.431078221772964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TIME&amp; % CHANGE</a:t>
            </a:r>
          </a:p>
        </c:rich>
      </c:tx>
      <c:layout>
        <c:manualLayout>
          <c:xMode val="edge"/>
          <c:yMode val="edge"/>
          <c:x val="0.30472125354672147"/>
          <c:y val="2.82555706285790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0786131293477"/>
          <c:y val="0.13636384085966424"/>
          <c:w val="0.69012926155370169"/>
          <c:h val="0.7051607626436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133.75</c:v>
                </c:pt>
                <c:pt idx="4">
                  <c:v>118.65799999999999</c:v>
                </c:pt>
                <c:pt idx="5">
                  <c:v>93.85899999999998</c:v>
                </c:pt>
                <c:pt idx="6">
                  <c:v>91.066999999999979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234.11099999999999</c:v>
                </c:pt>
                <c:pt idx="10">
                  <c:v>95.306000000000012</c:v>
                </c:pt>
                <c:pt idx="11">
                  <c:v>104.148</c:v>
                </c:pt>
                <c:pt idx="12">
                  <c:v>111.351</c:v>
                </c:pt>
                <c:pt idx="13">
                  <c:v>231.05600000000001</c:v>
                </c:pt>
                <c:pt idx="14">
                  <c:v>237.10900000000001</c:v>
                </c:pt>
                <c:pt idx="15">
                  <c:v>236.631</c:v>
                </c:pt>
                <c:pt idx="16">
                  <c:v>237.21100000000001</c:v>
                </c:pt>
                <c:pt idx="17">
                  <c:v>110.47199999999998</c:v>
                </c:pt>
                <c:pt idx="18">
                  <c:v>112.494</c:v>
                </c:pt>
                <c:pt idx="19">
                  <c:v>-20.465</c:v>
                </c:pt>
                <c:pt idx="20">
                  <c:v>-2.3689999999999714</c:v>
                </c:pt>
                <c:pt idx="21">
                  <c:v>141.69699999999997</c:v>
                </c:pt>
                <c:pt idx="22">
                  <c:v>141.86699999999996</c:v>
                </c:pt>
                <c:pt idx="23">
                  <c:v>139.66299999999998</c:v>
                </c:pt>
                <c:pt idx="24">
                  <c:v>96.02800000000002</c:v>
                </c:pt>
                <c:pt idx="25">
                  <c:v>91.692999999999984</c:v>
                </c:pt>
                <c:pt idx="26">
                  <c:v>55.522999999999968</c:v>
                </c:pt>
                <c:pt idx="27">
                  <c:v>125.922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8-4948-B8F8-DAD0107CA538}"/>
            </c:ext>
          </c:extLst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149.14199999999997</c:v>
                </c:pt>
                <c:pt idx="4">
                  <c:v>92.13</c:v>
                </c:pt>
                <c:pt idx="5">
                  <c:v>81.496999999999986</c:v>
                </c:pt>
                <c:pt idx="6">
                  <c:v>86.77000000000001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234.69199999999998</c:v>
                </c:pt>
                <c:pt idx="10">
                  <c:v>104.99799999999999</c:v>
                </c:pt>
                <c:pt idx="11">
                  <c:v>111.732</c:v>
                </c:pt>
                <c:pt idx="12">
                  <c:v>111.233</c:v>
                </c:pt>
                <c:pt idx="13">
                  <c:v>233.42599999999999</c:v>
                </c:pt>
                <c:pt idx="14">
                  <c:v>237.10900000000001</c:v>
                </c:pt>
                <c:pt idx="15">
                  <c:v>235.60399999999998</c:v>
                </c:pt>
                <c:pt idx="16">
                  <c:v>223.10600000000002</c:v>
                </c:pt>
                <c:pt idx="17">
                  <c:v>105.93299999999999</c:v>
                </c:pt>
                <c:pt idx="18">
                  <c:v>112.494</c:v>
                </c:pt>
                <c:pt idx="19">
                  <c:v>-28.043999999999983</c:v>
                </c:pt>
                <c:pt idx="20">
                  <c:v>-2.1089999999999804</c:v>
                </c:pt>
                <c:pt idx="21">
                  <c:v>151.69699999999997</c:v>
                </c:pt>
                <c:pt idx="22">
                  <c:v>151.86699999999996</c:v>
                </c:pt>
                <c:pt idx="23">
                  <c:v>151.69699999999997</c:v>
                </c:pt>
                <c:pt idx="24">
                  <c:v>91.377999999999986</c:v>
                </c:pt>
                <c:pt idx="25">
                  <c:v>81.468999999999966</c:v>
                </c:pt>
                <c:pt idx="26">
                  <c:v>55.60299999999998</c:v>
                </c:pt>
                <c:pt idx="27">
                  <c:v>126.303</c:v>
                </c:pt>
                <c:pt idx="28">
                  <c:v>122.648</c:v>
                </c:pt>
                <c:pt idx="29">
                  <c:v>122.51599999999999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8-4948-B8F8-DAD0107C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82640"/>
        <c:axId val="1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0.10320365825857217</c:v>
                </c:pt>
                <c:pt idx="4">
                  <c:v>0.28794095300119388</c:v>
                </c:pt>
                <c:pt idx="5">
                  <c:v>0.15168656514963738</c:v>
                </c:pt>
                <c:pt idx="6">
                  <c:v>4.9521724098190251E-2</c:v>
                </c:pt>
                <c:pt idx="7">
                  <c:v>0</c:v>
                </c:pt>
                <c:pt idx="8">
                  <c:v>0</c:v>
                </c:pt>
                <c:pt idx="9">
                  <c:v>2.4755850220714339E-3</c:v>
                </c:pt>
                <c:pt idx="10">
                  <c:v>9.2306520124192645E-2</c:v>
                </c:pt>
                <c:pt idx="11">
                  <c:v>6.7876704972613069E-2</c:v>
                </c:pt>
                <c:pt idx="12">
                  <c:v>1.0608362626198609E-3</c:v>
                </c:pt>
                <c:pt idx="13">
                  <c:v>1.0153110621781534E-2</c:v>
                </c:pt>
                <c:pt idx="14">
                  <c:v>0</c:v>
                </c:pt>
                <c:pt idx="15">
                  <c:v>4.359009184903547E-3</c:v>
                </c:pt>
                <c:pt idx="16">
                  <c:v>6.3221069805383931E-2</c:v>
                </c:pt>
                <c:pt idx="17">
                  <c:v>4.2847837784259747E-2</c:v>
                </c:pt>
                <c:pt idx="18">
                  <c:v>0</c:v>
                </c:pt>
                <c:pt idx="19">
                  <c:v>0.27025388674939338</c:v>
                </c:pt>
                <c:pt idx="20">
                  <c:v>0.12328117591275169</c:v>
                </c:pt>
                <c:pt idx="21">
                  <c:v>6.5920881757714406E-2</c:v>
                </c:pt>
                <c:pt idx="22">
                  <c:v>6.584708988786242E-2</c:v>
                </c:pt>
                <c:pt idx="23">
                  <c:v>7.9329189107233453E-2</c:v>
                </c:pt>
                <c:pt idx="24">
                  <c:v>5.0887522160695517E-2</c:v>
                </c:pt>
                <c:pt idx="25">
                  <c:v>0.12549558727859705</c:v>
                </c:pt>
                <c:pt idx="26">
                  <c:v>1.4387712893191471E-3</c:v>
                </c:pt>
                <c:pt idx="27">
                  <c:v>3.0165554262369084E-3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68-4948-B8F8-DAD0107C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18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695313219553936"/>
              <c:y val="0.952089879876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751091849018717E-2"/>
              <c:y val="0.423833559428686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826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1759723955336692"/>
              <c:y val="0.3906639765168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7237760586351745"/>
          <c:y val="2.8423795023911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68068248546257"/>
          <c:y val="9.8191291900786098E-2"/>
          <c:w val="0.68046278213960021"/>
          <c:h val="0.744186633353326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33.088000000000001</c:v>
                </c:pt>
                <c:pt idx="1">
                  <c:v>21.875</c:v>
                </c:pt>
                <c:pt idx="2">
                  <c:v>22.448999999999998</c:v>
                </c:pt>
                <c:pt idx="3">
                  <c:v>7.3999999999998067E-2</c:v>
                </c:pt>
                <c:pt idx="4">
                  <c:v>23.558999999999997</c:v>
                </c:pt>
                <c:pt idx="5">
                  <c:v>-51.363999999999997</c:v>
                </c:pt>
                <c:pt idx="6">
                  <c:v>-20.813000000000002</c:v>
                </c:pt>
                <c:pt idx="7">
                  <c:v>-10.266999999999996</c:v>
                </c:pt>
                <c:pt idx="8">
                  <c:v>-14.873000000000005</c:v>
                </c:pt>
                <c:pt idx="9">
                  <c:v>32.891000000000005</c:v>
                </c:pt>
                <c:pt idx="10">
                  <c:v>11.557000000000002</c:v>
                </c:pt>
                <c:pt idx="11">
                  <c:v>-39.623000000000005</c:v>
                </c:pt>
                <c:pt idx="12">
                  <c:v>8.3919999999999959</c:v>
                </c:pt>
                <c:pt idx="13">
                  <c:v>14.073999999999998</c:v>
                </c:pt>
                <c:pt idx="14">
                  <c:v>4.7340000000000018</c:v>
                </c:pt>
                <c:pt idx="15">
                  <c:v>8.1809999999999974</c:v>
                </c:pt>
                <c:pt idx="16">
                  <c:v>-2.1839999999999975</c:v>
                </c:pt>
                <c:pt idx="17">
                  <c:v>1.968</c:v>
                </c:pt>
                <c:pt idx="18">
                  <c:v>50.384999999999998</c:v>
                </c:pt>
                <c:pt idx="19">
                  <c:v>35.314000000000007</c:v>
                </c:pt>
                <c:pt idx="20">
                  <c:v>42.313000000000009</c:v>
                </c:pt>
                <c:pt idx="21">
                  <c:v>8.2679999999999989</c:v>
                </c:pt>
                <c:pt idx="22">
                  <c:v>2.7839999999999989</c:v>
                </c:pt>
                <c:pt idx="23">
                  <c:v>-4.8930000000000007</c:v>
                </c:pt>
                <c:pt idx="24">
                  <c:v>-45.056000000000004</c:v>
                </c:pt>
                <c:pt idx="25">
                  <c:v>15.768000000000001</c:v>
                </c:pt>
                <c:pt idx="26">
                  <c:v>28.123000000000001</c:v>
                </c:pt>
                <c:pt idx="27">
                  <c:v>4.9850000000000003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5-4D50-BC86-F1B5B08C8B5C}"/>
            </c:ext>
          </c:extLst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835-4D50-BC86-F1B5B08C8B5C}"/>
              </c:ext>
            </c:extLst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28.031000000000006</c:v>
                </c:pt>
                <c:pt idx="1">
                  <c:v>11.127000000000002</c:v>
                </c:pt>
                <c:pt idx="2">
                  <c:v>1.6199999999999974</c:v>
                </c:pt>
                <c:pt idx="3">
                  <c:v>-34.627999999999993</c:v>
                </c:pt>
                <c:pt idx="4">
                  <c:v>8.4269999999999925</c:v>
                </c:pt>
                <c:pt idx="5">
                  <c:v>-67.504999999999995</c:v>
                </c:pt>
                <c:pt idx="6">
                  <c:v>-6.7559999999999985</c:v>
                </c:pt>
                <c:pt idx="7">
                  <c:v>-10.266999999999996</c:v>
                </c:pt>
                <c:pt idx="8">
                  <c:v>-14.872</c:v>
                </c:pt>
                <c:pt idx="9">
                  <c:v>-16.548000000000002</c:v>
                </c:pt>
                <c:pt idx="10">
                  <c:v>-4.8740000000000023</c:v>
                </c:pt>
                <c:pt idx="11">
                  <c:v>-6.1510000000000034</c:v>
                </c:pt>
                <c:pt idx="12">
                  <c:v>3.4009999999999962</c:v>
                </c:pt>
                <c:pt idx="13">
                  <c:v>-7.7779999999999987</c:v>
                </c:pt>
                <c:pt idx="14">
                  <c:v>-18.821999999999999</c:v>
                </c:pt>
                <c:pt idx="15">
                  <c:v>-9.2960000000000012</c:v>
                </c:pt>
                <c:pt idx="16">
                  <c:v>-63.522000000000006</c:v>
                </c:pt>
                <c:pt idx="17">
                  <c:v>24.540000000000003</c:v>
                </c:pt>
                <c:pt idx="18">
                  <c:v>35.355999999999995</c:v>
                </c:pt>
                <c:pt idx="19">
                  <c:v>38.222000000000001</c:v>
                </c:pt>
                <c:pt idx="20">
                  <c:v>71.53</c:v>
                </c:pt>
                <c:pt idx="21">
                  <c:v>8.2679999999999989</c:v>
                </c:pt>
                <c:pt idx="22">
                  <c:v>2.7240000000000002</c:v>
                </c:pt>
                <c:pt idx="23">
                  <c:v>-40.738</c:v>
                </c:pt>
                <c:pt idx="24">
                  <c:v>-7.7289999999999992</c:v>
                </c:pt>
                <c:pt idx="25">
                  <c:v>28.441000000000003</c:v>
                </c:pt>
                <c:pt idx="26">
                  <c:v>25.657000000000004</c:v>
                </c:pt>
                <c:pt idx="27">
                  <c:v>-27.067999999999998</c:v>
                </c:pt>
                <c:pt idx="28">
                  <c:v>40.255000000000003</c:v>
                </c:pt>
                <c:pt idx="29">
                  <c:v>2.1879999999999953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5-4D50-BC86-F1B5B08C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82968"/>
        <c:axId val="1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0.18040740608611872</c:v>
                </c:pt>
                <c:pt idx="1">
                  <c:v>0.96593870764806289</c:v>
                </c:pt>
                <c:pt idx="2">
                  <c:v>12.857407407407429</c:v>
                </c:pt>
                <c:pt idx="3">
                  <c:v>1.0021369989603788</c:v>
                </c:pt>
                <c:pt idx="4">
                  <c:v>1.7956568173727327</c:v>
                </c:pt>
                <c:pt idx="5">
                  <c:v>0.23910821420635509</c:v>
                </c:pt>
                <c:pt idx="6">
                  <c:v>2.0806690349319132</c:v>
                </c:pt>
                <c:pt idx="7">
                  <c:v>0</c:v>
                </c:pt>
                <c:pt idx="8">
                  <c:v>6.7240451856157539E-5</c:v>
                </c:pt>
                <c:pt idx="9">
                  <c:v>2.9876117959874304</c:v>
                </c:pt>
                <c:pt idx="10">
                  <c:v>3.3711530570373403</c:v>
                </c:pt>
                <c:pt idx="11">
                  <c:v>5.4417167940172302</c:v>
                </c:pt>
                <c:pt idx="12">
                  <c:v>1.467509556012939</c:v>
                </c:pt>
                <c:pt idx="13">
                  <c:v>2.8094625867832348</c:v>
                </c:pt>
                <c:pt idx="14">
                  <c:v>1.2515141855275742</c:v>
                </c:pt>
                <c:pt idx="15">
                  <c:v>1.8800559380378652</c:v>
                </c:pt>
                <c:pt idx="16">
                  <c:v>0.9656182110135072</c:v>
                </c:pt>
                <c:pt idx="17">
                  <c:v>0.9198044009779951</c:v>
                </c:pt>
                <c:pt idx="18">
                  <c:v>0.42507636610476313</c:v>
                </c:pt>
                <c:pt idx="19">
                  <c:v>7.6081837685102668E-2</c:v>
                </c:pt>
                <c:pt idx="20">
                  <c:v>0.40845798965469021</c:v>
                </c:pt>
                <c:pt idx="21">
                  <c:v>0</c:v>
                </c:pt>
                <c:pt idx="22">
                  <c:v>2.2026431718061203E-2</c:v>
                </c:pt>
                <c:pt idx="23">
                  <c:v>0.8798910108498208</c:v>
                </c:pt>
                <c:pt idx="24">
                  <c:v>4.8294734118255933</c:v>
                </c:pt>
                <c:pt idx="25">
                  <c:v>0.44558911430681064</c:v>
                </c:pt>
                <c:pt idx="26">
                  <c:v>9.6114120902677527E-2</c:v>
                </c:pt>
                <c:pt idx="27">
                  <c:v>1.1841658046401655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5-4D50-BC86-F1B5B08C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18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5235856804188418"/>
              <c:y val="0.95348912398394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024090998061674E-2"/>
              <c:y val="0.401809102383479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829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3262862219699116"/>
              <c:y val="0.3669253539450427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585535465924894"/>
          <c:y val="1.7114965506826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4631432545204"/>
          <c:y val="0.10513478811336037"/>
          <c:w val="0.60500695410292071"/>
          <c:h val="0.8141833591104419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308</c:v>
                </c:pt>
                <c:pt idx="1">
                  <c:v>308</c:v>
                </c:pt>
                <c:pt idx="2">
                  <c:v>308</c:v>
                </c:pt>
                <c:pt idx="3">
                  <c:v>308</c:v>
                </c:pt>
                <c:pt idx="4">
                  <c:v>308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308</c:v>
                </c:pt>
                <c:pt idx="9">
                  <c:v>308</c:v>
                </c:pt>
                <c:pt idx="10">
                  <c:v>308</c:v>
                </c:pt>
                <c:pt idx="11">
                  <c:v>308</c:v>
                </c:pt>
                <c:pt idx="12">
                  <c:v>308</c:v>
                </c:pt>
                <c:pt idx="13">
                  <c:v>308</c:v>
                </c:pt>
                <c:pt idx="14">
                  <c:v>308</c:v>
                </c:pt>
                <c:pt idx="15">
                  <c:v>308</c:v>
                </c:pt>
                <c:pt idx="16">
                  <c:v>308</c:v>
                </c:pt>
                <c:pt idx="17">
                  <c:v>308</c:v>
                </c:pt>
                <c:pt idx="18">
                  <c:v>308</c:v>
                </c:pt>
                <c:pt idx="19">
                  <c:v>308</c:v>
                </c:pt>
                <c:pt idx="20">
                  <c:v>308</c:v>
                </c:pt>
                <c:pt idx="21">
                  <c:v>308</c:v>
                </c:pt>
                <c:pt idx="22">
                  <c:v>308</c:v>
                </c:pt>
                <c:pt idx="23">
                  <c:v>308</c:v>
                </c:pt>
                <c:pt idx="24">
                  <c:v>308</c:v>
                </c:pt>
                <c:pt idx="25">
                  <c:v>308</c:v>
                </c:pt>
                <c:pt idx="26">
                  <c:v>308</c:v>
                </c:pt>
                <c:pt idx="27">
                  <c:v>308</c:v>
                </c:pt>
                <c:pt idx="28">
                  <c:v>308</c:v>
                </c:pt>
                <c:pt idx="29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B-441E-A5E8-E55B34559B3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417.50099999999998</c:v>
                </c:pt>
                <c:pt idx="1">
                  <c:v>428.97800000000001</c:v>
                </c:pt>
                <c:pt idx="2">
                  <c:v>426.245</c:v>
                </c:pt>
                <c:pt idx="3">
                  <c:v>359.43</c:v>
                </c:pt>
                <c:pt idx="4">
                  <c:v>360.97300000000001</c:v>
                </c:pt>
                <c:pt idx="5">
                  <c:v>354.334</c:v>
                </c:pt>
                <c:pt idx="6">
                  <c:v>347.33600000000001</c:v>
                </c:pt>
                <c:pt idx="7">
                  <c:v>402.495</c:v>
                </c:pt>
                <c:pt idx="8">
                  <c:v>399.14400000000001</c:v>
                </c:pt>
                <c:pt idx="9">
                  <c:v>327.279</c:v>
                </c:pt>
                <c:pt idx="10">
                  <c:v>370.55099999999999</c:v>
                </c:pt>
                <c:pt idx="11">
                  <c:v>344.40300000000002</c:v>
                </c:pt>
                <c:pt idx="12">
                  <c:v>340.697</c:v>
                </c:pt>
                <c:pt idx="13">
                  <c:v>321.03399999999999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272.00200000000001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398.51600000000002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235.76400000000001</c:v>
                </c:pt>
                <c:pt idx="24">
                  <c:v>267.291</c:v>
                </c:pt>
                <c:pt idx="25">
                  <c:v>300.47399999999999</c:v>
                </c:pt>
                <c:pt idx="26">
                  <c:v>329.29399999999998</c:v>
                </c:pt>
                <c:pt idx="27">
                  <c:v>307.16199999999998</c:v>
                </c:pt>
                <c:pt idx="28">
                  <c:v>312.10399999999998</c:v>
                </c:pt>
                <c:pt idx="29">
                  <c:v>335.59500000000003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B-441E-A5E8-E55B34559B3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-2.1</c:v>
                </c:pt>
                <c:pt idx="1">
                  <c:v>-7.7270000000000003</c:v>
                </c:pt>
                <c:pt idx="2">
                  <c:v>-10.853</c:v>
                </c:pt>
                <c:pt idx="3">
                  <c:v>-12.731</c:v>
                </c:pt>
                <c:pt idx="4">
                  <c:v>-0.17</c:v>
                </c:pt>
                <c:pt idx="5">
                  <c:v>-7.2610000000000001</c:v>
                </c:pt>
                <c:pt idx="6">
                  <c:v>-2.734</c:v>
                </c:pt>
                <c:pt idx="7">
                  <c:v>-2.738</c:v>
                </c:pt>
                <c:pt idx="8">
                  <c:v>-5.5039999999999996</c:v>
                </c:pt>
                <c:pt idx="9">
                  <c:v>-1.554</c:v>
                </c:pt>
                <c:pt idx="10">
                  <c:v>-0.27</c:v>
                </c:pt>
                <c:pt idx="11">
                  <c:v>-1.4610000000000001</c:v>
                </c:pt>
                <c:pt idx="12">
                  <c:v>-2.6819999999999999</c:v>
                </c:pt>
                <c:pt idx="13">
                  <c:v>-1.7549999999999999</c:v>
                </c:pt>
                <c:pt idx="14">
                  <c:v>0</c:v>
                </c:pt>
                <c:pt idx="15">
                  <c:v>0</c:v>
                </c:pt>
                <c:pt idx="16">
                  <c:v>-1.2090000000000001</c:v>
                </c:pt>
                <c:pt idx="17">
                  <c:v>0</c:v>
                </c:pt>
                <c:pt idx="18">
                  <c:v>0</c:v>
                </c:pt>
                <c:pt idx="19">
                  <c:v>-1.1140000000000001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-1.5</c:v>
                </c:pt>
                <c:pt idx="24">
                  <c:v>0</c:v>
                </c:pt>
                <c:pt idx="25">
                  <c:v>-0.82099999999999995</c:v>
                </c:pt>
                <c:pt idx="26">
                  <c:v>-1.1140000000000001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B-441E-A5E8-E55B34559B3B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B-441E-A5E8-E55B3455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90184"/>
        <c:axId val="1"/>
      </c:lineChart>
      <c:catAx>
        <c:axId val="18319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3518776077885953"/>
              <c:y val="0.89731319157216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357440890125189E-3"/>
              <c:y val="0.3618592707157520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901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68706536856746"/>
          <c:y val="0.14669970434422377"/>
          <c:w val="0.21696801112656469"/>
          <c:h val="0.26650446289200658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2083347603131654"/>
          <c:y val="1.699029629614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115302570023"/>
          <c:y val="8.7378666665876556E-2"/>
          <c:w val="0.68472245440078894"/>
          <c:h val="0.830097333325827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486B-B739-F42169ED6BEB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222.03200000000001</c:v>
                </c:pt>
                <c:pt idx="1">
                  <c:v>225.726</c:v>
                </c:pt>
                <c:pt idx="2">
                  <c:v>257.05700000000002</c:v>
                </c:pt>
                <c:pt idx="3">
                  <c:v>254.39999999999998</c:v>
                </c:pt>
                <c:pt idx="4">
                  <c:v>181.47399999999999</c:v>
                </c:pt>
                <c:pt idx="5">
                  <c:v>242.09499999999997</c:v>
                </c:pt>
                <c:pt idx="6">
                  <c:v>239.85500000000002</c:v>
                </c:pt>
                <c:pt idx="7">
                  <c:v>349.41500000000002</c:v>
                </c:pt>
                <c:pt idx="8">
                  <c:v>361.89</c:v>
                </c:pt>
                <c:pt idx="9">
                  <c:v>355.87399999999997</c:v>
                </c:pt>
                <c:pt idx="10">
                  <c:v>208.71100000000001</c:v>
                </c:pt>
                <c:pt idx="11">
                  <c:v>229.40299999999999</c:v>
                </c:pt>
                <c:pt idx="12">
                  <c:v>198.274</c:v>
                </c:pt>
                <c:pt idx="13">
                  <c:v>354.14499999999998</c:v>
                </c:pt>
                <c:pt idx="14">
                  <c:v>349.39499999999998</c:v>
                </c:pt>
                <c:pt idx="15">
                  <c:v>363.87</c:v>
                </c:pt>
                <c:pt idx="16">
                  <c:v>359.714</c:v>
                </c:pt>
                <c:pt idx="17">
                  <c:v>217.23999999999998</c:v>
                </c:pt>
                <c:pt idx="18">
                  <c:v>203.55199999999999</c:v>
                </c:pt>
                <c:pt idx="19">
                  <c:v>206.666</c:v>
                </c:pt>
                <c:pt idx="20">
                  <c:v>166.37799999999999</c:v>
                </c:pt>
                <c:pt idx="21">
                  <c:v>290.68499999999995</c:v>
                </c:pt>
                <c:pt idx="22">
                  <c:v>293.05099999999999</c:v>
                </c:pt>
                <c:pt idx="23">
                  <c:v>290.23399999999998</c:v>
                </c:pt>
                <c:pt idx="24">
                  <c:v>178.76199999999997</c:v>
                </c:pt>
                <c:pt idx="25">
                  <c:v>169.14299999999997</c:v>
                </c:pt>
                <c:pt idx="26">
                  <c:v>213.02499999999998</c:v>
                </c:pt>
                <c:pt idx="27">
                  <c:v>236.011</c:v>
                </c:pt>
                <c:pt idx="28">
                  <c:v>188.60599999999999</c:v>
                </c:pt>
                <c:pt idx="29">
                  <c:v>222.41399999999999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E-486B-B739-F42169ED6BEB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-93.825999999999993</c:v>
                </c:pt>
                <c:pt idx="1">
                  <c:v>-87.389999999999986</c:v>
                </c:pt>
                <c:pt idx="2">
                  <c:v>-102.39500000000001</c:v>
                </c:pt>
                <c:pt idx="3">
                  <c:v>-70.63000000000001</c:v>
                </c:pt>
                <c:pt idx="4">
                  <c:v>-97.771000000000001</c:v>
                </c:pt>
                <c:pt idx="5">
                  <c:v>-93.092999999999989</c:v>
                </c:pt>
                <c:pt idx="6">
                  <c:v>-146.32900000000001</c:v>
                </c:pt>
                <c:pt idx="7">
                  <c:v>-109.64400000000001</c:v>
                </c:pt>
                <c:pt idx="8">
                  <c:v>-110.80699999999999</c:v>
                </c:pt>
                <c:pt idx="9">
                  <c:v>-104.63399999999999</c:v>
                </c:pt>
                <c:pt idx="10">
                  <c:v>-98.838999999999999</c:v>
                </c:pt>
                <c:pt idx="11">
                  <c:v>-111.51999999999998</c:v>
                </c:pt>
                <c:pt idx="12">
                  <c:v>-90.441999999999979</c:v>
                </c:pt>
                <c:pt idx="13">
                  <c:v>-112.941</c:v>
                </c:pt>
                <c:pt idx="14">
                  <c:v>-93.463999999999999</c:v>
                </c:pt>
                <c:pt idx="15">
                  <c:v>-118.97</c:v>
                </c:pt>
                <c:pt idx="16">
                  <c:v>-73.085999999999999</c:v>
                </c:pt>
                <c:pt idx="17">
                  <c:v>-135.84700000000001</c:v>
                </c:pt>
                <c:pt idx="18">
                  <c:v>-126.414</c:v>
                </c:pt>
                <c:pt idx="19">
                  <c:v>-272.93199999999996</c:v>
                </c:pt>
                <c:pt idx="20">
                  <c:v>-240.01699999999997</c:v>
                </c:pt>
                <c:pt idx="21">
                  <c:v>-147.256</c:v>
                </c:pt>
                <c:pt idx="22">
                  <c:v>-143.90800000000002</c:v>
                </c:pt>
                <c:pt idx="23">
                  <c:v>-97.799000000000007</c:v>
                </c:pt>
                <c:pt idx="24">
                  <c:v>-79.654999999999987</c:v>
                </c:pt>
                <c:pt idx="25">
                  <c:v>-116.11500000000001</c:v>
                </c:pt>
                <c:pt idx="26">
                  <c:v>-183.07900000000001</c:v>
                </c:pt>
                <c:pt idx="27">
                  <c:v>-82.639999999999986</c:v>
                </c:pt>
                <c:pt idx="28">
                  <c:v>-106.21299999999999</c:v>
                </c:pt>
                <c:pt idx="29">
                  <c:v>-102.08599999999998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E-486B-B739-F42169ED6BEB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128.20600000000002</c:v>
                </c:pt>
                <c:pt idx="1">
                  <c:v>138.33600000000001</c:v>
                </c:pt>
                <c:pt idx="2">
                  <c:v>154.66200000000001</c:v>
                </c:pt>
                <c:pt idx="3">
                  <c:v>183.76999999999998</c:v>
                </c:pt>
                <c:pt idx="4">
                  <c:v>83.702999999999989</c:v>
                </c:pt>
                <c:pt idx="5">
                  <c:v>149.00199999999998</c:v>
                </c:pt>
                <c:pt idx="6">
                  <c:v>93.52600000000001</c:v>
                </c:pt>
                <c:pt idx="7">
                  <c:v>239.77100000000002</c:v>
                </c:pt>
                <c:pt idx="8">
                  <c:v>251.083</c:v>
                </c:pt>
                <c:pt idx="9">
                  <c:v>251.23999999999998</c:v>
                </c:pt>
                <c:pt idx="10">
                  <c:v>109.87200000000001</c:v>
                </c:pt>
                <c:pt idx="11">
                  <c:v>117.88300000000001</c:v>
                </c:pt>
                <c:pt idx="12">
                  <c:v>107.83200000000002</c:v>
                </c:pt>
                <c:pt idx="13">
                  <c:v>241.20399999999998</c:v>
                </c:pt>
                <c:pt idx="14">
                  <c:v>255.93099999999998</c:v>
                </c:pt>
                <c:pt idx="15">
                  <c:v>244.9</c:v>
                </c:pt>
                <c:pt idx="16">
                  <c:v>286.62799999999999</c:v>
                </c:pt>
                <c:pt idx="17">
                  <c:v>81.392999999999972</c:v>
                </c:pt>
                <c:pt idx="18">
                  <c:v>77.137999999999991</c:v>
                </c:pt>
                <c:pt idx="19">
                  <c:v>-66.265999999999963</c:v>
                </c:pt>
                <c:pt idx="20">
                  <c:v>-73.638999999999982</c:v>
                </c:pt>
                <c:pt idx="21">
                  <c:v>143.42899999999995</c:v>
                </c:pt>
                <c:pt idx="22">
                  <c:v>149.14299999999997</c:v>
                </c:pt>
                <c:pt idx="23">
                  <c:v>192.43499999999997</c:v>
                </c:pt>
                <c:pt idx="24">
                  <c:v>99.106999999999985</c:v>
                </c:pt>
                <c:pt idx="25">
                  <c:v>53.027999999999963</c:v>
                </c:pt>
                <c:pt idx="26">
                  <c:v>29.94599999999997</c:v>
                </c:pt>
                <c:pt idx="27">
                  <c:v>153.37100000000001</c:v>
                </c:pt>
                <c:pt idx="28">
                  <c:v>82.393000000000001</c:v>
                </c:pt>
                <c:pt idx="29">
                  <c:v>120.328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E-486B-B739-F42169ED6BEB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28.031000000000006</c:v>
                </c:pt>
                <c:pt idx="1">
                  <c:v>11.127000000000002</c:v>
                </c:pt>
                <c:pt idx="2">
                  <c:v>1.6199999999999974</c:v>
                </c:pt>
                <c:pt idx="3">
                  <c:v>-34.627999999999993</c:v>
                </c:pt>
                <c:pt idx="4">
                  <c:v>8.4269999999999925</c:v>
                </c:pt>
                <c:pt idx="5">
                  <c:v>-67.504999999999995</c:v>
                </c:pt>
                <c:pt idx="6">
                  <c:v>-6.7559999999999985</c:v>
                </c:pt>
                <c:pt idx="7">
                  <c:v>-10.266999999999996</c:v>
                </c:pt>
                <c:pt idx="8">
                  <c:v>-14.872</c:v>
                </c:pt>
                <c:pt idx="9">
                  <c:v>-16.548000000000002</c:v>
                </c:pt>
                <c:pt idx="10">
                  <c:v>-4.8740000000000023</c:v>
                </c:pt>
                <c:pt idx="11">
                  <c:v>-6.1510000000000034</c:v>
                </c:pt>
                <c:pt idx="12">
                  <c:v>3.4009999999999962</c:v>
                </c:pt>
                <c:pt idx="13">
                  <c:v>-7.7779999999999987</c:v>
                </c:pt>
                <c:pt idx="14">
                  <c:v>-18.821999999999999</c:v>
                </c:pt>
                <c:pt idx="15">
                  <c:v>-9.2960000000000012</c:v>
                </c:pt>
                <c:pt idx="16">
                  <c:v>-63.522000000000006</c:v>
                </c:pt>
                <c:pt idx="17">
                  <c:v>24.540000000000003</c:v>
                </c:pt>
                <c:pt idx="18">
                  <c:v>35.355999999999995</c:v>
                </c:pt>
                <c:pt idx="19">
                  <c:v>38.222000000000001</c:v>
                </c:pt>
                <c:pt idx="20">
                  <c:v>71.53</c:v>
                </c:pt>
                <c:pt idx="21">
                  <c:v>8.2679999999999989</c:v>
                </c:pt>
                <c:pt idx="22">
                  <c:v>2.7240000000000002</c:v>
                </c:pt>
                <c:pt idx="23">
                  <c:v>-40.738</c:v>
                </c:pt>
                <c:pt idx="24">
                  <c:v>-7.7289999999999992</c:v>
                </c:pt>
                <c:pt idx="25">
                  <c:v>28.441000000000003</c:v>
                </c:pt>
                <c:pt idx="26">
                  <c:v>25.657000000000004</c:v>
                </c:pt>
                <c:pt idx="27">
                  <c:v>-27.067999999999998</c:v>
                </c:pt>
                <c:pt idx="28">
                  <c:v>40.255000000000003</c:v>
                </c:pt>
                <c:pt idx="29">
                  <c:v>2.1879999999999953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E-486B-B739-F42169ED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64576"/>
        <c:axId val="1"/>
      </c:lineChart>
      <c:catAx>
        <c:axId val="1547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6250012291806472"/>
              <c:y val="0.90776725925105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222255188752996E-3"/>
              <c:y val="0.3567962222189959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64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0025431323714"/>
          <c:y val="0.58980599999466676"/>
          <c:w val="0.24166674861204313"/>
          <c:h val="0.330097185182200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&amp;A&amp;C
&amp;R&amp;D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6.wmf"/><Relationship Id="rId3" Type="http://schemas.openxmlformats.org/officeDocument/2006/relationships/chart" Target="../charts/chart3.xml"/><Relationship Id="rId7" Type="http://schemas.openxmlformats.org/officeDocument/2006/relationships/image" Target="../media/image3.wmf"/><Relationship Id="rId12" Type="http://schemas.openxmlformats.org/officeDocument/2006/relationships/image" Target="../media/image5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wmf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8.wmf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chart" Target="../charts/chart6.xml"/><Relationship Id="rId14" Type="http://schemas.openxmlformats.org/officeDocument/2006/relationships/image" Target="../media/image7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102</xdr:row>
      <xdr:rowOff>190500</xdr:rowOff>
    </xdr:from>
    <xdr:to>
      <xdr:col>8</xdr:col>
      <xdr:colOff>441960</xdr:colOff>
      <xdr:row>127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100</xdr:row>
      <xdr:rowOff>167640</xdr:rowOff>
    </xdr:from>
    <xdr:to>
      <xdr:col>16</xdr:col>
      <xdr:colOff>205740</xdr:colOff>
      <xdr:row>124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754380</xdr:colOff>
      <xdr:row>100</xdr:row>
      <xdr:rowOff>106680</xdr:rowOff>
    </xdr:from>
    <xdr:to>
      <xdr:col>26</xdr:col>
      <xdr:colOff>137160</xdr:colOff>
      <xdr:row>124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510540</xdr:colOff>
      <xdr:row>98</xdr:row>
      <xdr:rowOff>160020</xdr:rowOff>
    </xdr:from>
    <xdr:to>
      <xdr:col>34</xdr:col>
      <xdr:colOff>472440</xdr:colOff>
      <xdr:row>123</xdr:row>
      <xdr:rowOff>30480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7620</xdr:colOff>
      <xdr:row>6</xdr:row>
      <xdr:rowOff>68580</xdr:rowOff>
    </xdr:from>
    <xdr:to>
      <xdr:col>35</xdr:col>
      <xdr:colOff>68580</xdr:colOff>
      <xdr:row>10</xdr:row>
      <xdr:rowOff>167640</xdr:rowOff>
    </xdr:to>
    <xdr:pic>
      <xdr:nvPicPr>
        <xdr:cNvPr id="1045" name="Picture 21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4720" y="1257300"/>
          <a:ext cx="97536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6</xdr:row>
      <xdr:rowOff>152400</xdr:rowOff>
    </xdr:from>
    <xdr:to>
      <xdr:col>13</xdr:col>
      <xdr:colOff>365760</xdr:colOff>
      <xdr:row>11</xdr:row>
      <xdr:rowOff>160020</xdr:rowOff>
    </xdr:to>
    <xdr:pic>
      <xdr:nvPicPr>
        <xdr:cNvPr id="1047" name="Picture 23" descr="W:\msoffice2000sr1\PFiles\MSOffice\Clipart\smbusbas\bd10749_.wm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7380" y="1341120"/>
          <a:ext cx="128016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7</xdr:row>
      <xdr:rowOff>144780</xdr:rowOff>
    </xdr:from>
    <xdr:to>
      <xdr:col>14</xdr:col>
      <xdr:colOff>640080</xdr:colOff>
      <xdr:row>10</xdr:row>
      <xdr:rowOff>106680</xdr:rowOff>
    </xdr:to>
    <xdr:pic>
      <xdr:nvPicPr>
        <xdr:cNvPr id="1048" name="Picture 24" descr="C:\Program Files\Microsoft Office\Clipart\Pub60Cor\tn00211_.wm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2280" y="1577340"/>
          <a:ext cx="144018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7620</xdr:colOff>
      <xdr:row>11</xdr:row>
      <xdr:rowOff>106680</xdr:rowOff>
    </xdr:from>
    <xdr:to>
      <xdr:col>34</xdr:col>
      <xdr:colOff>22860</xdr:colOff>
      <xdr:row>16</xdr:row>
      <xdr:rowOff>7620</xdr:rowOff>
    </xdr:to>
    <xdr:pic>
      <xdr:nvPicPr>
        <xdr:cNvPr id="1049" name="Picture 25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5540" y="2331720"/>
          <a:ext cx="107442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304800</xdr:colOff>
      <xdr:row>60</xdr:row>
      <xdr:rowOff>38100</xdr:rowOff>
    </xdr:from>
    <xdr:to>
      <xdr:col>12</xdr:col>
      <xdr:colOff>114300</xdr:colOff>
      <xdr:row>90</xdr:row>
      <xdr:rowOff>175260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266700</xdr:colOff>
      <xdr:row>60</xdr:row>
      <xdr:rowOff>7620</xdr:rowOff>
    </xdr:from>
    <xdr:to>
      <xdr:col>24</xdr:col>
      <xdr:colOff>716280</xdr:colOff>
      <xdr:row>91</xdr:row>
      <xdr:rowOff>68580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426720</xdr:colOff>
      <xdr:row>60</xdr:row>
      <xdr:rowOff>167640</xdr:rowOff>
    </xdr:from>
    <xdr:to>
      <xdr:col>34</xdr:col>
      <xdr:colOff>175260</xdr:colOff>
      <xdr:row>90</xdr:row>
      <xdr:rowOff>121920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41</xdr:col>
      <xdr:colOff>198120</xdr:colOff>
      <xdr:row>7</xdr:row>
      <xdr:rowOff>68580</xdr:rowOff>
    </xdr:from>
    <xdr:to>
      <xdr:col>43</xdr:col>
      <xdr:colOff>320040</xdr:colOff>
      <xdr:row>12</xdr:row>
      <xdr:rowOff>121920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6400" y="1501140"/>
          <a:ext cx="196596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30480</xdr:colOff>
      <xdr:row>10</xdr:row>
      <xdr:rowOff>106680</xdr:rowOff>
    </xdr:from>
    <xdr:to>
      <xdr:col>32</xdr:col>
      <xdr:colOff>106680</xdr:colOff>
      <xdr:row>11</xdr:row>
      <xdr:rowOff>121920</xdr:rowOff>
    </xdr:to>
    <xdr:sp macro="" textlink="">
      <xdr:nvSpPr>
        <xdr:cNvPr id="1054" name="Text Box 30"/>
        <xdr:cNvSpPr txBox="1">
          <a:spLocks noChangeArrowheads="1"/>
        </xdr:cNvSpPr>
      </xdr:nvSpPr>
      <xdr:spPr bwMode="auto">
        <a:xfrm>
          <a:off x="23256240" y="2133600"/>
          <a:ext cx="1531620" cy="213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 MT"/>
            </a:rPr>
            <a:t>INDEX RATES</a:t>
          </a:r>
        </a:p>
      </xdr:txBody>
    </xdr:sp>
    <xdr:clientData/>
  </xdr:twoCellAnchor>
  <xdr:twoCellAnchor editAs="oneCell">
    <xdr:from>
      <xdr:col>30</xdr:col>
      <xdr:colOff>160020</xdr:colOff>
      <xdr:row>6</xdr:row>
      <xdr:rowOff>0</xdr:rowOff>
    </xdr:from>
    <xdr:to>
      <xdr:col>31</xdr:col>
      <xdr:colOff>525780</xdr:colOff>
      <xdr:row>10</xdr:row>
      <xdr:rowOff>7620</xdr:rowOff>
    </xdr:to>
    <xdr:pic>
      <xdr:nvPicPr>
        <xdr:cNvPr id="1056" name="Picture 32" descr="W:\msoffice2000sr1\PFiles\MSOffice\Clipart\corpbas\j0078804.wm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85780" y="1188720"/>
          <a:ext cx="10896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967740</xdr:colOff>
      <xdr:row>6</xdr:row>
      <xdr:rowOff>144780</xdr:rowOff>
    </xdr:from>
    <xdr:to>
      <xdr:col>38</xdr:col>
      <xdr:colOff>99060</xdr:colOff>
      <xdr:row>11</xdr:row>
      <xdr:rowOff>144780</xdr:rowOff>
    </xdr:to>
    <xdr:pic>
      <xdr:nvPicPr>
        <xdr:cNvPr id="1057" name="Picture 33" descr="W:\msoffice2000sr1\PFiles\MSOffice\Clipart\smbusbas\bd07082_.wm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09240" y="1333500"/>
          <a:ext cx="137160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160020</xdr:colOff>
      <xdr:row>6</xdr:row>
      <xdr:rowOff>38100</xdr:rowOff>
    </xdr:from>
    <xdr:to>
      <xdr:col>18</xdr:col>
      <xdr:colOff>556260</xdr:colOff>
      <xdr:row>11</xdr:row>
      <xdr:rowOff>15240</xdr:rowOff>
    </xdr:to>
    <xdr:pic>
      <xdr:nvPicPr>
        <xdr:cNvPr id="1058" name="Picture 34" descr="http://www.usatoday.com/news/world/_photos/2001-09-12-binladen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8480" y="1226820"/>
          <a:ext cx="112014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990600</xdr:colOff>
      <xdr:row>5</xdr:row>
      <xdr:rowOff>114300</xdr:rowOff>
    </xdr:from>
    <xdr:to>
      <xdr:col>18</xdr:col>
      <xdr:colOff>716280</xdr:colOff>
      <xdr:row>11</xdr:row>
      <xdr:rowOff>144780</xdr:rowOff>
    </xdr:to>
    <xdr:sp macro="" textlink="">
      <xdr:nvSpPr>
        <xdr:cNvPr id="1063" name="AutoShape 39"/>
        <xdr:cNvSpPr>
          <a:spLocks noChangeArrowheads="1"/>
        </xdr:cNvSpPr>
      </xdr:nvSpPr>
      <xdr:spPr bwMode="auto">
        <a:xfrm>
          <a:off x="14340840" y="1104900"/>
          <a:ext cx="1447800" cy="1264920"/>
        </a:xfrm>
        <a:custGeom>
          <a:avLst/>
          <a:gdLst>
            <a:gd name="G0" fmla="+- 2700 0 0"/>
            <a:gd name="G1" fmla="*/ G0 2 1"/>
            <a:gd name="G2" fmla="+- 21600 0 G1"/>
            <a:gd name="G3" fmla="*/ G2 G2 1"/>
            <a:gd name="G4" fmla="*/ G0 G0 1"/>
            <a:gd name="G5" fmla="+- G3 0 G4"/>
            <a:gd name="G6" fmla="*/ G5 1 8"/>
            <a:gd name="G7" fmla="sqrt G6"/>
            <a:gd name="G8" fmla="*/ G4 1 8"/>
            <a:gd name="G9" fmla="sqrt G8"/>
            <a:gd name="G10" fmla="+- G7 G9 0"/>
            <a:gd name="G11" fmla="+- G7 0 G9"/>
            <a:gd name="G12" fmla="+- G10 10800 0"/>
            <a:gd name="G13" fmla="+- 10800 0 G10"/>
            <a:gd name="G14" fmla="+- G11 10800 0"/>
            <a:gd name="G15" fmla="+- 10800 0 G11"/>
            <a:gd name="G16" fmla="+- 21600 0 G0"/>
            <a:gd name="T0" fmla="*/ 10800 w 21600"/>
            <a:gd name="T1" fmla="*/ 0 h 21600"/>
            <a:gd name="T2" fmla="*/ 3163 w 21600"/>
            <a:gd name="T3" fmla="*/ 3163 h 21600"/>
            <a:gd name="T4" fmla="*/ 0 w 21600"/>
            <a:gd name="T5" fmla="*/ 10800 h 21600"/>
            <a:gd name="T6" fmla="*/ 3163 w 21600"/>
            <a:gd name="T7" fmla="*/ 18437 h 21600"/>
            <a:gd name="T8" fmla="*/ 10800 w 21600"/>
            <a:gd name="T9" fmla="*/ 21600 h 21600"/>
            <a:gd name="T10" fmla="*/ 18437 w 21600"/>
            <a:gd name="T11" fmla="*/ 18437 h 21600"/>
            <a:gd name="T12" fmla="*/ 21600 w 21600"/>
            <a:gd name="T13" fmla="*/ 10800 h 21600"/>
            <a:gd name="T14" fmla="*/ 18437 w 21600"/>
            <a:gd name="T15" fmla="*/ 3163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17401" y="15493"/>
              </a:moveTo>
              <a:cubicBezTo>
                <a:pt x="18376" y="14122"/>
                <a:pt x="18900" y="12482"/>
                <a:pt x="18900" y="10800"/>
              </a:cubicBezTo>
              <a:cubicBezTo>
                <a:pt x="18900" y="6326"/>
                <a:pt x="15273" y="2700"/>
                <a:pt x="10800" y="2700"/>
              </a:cubicBezTo>
              <a:cubicBezTo>
                <a:pt x="9117" y="2700"/>
                <a:pt x="7477" y="3223"/>
                <a:pt x="6106" y="4198"/>
              </a:cubicBezTo>
              <a:close/>
              <a:moveTo>
                <a:pt x="4198" y="6106"/>
              </a:moveTo>
              <a:cubicBezTo>
                <a:pt x="3223" y="7477"/>
                <a:pt x="2700" y="9117"/>
                <a:pt x="2700" y="10799"/>
              </a:cubicBezTo>
              <a:cubicBezTo>
                <a:pt x="2700" y="15273"/>
                <a:pt x="6326" y="18900"/>
                <a:pt x="10800" y="18900"/>
              </a:cubicBezTo>
              <a:cubicBezTo>
                <a:pt x="12482" y="18900"/>
                <a:pt x="14122" y="18376"/>
                <a:pt x="15493" y="17401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30</xdr:col>
      <xdr:colOff>129540</xdr:colOff>
      <xdr:row>11</xdr:row>
      <xdr:rowOff>152400</xdr:rowOff>
    </xdr:from>
    <xdr:to>
      <xdr:col>31</xdr:col>
      <xdr:colOff>525780</xdr:colOff>
      <xdr:row>15</xdr:row>
      <xdr:rowOff>175260</xdr:rowOff>
    </xdr:to>
    <xdr:pic>
      <xdr:nvPicPr>
        <xdr:cNvPr id="1064" name="Picture 40" descr="W:\msoffice2000sr1\PFiles\MSOffice\Clipart\standard\stddir2\bs01326_.wmf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55300" y="2377440"/>
          <a:ext cx="112014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754380</xdr:colOff>
      <xdr:row>49</xdr:row>
      <xdr:rowOff>144780</xdr:rowOff>
    </xdr:from>
    <xdr:to>
      <xdr:col>25</xdr:col>
      <xdr:colOff>792480</xdr:colOff>
      <xdr:row>66</xdr:row>
      <xdr:rowOff>137160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30480</xdr:colOff>
      <xdr:row>14</xdr:row>
      <xdr:rowOff>22860</xdr:rowOff>
    </xdr:from>
    <xdr:to>
      <xdr:col>66</xdr:col>
      <xdr:colOff>861060</xdr:colOff>
      <xdr:row>31</xdr:row>
      <xdr:rowOff>7620</xdr:rowOff>
    </xdr:to>
    <xdr:graphicFrame macro="">
      <xdr:nvGraphicFramePr>
        <xdr:cNvPr id="235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30480</xdr:colOff>
      <xdr:row>32</xdr:row>
      <xdr:rowOff>30480</xdr:rowOff>
    </xdr:from>
    <xdr:to>
      <xdr:col>67</xdr:col>
      <xdr:colOff>22860</xdr:colOff>
      <xdr:row>58</xdr:row>
      <xdr:rowOff>60960</xdr:rowOff>
    </xdr:to>
    <xdr:graphicFrame macro="">
      <xdr:nvGraphicFramePr>
        <xdr:cNvPr id="2356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434340</xdr:colOff>
      <xdr:row>69</xdr:row>
      <xdr:rowOff>0</xdr:rowOff>
    </xdr:from>
    <xdr:to>
      <xdr:col>48</xdr:col>
      <xdr:colOff>45720</xdr:colOff>
      <xdr:row>94</xdr:row>
      <xdr:rowOff>38100</xdr:rowOff>
    </xdr:to>
    <xdr:graphicFrame macro="">
      <xdr:nvGraphicFramePr>
        <xdr:cNvPr id="2356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449580</xdr:colOff>
      <xdr:row>49</xdr:row>
      <xdr:rowOff>91440</xdr:rowOff>
    </xdr:from>
    <xdr:to>
      <xdr:col>48</xdr:col>
      <xdr:colOff>22860</xdr:colOff>
      <xdr:row>68</xdr:row>
      <xdr:rowOff>99060</xdr:rowOff>
    </xdr:to>
    <xdr:graphicFrame macro="">
      <xdr:nvGraphicFramePr>
        <xdr:cNvPr id="2356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0.97631</cdr:x>
      <cdr:y>0.73977</cdr:y>
    </cdr:from>
    <cdr:to>
      <cdr:x>0.97631</cdr:x>
      <cdr:y>0.73977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51635" y="3531907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36576" rIns="36576" bIns="36576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</xdr:row>
      <xdr:rowOff>30480</xdr:rowOff>
    </xdr:from>
    <xdr:to>
      <xdr:col>24</xdr:col>
      <xdr:colOff>457200</xdr:colOff>
      <xdr:row>2</xdr:row>
      <xdr:rowOff>175260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10119360" y="220980"/>
          <a:ext cx="1038606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50292" rIns="64008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7620</xdr:colOff>
      <xdr:row>12</xdr:row>
      <xdr:rowOff>144780</xdr:rowOff>
    </xdr:from>
    <xdr:to>
      <xdr:col>8</xdr:col>
      <xdr:colOff>68580</xdr:colOff>
      <xdr:row>23</xdr:row>
      <xdr:rowOff>213360</xdr:rowOff>
    </xdr:to>
    <xdr:sp macro="" textlink="">
      <xdr:nvSpPr>
        <xdr:cNvPr id="2050" name="Text 2"/>
        <xdr:cNvSpPr txBox="1">
          <a:spLocks noChangeArrowheads="1"/>
        </xdr:cNvSpPr>
      </xdr:nvSpPr>
      <xdr:spPr bwMode="auto">
        <a:xfrm>
          <a:off x="2080260" y="2522220"/>
          <a:ext cx="4632960" cy="23317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</xdr:colOff>
          <xdr:row>15</xdr:row>
          <xdr:rowOff>7620</xdr:rowOff>
        </xdr:from>
        <xdr:to>
          <xdr:col>8</xdr:col>
          <xdr:colOff>83820</xdr:colOff>
          <xdr:row>20</xdr:row>
          <xdr:rowOff>160020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548640</xdr:colOff>
      <xdr:row>50</xdr:row>
      <xdr:rowOff>106680</xdr:rowOff>
    </xdr:from>
    <xdr:to>
      <xdr:col>7</xdr:col>
      <xdr:colOff>342900</xdr:colOff>
      <xdr:row>53</xdr:row>
      <xdr:rowOff>0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5280660" y="10020300"/>
          <a:ext cx="77724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83820" cy="20828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5753100" y="104089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15</xdr:row>
          <xdr:rowOff>30480</xdr:rowOff>
        </xdr:from>
        <xdr:to>
          <xdr:col>8</xdr:col>
          <xdr:colOff>76200</xdr:colOff>
          <xdr:row>20</xdr:row>
          <xdr:rowOff>121920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0</xdr:colOff>
      <xdr:row>12</xdr:row>
      <xdr:rowOff>144780</xdr:rowOff>
    </xdr:from>
    <xdr:to>
      <xdr:col>11</xdr:col>
      <xdr:colOff>723900</xdr:colOff>
      <xdr:row>31</xdr:row>
      <xdr:rowOff>30480</xdr:rowOff>
    </xdr:to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684020" y="2522220"/>
          <a:ext cx="8084820" cy="3764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30480</xdr:rowOff>
    </xdr:from>
    <xdr:to>
      <xdr:col>19</xdr:col>
      <xdr:colOff>601980</xdr:colOff>
      <xdr:row>18</xdr:row>
      <xdr:rowOff>129540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28</xdr:row>
      <xdr:rowOff>38100</xdr:rowOff>
    </xdr:from>
    <xdr:to>
      <xdr:col>19</xdr:col>
      <xdr:colOff>594360</xdr:colOff>
      <xdr:row>46</xdr:row>
      <xdr:rowOff>160020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175260</xdr:colOff>
      <xdr:row>31</xdr:row>
      <xdr:rowOff>7620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220980</xdr:colOff>
      <xdr:row>34</xdr:row>
      <xdr:rowOff>160020</xdr:rowOff>
    </xdr:from>
    <xdr:to>
      <xdr:col>29</xdr:col>
      <xdr:colOff>152400</xdr:colOff>
      <xdr:row>53</xdr:row>
      <xdr:rowOff>137160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0.51225</cdr:x>
      <cdr:y>0.50797</cdr:y>
    </cdr:from>
    <cdr:to>
      <cdr:x>0.52622</cdr:x>
      <cdr:y>0.57709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76665" y="1619310"/>
          <a:ext cx="75792" cy="220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2">
          <cell r="AH42">
            <v>25</v>
          </cell>
        </row>
        <row r="47">
          <cell r="R47">
            <v>0</v>
          </cell>
        </row>
      </sheetData>
      <sheetData sheetId="2"/>
      <sheetData sheetId="3"/>
      <sheetData sheetId="4">
        <row r="41">
          <cell r="AH41">
            <v>24</v>
          </cell>
        </row>
        <row r="46">
          <cell r="R46">
            <v>3</v>
          </cell>
        </row>
      </sheetData>
      <sheetData sheetId="5"/>
      <sheetData sheetId="6">
        <row r="43">
          <cell r="AH43">
            <v>26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10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Y251"/>
  <sheetViews>
    <sheetView showGridLines="0" tabSelected="1" topLeftCell="L16" zoomScale="75" workbookViewId="0">
      <selection activeCell="C18" sqref="C18:C47"/>
    </sheetView>
  </sheetViews>
  <sheetFormatPr defaultColWidth="12.6640625" defaultRowHeight="15.6"/>
  <cols>
    <col min="1" max="1" width="12.33203125" style="5" customWidth="1"/>
    <col min="2" max="2" width="5.6640625" style="5" customWidth="1"/>
    <col min="3" max="3" width="7.6640625" style="5" customWidth="1"/>
    <col min="4" max="5" width="6.6640625" style="5" customWidth="1"/>
    <col min="6" max="6" width="15.109375" style="5" bestFit="1" customWidth="1"/>
    <col min="7" max="8" width="14.6640625" style="5" customWidth="1"/>
    <col min="9" max="9" width="11.6640625" style="92" bestFit="1" customWidth="1"/>
    <col min="10" max="10" width="13.6640625" style="5" customWidth="1"/>
    <col min="11" max="15" width="14.44140625" style="5" customWidth="1"/>
    <col min="16" max="16" width="13.6640625" style="5" customWidth="1"/>
    <col min="17" max="17" width="14.5546875" style="5" customWidth="1"/>
    <col min="18" max="18" width="10.5546875" style="158" customWidth="1"/>
    <col min="19" max="19" width="12" style="158" bestFit="1" customWidth="1"/>
    <col min="20" max="20" width="13.88671875" style="5" customWidth="1"/>
    <col min="21" max="21" width="12.6640625" style="5" customWidth="1"/>
    <col min="22" max="22" width="13.6640625" style="5" hidden="1" customWidth="1"/>
    <col min="23" max="23" width="12.6640625" style="5" hidden="1" customWidth="1"/>
    <col min="24" max="24" width="12.6640625" style="5" customWidth="1"/>
    <col min="25" max="25" width="15.5546875" style="11" hidden="1" customWidth="1"/>
    <col min="26" max="27" width="14.5546875" style="5" customWidth="1"/>
    <col min="28" max="28" width="10.44140625" style="158" customWidth="1"/>
    <col min="29" max="29" width="15.6640625" style="5" customWidth="1"/>
    <col min="30" max="30" width="12.44140625" style="5" customWidth="1"/>
    <col min="31" max="31" width="10.5546875" style="114" customWidth="1"/>
    <col min="32" max="32" width="10.6640625" style="115" customWidth="1"/>
    <col min="33" max="33" width="8.5546875" style="5" bestFit="1" customWidth="1"/>
    <col min="34" max="34" width="15.44140625" style="5" customWidth="1"/>
    <col min="35" max="35" width="13.33203125" style="5" customWidth="1"/>
    <col min="36" max="36" width="16.6640625" style="5" customWidth="1"/>
    <col min="37" max="37" width="3.6640625" style="5" customWidth="1"/>
    <col min="38" max="38" width="12.33203125" style="5" customWidth="1"/>
    <col min="39" max="39" width="8.88671875" customWidth="1"/>
    <col min="40" max="40" width="14.5546875" style="5" customWidth="1"/>
    <col min="41" max="41" width="12.6640625" style="5" customWidth="1"/>
    <col min="42" max="42" width="13.5546875" style="11" customWidth="1"/>
    <col min="43" max="43" width="13.33203125" style="79" customWidth="1"/>
    <col min="44" max="45" width="12.6640625" style="5"/>
    <col min="46" max="46" width="13.33203125" style="84" customWidth="1"/>
    <col min="47" max="47" width="15.44140625" style="84" customWidth="1"/>
    <col min="48" max="49" width="12.6640625" style="5"/>
    <col min="50" max="50" width="13.88671875" style="84" customWidth="1"/>
    <col min="51" max="51" width="15.44140625" style="84" customWidth="1"/>
    <col min="52" max="52" width="15" style="84" customWidth="1"/>
    <col min="53" max="53" width="12.6640625" style="5"/>
    <col min="54" max="54" width="5.6640625" style="5" customWidth="1"/>
    <col min="55" max="16384" width="12.6640625" style="5"/>
  </cols>
  <sheetData>
    <row r="1" spans="1:67">
      <c r="A1" s="2"/>
      <c r="B1" s="3">
        <v>30</v>
      </c>
      <c r="C1" s="4"/>
      <c r="D1" s="4"/>
      <c r="E1" s="4"/>
      <c r="F1" s="4"/>
      <c r="G1" s="4"/>
      <c r="H1" s="4"/>
      <c r="I1" s="155"/>
      <c r="J1" s="4"/>
      <c r="K1" s="4"/>
      <c r="L1" s="4"/>
      <c r="M1" s="4"/>
      <c r="N1" s="4"/>
      <c r="O1" s="4"/>
      <c r="P1" s="4"/>
      <c r="Q1" s="4"/>
      <c r="R1" s="156"/>
      <c r="S1" s="156"/>
      <c r="T1" s="4"/>
      <c r="U1" s="4"/>
      <c r="V1" s="4"/>
      <c r="W1" s="4"/>
      <c r="X1" s="4"/>
      <c r="Y1" s="6"/>
      <c r="Z1" s="4"/>
      <c r="AA1" s="294">
        <f>SUM(AJ1:AK1)</f>
        <v>0</v>
      </c>
      <c r="AB1" s="156"/>
      <c r="AC1" s="4"/>
      <c r="AD1" s="4"/>
      <c r="AE1" s="112"/>
      <c r="AF1" s="113"/>
      <c r="AG1" s="4"/>
      <c r="AH1" s="4"/>
      <c r="AJ1" s="4"/>
      <c r="AK1" s="4"/>
      <c r="AL1" s="4"/>
      <c r="AN1" s="4"/>
      <c r="AO1" s="4"/>
      <c r="AP1" s="6"/>
      <c r="AQ1" s="78"/>
      <c r="AR1" s="6"/>
      <c r="AS1" s="7"/>
      <c r="AT1" s="193"/>
      <c r="AU1" s="193"/>
      <c r="AV1" s="4"/>
      <c r="AW1" s="4"/>
    </row>
    <row r="2" spans="1:67">
      <c r="A2" s="2" t="s">
        <v>0</v>
      </c>
      <c r="B2" s="3">
        <f>COUNTA(F18:F48)</f>
        <v>30</v>
      </c>
      <c r="C2" s="3">
        <f>COUNT(F21:F24,F27:F31,F34:F38,F41:F45)</f>
        <v>19</v>
      </c>
      <c r="D2" s="4"/>
      <c r="E2" s="4"/>
      <c r="F2" s="4"/>
      <c r="G2" s="4"/>
      <c r="H2" s="4"/>
      <c r="I2" s="192"/>
      <c r="J2" s="192"/>
      <c r="K2" s="193"/>
      <c r="L2" s="193"/>
      <c r="M2" s="193"/>
      <c r="N2" s="193"/>
      <c r="O2" s="193"/>
      <c r="P2" s="193"/>
      <c r="Q2" s="193"/>
      <c r="R2" s="192"/>
      <c r="S2" s="193"/>
      <c r="T2" s="192"/>
      <c r="U2" s="193"/>
      <c r="V2" s="193"/>
      <c r="W2" s="193"/>
      <c r="X2" s="195"/>
      <c r="Y2" s="302"/>
      <c r="Z2" s="194"/>
      <c r="AA2" s="294">
        <f>SUM(AJ2:AK2)</f>
        <v>0</v>
      </c>
      <c r="AB2" s="84"/>
      <c r="AC2" s="192"/>
      <c r="AE2" s="194"/>
      <c r="AF2" s="193"/>
      <c r="AG2" s="193"/>
      <c r="AH2" s="193"/>
      <c r="AI2" s="84"/>
      <c r="AJ2" s="193"/>
      <c r="AK2" s="193"/>
      <c r="AL2" s="193"/>
      <c r="AN2" s="4"/>
      <c r="AO2" s="4"/>
      <c r="AP2" s="6"/>
      <c r="AQ2" s="78"/>
      <c r="AR2" s="4"/>
      <c r="AS2" s="7"/>
      <c r="AT2" s="193"/>
      <c r="AU2" s="193"/>
      <c r="AV2" s="4"/>
      <c r="AW2" s="4"/>
    </row>
    <row r="3" spans="1:67">
      <c r="A3" s="2"/>
      <c r="B3" s="3"/>
      <c r="C3" s="3">
        <f>COUNT(G18:G20,G25:G26,G32:G33,G39:G40,G46:G47)</f>
        <v>11</v>
      </c>
      <c r="D3" s="4"/>
      <c r="E3" s="4"/>
      <c r="F3" s="4"/>
      <c r="G3" s="4"/>
      <c r="H3" s="4"/>
      <c r="I3" s="155"/>
      <c r="J3" s="4"/>
      <c r="K3" s="4"/>
      <c r="L3" s="4"/>
      <c r="M3" s="4"/>
      <c r="N3" s="4"/>
      <c r="O3" s="4"/>
      <c r="P3" s="4"/>
      <c r="Q3" s="147"/>
      <c r="R3" s="156"/>
      <c r="S3" s="156"/>
      <c r="T3" s="4"/>
      <c r="U3" s="4"/>
      <c r="V3" s="4"/>
      <c r="W3" s="4"/>
      <c r="X3" s="4"/>
      <c r="Y3" s="6"/>
      <c r="Z3" s="4"/>
      <c r="AA3" s="99">
        <f>SUM(AJ3:AK3)</f>
        <v>0</v>
      </c>
      <c r="AB3" s="4"/>
      <c r="AC3" s="147"/>
      <c r="AE3" s="112"/>
      <c r="AF3" s="113"/>
      <c r="AG3" s="4"/>
      <c r="AH3" s="4"/>
      <c r="AJ3" s="4"/>
      <c r="AK3" s="4"/>
      <c r="AL3" s="4"/>
      <c r="AN3" s="4"/>
      <c r="AO3" s="4"/>
      <c r="AP3" s="6"/>
      <c r="AQ3" s="78"/>
      <c r="AR3" s="4"/>
      <c r="AS3" s="7"/>
      <c r="AT3" s="193"/>
      <c r="AU3" s="193"/>
      <c r="AV3" s="4"/>
      <c r="AW3" s="4"/>
    </row>
    <row r="4" spans="1:67">
      <c r="A4" s="4"/>
      <c r="B4" s="3">
        <f>COUNTA(F32:F47)</f>
        <v>16</v>
      </c>
      <c r="H4" s="20"/>
      <c r="Q4" s="147"/>
      <c r="AA4" s="99">
        <f>SUM(AJ4:AK4)</f>
        <v>0</v>
      </c>
      <c r="AC4" s="147"/>
      <c r="AF4" s="113"/>
      <c r="AG4" s="4"/>
      <c r="AH4" s="4"/>
      <c r="AJ4" s="4"/>
      <c r="AK4" s="4"/>
      <c r="AL4" s="4"/>
      <c r="AN4" s="4"/>
      <c r="AO4" s="4"/>
      <c r="AP4" s="6"/>
      <c r="AQ4" s="78"/>
      <c r="AR4" s="4"/>
      <c r="AS4" s="7"/>
      <c r="AT4" s="193"/>
      <c r="AU4" s="193"/>
      <c r="AV4" s="4"/>
      <c r="AW4" s="4"/>
      <c r="AY4" s="220" t="s">
        <v>103</v>
      </c>
      <c r="AZ4" s="220" t="s">
        <v>104</v>
      </c>
      <c r="BC4" s="5" t="s">
        <v>168</v>
      </c>
      <c r="BD4" s="5" t="s">
        <v>169</v>
      </c>
      <c r="BE4" s="5" t="s">
        <v>170</v>
      </c>
      <c r="BF4" s="5" t="s">
        <v>171</v>
      </c>
      <c r="BG4" s="5" t="s">
        <v>172</v>
      </c>
      <c r="BH4" s="5" t="s">
        <v>173</v>
      </c>
      <c r="BI4" s="5" t="s">
        <v>174</v>
      </c>
      <c r="BJ4" s="5" t="s">
        <v>175</v>
      </c>
      <c r="BK4" s="5" t="s">
        <v>176</v>
      </c>
      <c r="BL4" s="5" t="s">
        <v>177</v>
      </c>
      <c r="BM4" s="5" t="s">
        <v>178</v>
      </c>
      <c r="BN4" s="5" t="s">
        <v>179</v>
      </c>
      <c r="BO4" s="5" t="s">
        <v>180</v>
      </c>
    </row>
    <row r="5" spans="1:67">
      <c r="A5" s="4"/>
      <c r="B5" s="3"/>
      <c r="Q5" s="99"/>
      <c r="AA5" s="99"/>
      <c r="AC5" s="99"/>
      <c r="AF5" s="113"/>
      <c r="AG5" s="4"/>
      <c r="AH5" s="4"/>
      <c r="AJ5" s="4"/>
      <c r="AK5" s="4"/>
      <c r="AL5" s="4"/>
      <c r="AN5" s="4"/>
      <c r="AO5" s="4"/>
      <c r="AP5" s="6"/>
      <c r="AQ5" s="78"/>
      <c r="AR5" s="4"/>
      <c r="AS5" s="7"/>
      <c r="AT5" s="193"/>
      <c r="AU5" s="193"/>
      <c r="AV5" s="4"/>
      <c r="AW5" s="4"/>
      <c r="AX5" s="151" t="s">
        <v>106</v>
      </c>
      <c r="AY5" s="221" t="s">
        <v>105</v>
      </c>
      <c r="AZ5" s="223">
        <v>20253</v>
      </c>
      <c r="BA5" s="196">
        <v>1093</v>
      </c>
      <c r="BC5" s="5">
        <v>-1093</v>
      </c>
      <c r="BD5" s="5">
        <v>-1093</v>
      </c>
      <c r="BE5" s="5">
        <v>-1093</v>
      </c>
      <c r="BF5" s="5">
        <v>-1093</v>
      </c>
      <c r="BG5" s="5">
        <v>-1093</v>
      </c>
    </row>
    <row r="6" spans="1:67">
      <c r="A6" s="4"/>
      <c r="B6" s="4"/>
      <c r="C6" s="8" t="s">
        <v>212</v>
      </c>
      <c r="D6" s="9"/>
      <c r="E6" s="9"/>
      <c r="F6" s="10"/>
      <c r="G6" s="10"/>
      <c r="H6" s="10"/>
      <c r="AA6" s="99"/>
      <c r="AF6" s="113"/>
      <c r="AG6" s="4"/>
      <c r="AH6" s="4"/>
      <c r="AI6" s="219"/>
      <c r="AJ6" s="4"/>
      <c r="AK6" s="4"/>
      <c r="AL6" s="4"/>
      <c r="AN6" s="4"/>
      <c r="AO6" s="4"/>
      <c r="AP6" s="6"/>
      <c r="AQ6" s="78"/>
      <c r="AX6" s="151" t="s">
        <v>106</v>
      </c>
      <c r="AY6" s="221" t="s">
        <v>105</v>
      </c>
      <c r="AZ6" s="223">
        <v>77958</v>
      </c>
      <c r="BA6" s="196">
        <v>152</v>
      </c>
      <c r="BC6" s="5">
        <v>-152</v>
      </c>
      <c r="BD6" s="5">
        <v>-152</v>
      </c>
      <c r="BE6" s="5">
        <v>-152</v>
      </c>
      <c r="BF6" s="5">
        <v>-152</v>
      </c>
      <c r="BG6" s="5">
        <v>-152</v>
      </c>
    </row>
    <row r="7" spans="1:67" s="34" customFormat="1" ht="19.5" customHeight="1">
      <c r="A7" s="106"/>
      <c r="B7" s="106"/>
      <c r="C7" s="250"/>
      <c r="D7" s="251"/>
      <c r="E7" s="251"/>
      <c r="F7" s="252"/>
      <c r="G7" s="252"/>
      <c r="H7" s="250"/>
      <c r="I7" s="253"/>
      <c r="J7" s="250"/>
      <c r="K7" s="250"/>
      <c r="L7" s="250"/>
      <c r="M7" s="250"/>
      <c r="N7" s="250"/>
      <c r="O7" s="250"/>
      <c r="P7" s="250"/>
      <c r="Q7" s="254" t="s">
        <v>1</v>
      </c>
      <c r="R7" s="238"/>
      <c r="S7" s="238"/>
      <c r="T7" s="255" t="s">
        <v>2</v>
      </c>
      <c r="U7" s="255" t="s">
        <v>3</v>
      </c>
      <c r="V7" s="255" t="s">
        <v>3</v>
      </c>
      <c r="W7" s="255" t="s">
        <v>43</v>
      </c>
      <c r="X7" s="255" t="s">
        <v>4</v>
      </c>
      <c r="Y7" s="255" t="s">
        <v>225</v>
      </c>
      <c r="Z7" s="254" t="s">
        <v>1</v>
      </c>
      <c r="AA7" s="254" t="s">
        <v>1</v>
      </c>
      <c r="AB7" s="238"/>
      <c r="AC7" s="250"/>
      <c r="AD7" s="250"/>
      <c r="AE7" s="423"/>
      <c r="AF7" s="424"/>
      <c r="AG7" s="251"/>
      <c r="AH7" s="254" t="s">
        <v>261</v>
      </c>
      <c r="AI7" s="338"/>
      <c r="AJ7" s="106"/>
      <c r="AK7" s="106"/>
      <c r="AL7" s="106"/>
      <c r="AN7" s="106"/>
      <c r="AO7" s="106"/>
      <c r="AP7" s="28"/>
      <c r="AQ7" s="107"/>
      <c r="AT7" s="213"/>
      <c r="AU7" s="213"/>
      <c r="AX7" s="151"/>
      <c r="AY7" s="221"/>
      <c r="AZ7" s="223"/>
      <c r="BA7"/>
    </row>
    <row r="8" spans="1:67" s="34" customFormat="1">
      <c r="A8" s="106"/>
      <c r="B8" s="106"/>
      <c r="C8" s="251"/>
      <c r="D8" s="251"/>
      <c r="E8" s="251"/>
      <c r="F8" s="254" t="s">
        <v>5</v>
      </c>
      <c r="G8" s="256" t="s">
        <v>6</v>
      </c>
      <c r="H8" s="255" t="s">
        <v>7</v>
      </c>
      <c r="I8" s="253"/>
      <c r="J8" s="254" t="s">
        <v>8</v>
      </c>
      <c r="K8" s="256" t="s">
        <v>6</v>
      </c>
      <c r="L8" s="255" t="s">
        <v>7</v>
      </c>
      <c r="M8" s="256"/>
      <c r="N8" s="256"/>
      <c r="O8" s="256"/>
      <c r="P8" s="255" t="s">
        <v>7</v>
      </c>
      <c r="Q8" s="254" t="s">
        <v>9</v>
      </c>
      <c r="R8" s="238"/>
      <c r="S8" s="238"/>
      <c r="T8" s="254"/>
      <c r="U8" s="257" t="s">
        <v>10</v>
      </c>
      <c r="V8" s="257" t="s">
        <v>217</v>
      </c>
      <c r="W8" s="257" t="s">
        <v>216</v>
      </c>
      <c r="X8" s="254" t="s">
        <v>11</v>
      </c>
      <c r="Y8" s="254" t="s">
        <v>226</v>
      </c>
      <c r="Z8" s="254" t="s">
        <v>12</v>
      </c>
      <c r="AA8" s="254" t="s">
        <v>13</v>
      </c>
      <c r="AB8" s="238"/>
      <c r="AC8" s="258" t="s">
        <v>162</v>
      </c>
      <c r="AD8" s="252"/>
      <c r="AE8" s="423"/>
      <c r="AF8" s="425"/>
      <c r="AG8" s="259"/>
      <c r="AH8" s="257" t="s">
        <v>262</v>
      </c>
      <c r="AI8" s="338"/>
      <c r="AK8" s="106"/>
      <c r="AL8" s="106"/>
      <c r="AN8" s="106"/>
      <c r="AO8" s="106"/>
      <c r="AP8" s="28"/>
      <c r="AQ8" s="107"/>
      <c r="AT8" s="213"/>
      <c r="AU8" s="213"/>
      <c r="AX8" s="151"/>
      <c r="AY8" s="221"/>
      <c r="AZ8" s="223"/>
      <c r="BA8" s="196"/>
    </row>
    <row r="9" spans="1:67" s="34" customFormat="1">
      <c r="A9" s="106"/>
      <c r="B9" s="106"/>
      <c r="C9" s="260" t="s">
        <v>14</v>
      </c>
      <c r="D9" s="261"/>
      <c r="E9" s="261"/>
      <c r="F9" s="262">
        <f>F49</f>
        <v>10279.242999999999</v>
      </c>
      <c r="G9" s="262">
        <f>G49</f>
        <v>-65.308000000000021</v>
      </c>
      <c r="H9" s="252">
        <f>F9+G9</f>
        <v>10213.934999999998</v>
      </c>
      <c r="I9" s="253"/>
      <c r="J9" s="262">
        <f t="shared" ref="J9:AA9" si="0">J49</f>
        <v>8961.3000000000011</v>
      </c>
      <c r="K9" s="262">
        <f t="shared" si="0"/>
        <v>-4888.7119999999995</v>
      </c>
      <c r="L9" s="252">
        <f>J9+K9</f>
        <v>4072.5880000000016</v>
      </c>
      <c r="M9" s="262"/>
      <c r="N9" s="262"/>
      <c r="O9" s="262"/>
      <c r="P9" s="262">
        <f t="shared" si="0"/>
        <v>4065.8209999999985</v>
      </c>
      <c r="Q9" s="262">
        <f t="shared" si="0"/>
        <v>14279.756000000001</v>
      </c>
      <c r="R9" s="263"/>
      <c r="S9" s="263"/>
      <c r="T9" s="264">
        <f t="shared" si="0"/>
        <v>90.06</v>
      </c>
      <c r="U9" s="264">
        <f t="shared" si="0"/>
        <v>1500</v>
      </c>
      <c r="V9" s="264">
        <f>V49</f>
        <v>0</v>
      </c>
      <c r="W9" s="264"/>
      <c r="X9" s="264">
        <f t="shared" si="0"/>
        <v>-261.9310000000001</v>
      </c>
      <c r="Y9" s="303">
        <f>Y49</f>
        <v>0</v>
      </c>
      <c r="Z9" s="264">
        <f t="shared" si="0"/>
        <v>15607.885000000002</v>
      </c>
      <c r="AA9" s="264">
        <f t="shared" si="0"/>
        <v>15880.200000000003</v>
      </c>
      <c r="AB9" s="263"/>
      <c r="AC9" s="265" t="s">
        <v>163</v>
      </c>
      <c r="AD9" s="252"/>
      <c r="AE9" s="423"/>
      <c r="AF9" s="425"/>
      <c r="AG9" s="259"/>
      <c r="AH9" s="257" t="s">
        <v>254</v>
      </c>
      <c r="AI9" s="338"/>
      <c r="AK9" s="106"/>
      <c r="AL9" s="106"/>
      <c r="AN9" s="106"/>
      <c r="AO9" s="106"/>
      <c r="AP9" s="28"/>
      <c r="AQ9" s="107"/>
      <c r="AT9" s="213"/>
      <c r="AU9" s="213"/>
      <c r="AX9" s="151"/>
      <c r="AY9" s="222"/>
      <c r="AZ9" s="223"/>
      <c r="BA9" s="196"/>
    </row>
    <row r="10" spans="1:67" s="34" customFormat="1">
      <c r="A10" s="106"/>
      <c r="B10" s="106"/>
      <c r="C10" s="260" t="s">
        <v>15</v>
      </c>
      <c r="D10" s="261"/>
      <c r="E10" s="261"/>
      <c r="F10" s="264">
        <f>F15*$B$2</f>
        <v>10500</v>
      </c>
      <c r="G10" s="264">
        <f>G15*$B$2</f>
        <v>0</v>
      </c>
      <c r="H10" s="264">
        <f>F10+G10</f>
        <v>10500</v>
      </c>
      <c r="I10" s="253"/>
      <c r="J10" s="264">
        <f t="shared" ref="J10:X10" si="1">J15*$B$2</f>
        <v>9176</v>
      </c>
      <c r="K10" s="264">
        <f t="shared" si="1"/>
        <v>-5136</v>
      </c>
      <c r="L10" s="264">
        <f>J10+K10</f>
        <v>4040</v>
      </c>
      <c r="M10" s="264"/>
      <c r="N10" s="264"/>
      <c r="O10" s="264"/>
      <c r="P10" s="264">
        <f t="shared" si="1"/>
        <v>4039.9999999999995</v>
      </c>
      <c r="Q10" s="264">
        <f t="shared" si="1"/>
        <v>14539.999999999998</v>
      </c>
      <c r="R10" s="263"/>
      <c r="S10" s="263"/>
      <c r="T10" s="264">
        <f t="shared" si="1"/>
        <v>0</v>
      </c>
      <c r="U10" s="264">
        <f t="shared" si="1"/>
        <v>1500</v>
      </c>
      <c r="V10" s="264">
        <f>V15*$B$2</f>
        <v>0</v>
      </c>
      <c r="W10" s="264"/>
      <c r="X10" s="264">
        <f t="shared" si="1"/>
        <v>-222</v>
      </c>
      <c r="Y10" s="303">
        <f>Y15*$B$2</f>
        <v>0</v>
      </c>
      <c r="Z10" s="264">
        <f>Z15*$B$2</f>
        <v>15818</v>
      </c>
      <c r="AA10" s="264">
        <f>AA15*$B$2</f>
        <v>13896</v>
      </c>
      <c r="AB10" s="263"/>
      <c r="AC10" s="266">
        <v>10648</v>
      </c>
      <c r="AD10" s="252"/>
      <c r="AE10" s="423"/>
      <c r="AF10" s="426"/>
      <c r="AG10" s="259"/>
      <c r="AH10" s="257" t="s">
        <v>152</v>
      </c>
      <c r="AI10" s="338"/>
      <c r="AK10" s="106"/>
      <c r="AL10" s="106"/>
      <c r="AN10" s="106"/>
      <c r="AO10" s="106"/>
      <c r="AP10" s="28"/>
      <c r="AT10" s="213"/>
      <c r="AU10" s="213"/>
      <c r="AX10" s="151"/>
      <c r="AY10" s="222"/>
      <c r="AZ10" s="223"/>
      <c r="BA10" s="196"/>
    </row>
    <row r="11" spans="1:67" s="34" customFormat="1">
      <c r="C11" s="260" t="s">
        <v>16</v>
      </c>
      <c r="D11" s="267"/>
      <c r="E11" s="267"/>
      <c r="F11" s="268">
        <f t="shared" ref="F11:Y11" si="2">F9/F10</f>
        <v>0.97897552380952368</v>
      </c>
      <c r="G11" s="268" t="e">
        <f t="shared" si="2"/>
        <v>#DIV/0!</v>
      </c>
      <c r="H11" s="268">
        <f>H9/H10</f>
        <v>0.97275571428571406</v>
      </c>
      <c r="I11" s="253"/>
      <c r="J11" s="268">
        <f t="shared" si="2"/>
        <v>0.97660200523103757</v>
      </c>
      <c r="K11" s="268">
        <f t="shared" si="2"/>
        <v>0.95185202492211829</v>
      </c>
      <c r="L11" s="268">
        <f>L9/L10</f>
        <v>1.0080663366336637</v>
      </c>
      <c r="M11" s="268"/>
      <c r="N11" s="268"/>
      <c r="O11" s="268"/>
      <c r="P11" s="268">
        <f t="shared" si="2"/>
        <v>1.0063913366336632</v>
      </c>
      <c r="Q11" s="268">
        <f t="shared" si="2"/>
        <v>0.98210151306740046</v>
      </c>
      <c r="R11" s="263"/>
      <c r="S11" s="263"/>
      <c r="T11" s="268" t="e">
        <f t="shared" si="2"/>
        <v>#DIV/0!</v>
      </c>
      <c r="U11" s="268">
        <f t="shared" si="2"/>
        <v>1</v>
      </c>
      <c r="V11" s="268" t="e">
        <f t="shared" si="2"/>
        <v>#DIV/0!</v>
      </c>
      <c r="W11" s="268"/>
      <c r="X11" s="268">
        <f t="shared" si="2"/>
        <v>1.1798693693693698</v>
      </c>
      <c r="Y11" s="304" t="e">
        <f t="shared" si="2"/>
        <v>#DIV/0!</v>
      </c>
      <c r="Z11" s="268">
        <f>Z9/Z10</f>
        <v>0.98671671513465686</v>
      </c>
      <c r="AA11" s="268">
        <f>AA9/AA10</f>
        <v>1.1427892918825564</v>
      </c>
      <c r="AB11" s="263"/>
      <c r="AC11" s="250"/>
      <c r="AD11" s="252"/>
      <c r="AE11" s="423"/>
      <c r="AF11" s="424"/>
      <c r="AG11" s="250"/>
      <c r="AH11" s="303" t="s">
        <v>228</v>
      </c>
      <c r="AI11" s="339"/>
      <c r="AN11" s="34">
        <v>55</v>
      </c>
      <c r="AP11" s="83"/>
      <c r="AQ11" s="108"/>
      <c r="AT11" s="213"/>
      <c r="AU11" s="213"/>
      <c r="AX11" s="151"/>
      <c r="AY11" s="222"/>
      <c r="AZ11" s="223"/>
      <c r="BA11" s="196"/>
    </row>
    <row r="12" spans="1:67" s="34" customFormat="1">
      <c r="C12" s="462" t="s">
        <v>290</v>
      </c>
      <c r="D12" s="269"/>
      <c r="E12" s="269"/>
      <c r="F12" s="269"/>
      <c r="G12" s="269"/>
      <c r="H12" s="269"/>
      <c r="I12" s="270"/>
      <c r="J12" s="269"/>
      <c r="K12" s="269"/>
      <c r="L12" s="269"/>
      <c r="M12" s="269"/>
      <c r="N12" s="269"/>
      <c r="O12" s="269"/>
      <c r="P12" s="269"/>
      <c r="Q12" s="269"/>
      <c r="R12" s="271"/>
      <c r="S12" s="271"/>
      <c r="T12" s="269"/>
      <c r="U12" s="272"/>
      <c r="V12" s="272"/>
      <c r="W12" s="272"/>
      <c r="X12" s="269"/>
      <c r="Y12" s="305"/>
      <c r="Z12" s="269"/>
      <c r="AA12" s="269"/>
      <c r="AB12" s="271"/>
      <c r="AD12" s="269"/>
      <c r="AE12" s="273"/>
      <c r="AF12" s="274"/>
      <c r="AG12" s="272"/>
      <c r="AI12" s="109"/>
      <c r="AP12" s="83"/>
      <c r="AQ12" s="108"/>
      <c r="AT12" s="213"/>
      <c r="AU12" s="213"/>
      <c r="AX12" s="151"/>
      <c r="AY12" s="222"/>
      <c r="AZ12" s="223"/>
      <c r="BA12" s="196"/>
    </row>
    <row r="13" spans="1:67" s="34" customFormat="1">
      <c r="A13" s="106"/>
      <c r="B13" s="106"/>
      <c r="C13" s="251"/>
      <c r="D13" s="251"/>
      <c r="E13" s="251"/>
      <c r="F13" s="463" t="s">
        <v>19</v>
      </c>
      <c r="G13" s="463"/>
      <c r="H13" s="255" t="s">
        <v>7</v>
      </c>
      <c r="I13" s="275" t="s">
        <v>66</v>
      </c>
      <c r="J13" s="471" t="s">
        <v>218</v>
      </c>
      <c r="K13" s="472"/>
      <c r="L13" s="255" t="s">
        <v>7</v>
      </c>
      <c r="M13" s="470" t="s">
        <v>223</v>
      </c>
      <c r="N13" s="470"/>
      <c r="O13" s="255" t="s">
        <v>7</v>
      </c>
      <c r="P13" s="255" t="s">
        <v>7</v>
      </c>
      <c r="Q13" s="254" t="s">
        <v>1</v>
      </c>
      <c r="R13" s="275" t="s">
        <v>7</v>
      </c>
      <c r="S13" s="276"/>
      <c r="T13" s="255" t="s">
        <v>1</v>
      </c>
      <c r="U13" s="255" t="s">
        <v>3</v>
      </c>
      <c r="V13" s="255" t="s">
        <v>3</v>
      </c>
      <c r="W13" s="255" t="s">
        <v>43</v>
      </c>
      <c r="X13" s="255" t="s">
        <v>4</v>
      </c>
      <c r="Y13" s="255" t="s">
        <v>225</v>
      </c>
      <c r="Z13" s="254" t="s">
        <v>1</v>
      </c>
      <c r="AA13" s="254" t="s">
        <v>1</v>
      </c>
      <c r="AB13" s="275" t="s">
        <v>70</v>
      </c>
      <c r="AC13" s="254" t="s">
        <v>261</v>
      </c>
      <c r="AD13" s="260"/>
      <c r="AE13" s="427"/>
      <c r="AF13" s="424"/>
      <c r="AG13" s="251"/>
      <c r="AI13" s="257" t="s">
        <v>228</v>
      </c>
      <c r="AJ13" s="106"/>
      <c r="AK13" s="106"/>
      <c r="AL13" s="106" t="s">
        <v>255</v>
      </c>
      <c r="AN13" s="106"/>
      <c r="AO13" s="106"/>
      <c r="AP13" s="28"/>
      <c r="AQ13" s="107"/>
      <c r="AT13" s="213"/>
      <c r="AU13" s="213"/>
      <c r="AX13" s="151"/>
      <c r="AY13" s="222"/>
      <c r="AZ13" s="223"/>
      <c r="BA13" s="196"/>
    </row>
    <row r="14" spans="1:67" s="34" customFormat="1" ht="16.2" thickBot="1">
      <c r="A14" s="106" t="s">
        <v>215</v>
      </c>
      <c r="B14" s="106"/>
      <c r="C14" s="251"/>
      <c r="D14" s="251"/>
      <c r="E14" s="251"/>
      <c r="F14" s="254" t="s">
        <v>220</v>
      </c>
      <c r="G14" s="255" t="s">
        <v>219</v>
      </c>
      <c r="H14" s="255" t="s">
        <v>19</v>
      </c>
      <c r="I14" s="277" t="s">
        <v>67</v>
      </c>
      <c r="J14" s="254" t="s">
        <v>220</v>
      </c>
      <c r="K14" s="255" t="s">
        <v>219</v>
      </c>
      <c r="L14" s="255" t="s">
        <v>221</v>
      </c>
      <c r="M14" s="254" t="s">
        <v>220</v>
      </c>
      <c r="N14" s="255" t="s">
        <v>219</v>
      </c>
      <c r="O14" s="255" t="s">
        <v>222</v>
      </c>
      <c r="P14" s="255" t="s">
        <v>20</v>
      </c>
      <c r="Q14" s="254" t="s">
        <v>9</v>
      </c>
      <c r="R14" s="277" t="s">
        <v>67</v>
      </c>
      <c r="S14" s="276" t="s">
        <v>84</v>
      </c>
      <c r="T14" s="254" t="s">
        <v>2</v>
      </c>
      <c r="U14" s="257" t="s">
        <v>10</v>
      </c>
      <c r="V14" s="257" t="s">
        <v>217</v>
      </c>
      <c r="W14" s="257" t="s">
        <v>216</v>
      </c>
      <c r="X14" s="254" t="s">
        <v>11</v>
      </c>
      <c r="Y14" s="254" t="s">
        <v>226</v>
      </c>
      <c r="Z14" s="254" t="s">
        <v>12</v>
      </c>
      <c r="AA14" s="254" t="s">
        <v>13</v>
      </c>
      <c r="AB14" s="277" t="s">
        <v>67</v>
      </c>
      <c r="AC14" s="257" t="s">
        <v>262</v>
      </c>
      <c r="AD14" s="257"/>
      <c r="AE14" s="427"/>
      <c r="AF14" s="424"/>
      <c r="AG14" s="251"/>
      <c r="AI14" s="257" t="s">
        <v>229</v>
      </c>
      <c r="AJ14" s="106"/>
      <c r="AK14" s="106"/>
      <c r="AL14" s="106" t="s">
        <v>256</v>
      </c>
      <c r="AN14" s="106"/>
      <c r="AO14" s="228" t="s">
        <v>147</v>
      </c>
      <c r="AP14" s="107" t="s">
        <v>146</v>
      </c>
      <c r="AQ14" s="83"/>
      <c r="AT14" s="213"/>
      <c r="AU14" s="213"/>
      <c r="AX14" s="151"/>
      <c r="AY14" s="222"/>
      <c r="AZ14" s="223"/>
      <c r="BA14" s="196"/>
    </row>
    <row r="15" spans="1:67" s="34" customFormat="1" ht="16.8">
      <c r="A15" s="106" t="s">
        <v>55</v>
      </c>
      <c r="B15" s="106"/>
      <c r="C15" s="260" t="s">
        <v>22</v>
      </c>
      <c r="D15" s="261"/>
      <c r="E15" s="261"/>
      <c r="F15" s="278">
        <f>(F53/$B$1)*1000</f>
        <v>350</v>
      </c>
      <c r="G15" s="278">
        <f>(G53/$B$1)*1000</f>
        <v>0</v>
      </c>
      <c r="H15" s="279">
        <f>(H53/$B$1)*1000</f>
        <v>350</v>
      </c>
      <c r="I15" s="277" t="s">
        <v>68</v>
      </c>
      <c r="J15" s="278">
        <f t="shared" ref="J15:Q15" si="3">(J53/$B$1)*1000</f>
        <v>305.86666666666667</v>
      </c>
      <c r="K15" s="278">
        <f t="shared" si="3"/>
        <v>-171.2</v>
      </c>
      <c r="L15" s="278">
        <f t="shared" si="3"/>
        <v>134.66666666666666</v>
      </c>
      <c r="M15" s="278">
        <f t="shared" si="3"/>
        <v>0</v>
      </c>
      <c r="N15" s="278">
        <f t="shared" si="3"/>
        <v>0</v>
      </c>
      <c r="O15" s="278">
        <f t="shared" si="3"/>
        <v>0</v>
      </c>
      <c r="P15" s="279">
        <f t="shared" si="3"/>
        <v>134.66666666666666</v>
      </c>
      <c r="Q15" s="278">
        <f t="shared" si="3"/>
        <v>484.66666666666663</v>
      </c>
      <c r="R15" s="277" t="s">
        <v>68</v>
      </c>
      <c r="S15" s="276" t="s">
        <v>85</v>
      </c>
      <c r="T15" s="278">
        <f t="shared" ref="T15:AA15" si="4">(T53/$B$1)*1000</f>
        <v>0</v>
      </c>
      <c r="U15" s="279">
        <f t="shared" si="4"/>
        <v>50</v>
      </c>
      <c r="V15" s="279">
        <f t="shared" si="4"/>
        <v>0</v>
      </c>
      <c r="W15" s="279">
        <f t="shared" si="4"/>
        <v>0</v>
      </c>
      <c r="X15" s="264">
        <f t="shared" si="4"/>
        <v>-7.4</v>
      </c>
      <c r="Y15" s="329">
        <f>(Y53/$B$1)*1000</f>
        <v>0</v>
      </c>
      <c r="Z15" s="296">
        <f t="shared" si="4"/>
        <v>527.26666666666665</v>
      </c>
      <c r="AA15" s="296">
        <f t="shared" si="4"/>
        <v>463.2</v>
      </c>
      <c r="AB15" s="277" t="s">
        <v>68</v>
      </c>
      <c r="AC15" s="340"/>
      <c r="AD15" s="279"/>
      <c r="AE15" s="423"/>
      <c r="AF15" s="424"/>
      <c r="AG15" s="251"/>
      <c r="AI15" s="303" t="s">
        <v>152</v>
      </c>
      <c r="AJ15" s="106"/>
      <c r="AK15" s="106"/>
      <c r="AL15" s="106"/>
      <c r="AN15" s="106"/>
      <c r="AO15" s="466" t="s">
        <v>60</v>
      </c>
      <c r="AP15" s="466"/>
      <c r="AQ15" s="466"/>
      <c r="AR15" s="466"/>
      <c r="AT15" s="213"/>
      <c r="AU15" s="213"/>
      <c r="AX15" s="151"/>
      <c r="AY15" s="222"/>
      <c r="AZ15" s="223"/>
      <c r="BA15" s="196"/>
      <c r="BC15" s="467" t="s">
        <v>156</v>
      </c>
      <c r="BD15" s="468"/>
      <c r="BE15" s="468"/>
      <c r="BF15" s="468"/>
      <c r="BG15" s="469"/>
    </row>
    <row r="16" spans="1:67" ht="17.399999999999999" thickBot="1">
      <c r="A16" s="5">
        <v>100426</v>
      </c>
      <c r="B16" s="4"/>
      <c r="C16" s="280" t="s">
        <v>23</v>
      </c>
      <c r="D16" s="280"/>
      <c r="E16" s="280" t="s">
        <v>19</v>
      </c>
      <c r="F16" s="278">
        <f t="shared" ref="F16:T16" si="5">F49/$B2</f>
        <v>342.64143333333328</v>
      </c>
      <c r="G16" s="278">
        <f t="shared" si="5"/>
        <v>-2.1769333333333338</v>
      </c>
      <c r="H16" s="279">
        <f>H49/$B2</f>
        <v>340.46449999999999</v>
      </c>
      <c r="I16" s="281" t="s">
        <v>69</v>
      </c>
      <c r="J16" s="278">
        <f t="shared" si="5"/>
        <v>298.71000000000004</v>
      </c>
      <c r="K16" s="278">
        <f t="shared" si="5"/>
        <v>-162.95706666666666</v>
      </c>
      <c r="L16" s="278">
        <f t="shared" si="5"/>
        <v>135.75293333333335</v>
      </c>
      <c r="M16" s="278">
        <f t="shared" si="5"/>
        <v>44.406766666666677</v>
      </c>
      <c r="N16" s="278">
        <f t="shared" si="5"/>
        <v>-44.632333333333335</v>
      </c>
      <c r="O16" s="278">
        <f t="shared" si="5"/>
        <v>-0.22556666666666678</v>
      </c>
      <c r="P16" s="279">
        <f t="shared" si="5"/>
        <v>135.52736666666661</v>
      </c>
      <c r="Q16" s="278">
        <f t="shared" si="5"/>
        <v>475.99186666666668</v>
      </c>
      <c r="R16" s="281" t="s">
        <v>69</v>
      </c>
      <c r="S16" s="282" t="s">
        <v>86</v>
      </c>
      <c r="T16" s="278">
        <f t="shared" si="5"/>
        <v>3.0020000000000002</v>
      </c>
      <c r="U16" s="279">
        <f>U49/$B2</f>
        <v>50</v>
      </c>
      <c r="V16" s="279">
        <f>V49/$B2</f>
        <v>0</v>
      </c>
      <c r="W16" s="279">
        <f>W49/$B2</f>
        <v>0</v>
      </c>
      <c r="X16" s="264">
        <f>X49/$B2</f>
        <v>-8.7310333333333361</v>
      </c>
      <c r="Y16" s="306">
        <f>Y49/$B2</f>
        <v>0</v>
      </c>
      <c r="Z16" s="296">
        <f>Z49/B2</f>
        <v>520.26283333333345</v>
      </c>
      <c r="AA16" s="296">
        <f>AA49/B2</f>
        <v>529.34</v>
      </c>
      <c r="AB16" s="281" t="s">
        <v>69</v>
      </c>
      <c r="AC16" s="257"/>
      <c r="AD16" s="279"/>
      <c r="AE16" s="423"/>
      <c r="AF16" s="424"/>
      <c r="AG16" s="251"/>
      <c r="AI16" s="280"/>
      <c r="AN16" s="14"/>
      <c r="AO16" s="6" t="s">
        <v>214</v>
      </c>
      <c r="AQ16" s="6" t="s">
        <v>61</v>
      </c>
      <c r="AT16" s="84" t="s">
        <v>17</v>
      </c>
      <c r="AU16" s="84" t="s">
        <v>142</v>
      </c>
      <c r="AV16" s="5" t="s">
        <v>143</v>
      </c>
      <c r="AW16" s="5" t="s">
        <v>144</v>
      </c>
      <c r="AX16" s="84" t="s">
        <v>144</v>
      </c>
      <c r="AY16" s="222"/>
      <c r="AZ16" s="223"/>
      <c r="BA16" s="196"/>
      <c r="BC16" s="191" t="s">
        <v>157</v>
      </c>
      <c r="BD16" s="191" t="s">
        <v>158</v>
      </c>
      <c r="BE16" s="191" t="s">
        <v>159</v>
      </c>
      <c r="BF16" s="191" t="s">
        <v>160</v>
      </c>
      <c r="BG16" s="191" t="s">
        <v>161</v>
      </c>
    </row>
    <row r="17" spans="1:59" ht="16.2" thickBot="1">
      <c r="A17" s="32" t="s">
        <v>213</v>
      </c>
      <c r="B17" s="4"/>
      <c r="C17" s="298"/>
      <c r="D17" s="110" t="s">
        <v>24</v>
      </c>
      <c r="E17" s="110" t="s">
        <v>25</v>
      </c>
      <c r="F17" s="16"/>
      <c r="G17" s="16"/>
      <c r="H17" s="4"/>
      <c r="J17" s="16"/>
      <c r="K17" s="16"/>
      <c r="L17" s="16"/>
      <c r="M17" s="16"/>
      <c r="N17" s="16"/>
      <c r="O17" s="16"/>
      <c r="P17" s="4"/>
      <c r="Q17" s="16"/>
      <c r="R17" s="156"/>
      <c r="S17" s="156"/>
      <c r="T17" s="16"/>
      <c r="X17" s="17"/>
      <c r="Y17" s="307"/>
      <c r="Z17" s="16"/>
      <c r="AA17" s="4"/>
      <c r="AB17" s="92"/>
      <c r="AC17" s="4"/>
      <c r="AD17" s="4"/>
      <c r="AE17" s="116" t="s">
        <v>26</v>
      </c>
      <c r="AF17" s="117" t="s">
        <v>27</v>
      </c>
      <c r="AG17" s="18"/>
      <c r="AI17" s="19"/>
      <c r="AJ17" s="5" t="s">
        <v>28</v>
      </c>
      <c r="AN17" s="16">
        <f t="shared" ref="AN17:AN47" si="6">AP17+AR17</f>
        <v>0</v>
      </c>
      <c r="AO17" s="135">
        <v>3282</v>
      </c>
      <c r="AP17" s="136" t="s">
        <v>29</v>
      </c>
      <c r="AQ17" s="142">
        <v>2701.6</v>
      </c>
      <c r="AR17" s="143"/>
      <c r="AS17" s="82"/>
      <c r="AX17" s="151"/>
      <c r="AY17" s="222"/>
      <c r="AZ17" s="223"/>
      <c r="BA17" s="196"/>
    </row>
    <row r="18" spans="1:59">
      <c r="A18" s="248">
        <v>104050</v>
      </c>
      <c r="B18" s="4"/>
      <c r="C18" s="298">
        <v>37135</v>
      </c>
      <c r="D18" s="290">
        <v>65</v>
      </c>
      <c r="E18" s="291">
        <v>492</v>
      </c>
      <c r="F18" s="294">
        <v>417.50099999999998</v>
      </c>
      <c r="G18" s="294">
        <v>-2.1</v>
      </c>
      <c r="H18" s="294">
        <f t="shared" ref="H18:H48" si="7">F18+G18</f>
        <v>415.40099999999995</v>
      </c>
      <c r="I18" s="286"/>
      <c r="J18" s="294">
        <v>291.36</v>
      </c>
      <c r="K18" s="294">
        <v>-135.12299999999999</v>
      </c>
      <c r="L18" s="294">
        <f t="shared" ref="L18:L48" si="8">J18+K18</f>
        <v>156.23700000000002</v>
      </c>
      <c r="M18" s="294">
        <f>'Page 2'!AN6</f>
        <v>69.328000000000003</v>
      </c>
      <c r="N18" s="294">
        <f>'Page 2'!AO6</f>
        <v>-41.296999999999997</v>
      </c>
      <c r="O18" s="294">
        <f t="shared" ref="O18:O48" si="9">M18+N18</f>
        <v>28.031000000000006</v>
      </c>
      <c r="P18" s="294">
        <f>L18+O18</f>
        <v>184.26800000000003</v>
      </c>
      <c r="Q18" s="294">
        <f t="shared" ref="Q18:Q48" si="10">H18+P18</f>
        <v>599.66899999999998</v>
      </c>
      <c r="R18" s="286"/>
      <c r="S18" s="299">
        <f>ABS(F18)+ABS(G18)+ABS(J18)+ABS(K18)+ABS(M18)+ABS(N18)</f>
        <v>956.70900000000006</v>
      </c>
      <c r="T18" s="300">
        <v>0</v>
      </c>
      <c r="U18" s="295">
        <v>50</v>
      </c>
      <c r="V18" s="295"/>
      <c r="W18" s="295"/>
      <c r="X18" s="295">
        <v>-7.282</v>
      </c>
      <c r="Y18" s="309"/>
      <c r="Z18" s="294">
        <f>Q18+T18+U18+V18+W18+X18+Y18</f>
        <v>642.38699999999994</v>
      </c>
      <c r="AA18" s="294">
        <f>SUM(AJ18:AK18)</f>
        <v>664</v>
      </c>
      <c r="AB18" s="286"/>
      <c r="AC18" s="294">
        <f>AA18-Z18</f>
        <v>21.613000000000056</v>
      </c>
      <c r="AD18" s="428"/>
      <c r="AE18" s="429">
        <v>2.0186999999999999</v>
      </c>
      <c r="AF18" s="429">
        <v>2.0186999999999999</v>
      </c>
      <c r="AG18" s="433">
        <f t="shared" ref="AG18:AG28" si="11">AF18-AE18</f>
        <v>0</v>
      </c>
      <c r="AH18" s="430">
        <f t="shared" ref="AH18:AH47" si="12">(AA18+AI18)-Z18</f>
        <v>146.41300000000024</v>
      </c>
      <c r="AI18" s="430">
        <f t="shared" ref="AI18:AI38" si="13">AN18</f>
        <v>124.80000000000018</v>
      </c>
      <c r="AJ18" s="415">
        <v>664</v>
      </c>
      <c r="AK18" s="416"/>
      <c r="AL18" s="415">
        <f t="shared" ref="AL18:AL23" si="14">-1*(AC18+AI18)</f>
        <v>-146.41300000000024</v>
      </c>
      <c r="AN18" s="16">
        <f t="shared" si="6"/>
        <v>124.80000000000018</v>
      </c>
      <c r="AO18" s="138">
        <v>3368.1</v>
      </c>
      <c r="AP18" s="137">
        <f t="shared" ref="AP18:AP47" si="15">AO18-AO17</f>
        <v>86.099999999999909</v>
      </c>
      <c r="AQ18" s="140">
        <v>2740.3</v>
      </c>
      <c r="AR18" s="137">
        <f t="shared" ref="AR18:AR47" si="16">AQ18-AQ17</f>
        <v>38.700000000000273</v>
      </c>
      <c r="AS18" s="84"/>
      <c r="AT18" s="99"/>
      <c r="AU18" s="99"/>
      <c r="AY18" s="222">
        <f>SUM(AV18:AX18)</f>
        <v>0</v>
      </c>
      <c r="AZ18" s="223">
        <f>AW18+AX18</f>
        <v>0</v>
      </c>
      <c r="BA18" s="196"/>
      <c r="BB18" s="298">
        <v>37135</v>
      </c>
      <c r="BC18" s="457" t="s">
        <v>289</v>
      </c>
      <c r="BD18" s="458" t="s">
        <v>288</v>
      </c>
      <c r="BE18" s="458" t="s">
        <v>288</v>
      </c>
      <c r="BF18" s="458" t="s">
        <v>288</v>
      </c>
      <c r="BG18" s="458" t="s">
        <v>288</v>
      </c>
    </row>
    <row r="19" spans="1:59">
      <c r="A19" s="4"/>
      <c r="C19" s="298">
        <v>37136</v>
      </c>
      <c r="D19" s="290">
        <v>73</v>
      </c>
      <c r="E19" s="291"/>
      <c r="F19" s="294">
        <v>428.97800000000001</v>
      </c>
      <c r="G19" s="294">
        <v>-7.7270000000000003</v>
      </c>
      <c r="H19" s="294">
        <f t="shared" si="7"/>
        <v>421.25100000000003</v>
      </c>
      <c r="I19" s="288"/>
      <c r="J19" s="294">
        <v>281.36</v>
      </c>
      <c r="K19" s="294">
        <v>-131.89699999999999</v>
      </c>
      <c r="L19" s="294">
        <f t="shared" si="8"/>
        <v>149.46300000000002</v>
      </c>
      <c r="M19" s="294">
        <f>'Page 2'!AN7</f>
        <v>55.634</v>
      </c>
      <c r="N19" s="294">
        <f>'Page 2'!AO7</f>
        <v>-44.506999999999998</v>
      </c>
      <c r="O19" s="294">
        <f t="shared" si="9"/>
        <v>11.127000000000002</v>
      </c>
      <c r="P19" s="294">
        <f>L19+O19</f>
        <v>160.59000000000003</v>
      </c>
      <c r="Q19" s="294">
        <f t="shared" si="10"/>
        <v>581.84100000000012</v>
      </c>
      <c r="R19" s="288"/>
      <c r="S19" s="299">
        <f t="shared" ref="S19:S48" si="17">ABS(F19)+ABS(G19)+ABS(J19)+ABS(K19)+ABS(M19)+ABS(N19)</f>
        <v>950.10299999999995</v>
      </c>
      <c r="T19" s="300">
        <v>-59.97</v>
      </c>
      <c r="U19" s="295">
        <v>50</v>
      </c>
      <c r="V19" s="295"/>
      <c r="W19" s="295"/>
      <c r="X19" s="295">
        <v>-7.282</v>
      </c>
      <c r="Y19" s="309"/>
      <c r="Z19" s="294">
        <f t="shared" ref="Z19:Z48" si="18">Q19+T19+U19+V19+W19+X19+Y19</f>
        <v>564.58900000000006</v>
      </c>
      <c r="AA19" s="294">
        <f t="shared" ref="AA19:AA48" si="19">SUM(AJ19:AK19)</f>
        <v>618.4</v>
      </c>
      <c r="AB19" s="288"/>
      <c r="AC19" s="294">
        <f t="shared" ref="AC19:AC48" si="20">AA19-Z19</f>
        <v>53.810999999999922</v>
      </c>
      <c r="AD19" s="431"/>
      <c r="AE19" s="429">
        <v>2.0186999999999999</v>
      </c>
      <c r="AF19" s="429">
        <v>2.0186999999999999</v>
      </c>
      <c r="AG19" s="433">
        <f t="shared" si="11"/>
        <v>0</v>
      </c>
      <c r="AH19" s="430">
        <f t="shared" si="12"/>
        <v>49.910999999999831</v>
      </c>
      <c r="AI19" s="430">
        <f t="shared" si="13"/>
        <v>-3.9000000000000909</v>
      </c>
      <c r="AJ19" s="416">
        <v>618.4</v>
      </c>
      <c r="AK19" s="416"/>
      <c r="AL19" s="415">
        <f t="shared" si="14"/>
        <v>-49.910999999999831</v>
      </c>
      <c r="AN19" s="16">
        <f t="shared" si="6"/>
        <v>-3.9000000000000909</v>
      </c>
      <c r="AO19" s="138">
        <v>3359.6</v>
      </c>
      <c r="AP19" s="137">
        <f t="shared" si="15"/>
        <v>-8.5</v>
      </c>
      <c r="AQ19" s="140">
        <v>2744.9</v>
      </c>
      <c r="AR19" s="137">
        <f t="shared" si="16"/>
        <v>4.5999999999999091</v>
      </c>
      <c r="AS19" s="84"/>
      <c r="AY19" s="222">
        <f t="shared" ref="AY19:AY26" si="21">SUM(AV19:AX19)</f>
        <v>0</v>
      </c>
      <c r="AZ19" s="223">
        <f t="shared" ref="AZ19:AZ26" si="22">AW19+AX19</f>
        <v>0</v>
      </c>
      <c r="BA19"/>
      <c r="BB19" s="298">
        <v>37136</v>
      </c>
      <c r="BC19" s="458" t="s">
        <v>288</v>
      </c>
      <c r="BD19" s="458" t="s">
        <v>288</v>
      </c>
      <c r="BE19" s="458" t="s">
        <v>288</v>
      </c>
      <c r="BF19" s="458" t="s">
        <v>288</v>
      </c>
      <c r="BG19" s="458" t="s">
        <v>288</v>
      </c>
    </row>
    <row r="20" spans="1:59">
      <c r="A20" s="96"/>
      <c r="C20" s="298">
        <v>37137</v>
      </c>
      <c r="D20" s="290">
        <v>69</v>
      </c>
      <c r="E20" s="291"/>
      <c r="F20" s="294">
        <v>426.245</v>
      </c>
      <c r="G20" s="294">
        <v>-10.853</v>
      </c>
      <c r="H20" s="294">
        <f t="shared" si="7"/>
        <v>415.392</v>
      </c>
      <c r="I20" s="286"/>
      <c r="J20" s="294">
        <v>291.36</v>
      </c>
      <c r="K20" s="294">
        <v>-135.078</v>
      </c>
      <c r="L20" s="294">
        <f t="shared" si="8"/>
        <v>156.28200000000001</v>
      </c>
      <c r="M20" s="294">
        <f>'Page 2'!AN8</f>
        <v>34.302999999999997</v>
      </c>
      <c r="N20" s="294">
        <f>'Page 2'!AO8</f>
        <v>-32.683</v>
      </c>
      <c r="O20" s="294">
        <f t="shared" si="9"/>
        <v>1.6199999999999974</v>
      </c>
      <c r="P20" s="294">
        <f t="shared" ref="P20:P48" si="23">L20+O20</f>
        <v>157.90200000000002</v>
      </c>
      <c r="Q20" s="294">
        <f t="shared" si="10"/>
        <v>573.29399999999998</v>
      </c>
      <c r="R20" s="286"/>
      <c r="S20" s="299">
        <f t="shared" si="17"/>
        <v>930.52200000000005</v>
      </c>
      <c r="T20" s="300">
        <v>-59.97</v>
      </c>
      <c r="U20" s="295">
        <v>50</v>
      </c>
      <c r="V20" s="295"/>
      <c r="W20" s="295"/>
      <c r="X20" s="295">
        <v>-7.282</v>
      </c>
      <c r="Y20" s="309"/>
      <c r="Z20" s="294">
        <f t="shared" si="18"/>
        <v>556.04199999999992</v>
      </c>
      <c r="AA20" s="294">
        <f t="shared" si="19"/>
        <v>611.70000000000005</v>
      </c>
      <c r="AB20" s="286"/>
      <c r="AC20" s="294">
        <f t="shared" si="20"/>
        <v>55.658000000000129</v>
      </c>
      <c r="AD20" s="428"/>
      <c r="AE20" s="429">
        <v>2.0186999999999999</v>
      </c>
      <c r="AF20" s="429">
        <v>2.0186999999999999</v>
      </c>
      <c r="AG20" s="433">
        <f t="shared" si="11"/>
        <v>0</v>
      </c>
      <c r="AH20" s="430">
        <f t="shared" si="12"/>
        <v>-45.741999999999507</v>
      </c>
      <c r="AI20" s="430">
        <f t="shared" si="13"/>
        <v>-101.39999999999964</v>
      </c>
      <c r="AJ20" s="415">
        <v>611.70000000000005</v>
      </c>
      <c r="AK20" s="415"/>
      <c r="AL20" s="415">
        <f t="shared" si="14"/>
        <v>45.741999999999507</v>
      </c>
      <c r="AN20" s="16">
        <f t="shared" si="6"/>
        <v>-101.39999999999964</v>
      </c>
      <c r="AO20" s="240">
        <v>3280.3</v>
      </c>
      <c r="AP20" s="137">
        <f t="shared" si="15"/>
        <v>-79.299999999999727</v>
      </c>
      <c r="AQ20" s="241">
        <v>2722.8</v>
      </c>
      <c r="AR20" s="137">
        <f t="shared" si="16"/>
        <v>-22.099999999999909</v>
      </c>
      <c r="AS20" s="242"/>
      <c r="AT20" s="233"/>
      <c r="AU20" s="233"/>
      <c r="AV20" s="234"/>
      <c r="AW20" s="234"/>
      <c r="AX20" s="233"/>
      <c r="AY20" s="235">
        <f t="shared" si="21"/>
        <v>0</v>
      </c>
      <c r="AZ20" s="236">
        <f t="shared" si="22"/>
        <v>0</v>
      </c>
      <c r="BA20" s="196"/>
      <c r="BB20" s="298">
        <v>37137</v>
      </c>
      <c r="BC20" s="458" t="s">
        <v>288</v>
      </c>
      <c r="BD20" s="458" t="s">
        <v>288</v>
      </c>
      <c r="BE20" s="458" t="s">
        <v>288</v>
      </c>
      <c r="BF20" s="458" t="s">
        <v>288</v>
      </c>
      <c r="BG20" s="458" t="s">
        <v>288</v>
      </c>
    </row>
    <row r="21" spans="1:59">
      <c r="A21" s="97"/>
      <c r="C21" s="298">
        <v>37138</v>
      </c>
      <c r="D21" s="290">
        <v>69</v>
      </c>
      <c r="E21" s="292"/>
      <c r="F21" s="99">
        <v>359.43</v>
      </c>
      <c r="G21" s="99">
        <v>-12.731</v>
      </c>
      <c r="H21" s="99">
        <f t="shared" si="7"/>
        <v>346.69900000000001</v>
      </c>
      <c r="I21" s="404"/>
      <c r="J21" s="99">
        <v>291.79199999999997</v>
      </c>
      <c r="K21" s="99">
        <v>-142.65</v>
      </c>
      <c r="L21" s="99">
        <f t="shared" si="8"/>
        <v>149.14199999999997</v>
      </c>
      <c r="M21" s="99">
        <f>'Page 2'!AN9</f>
        <v>37.392000000000003</v>
      </c>
      <c r="N21" s="99">
        <f>'Page 2'!AO9</f>
        <v>-72.02</v>
      </c>
      <c r="O21" s="99">
        <f t="shared" si="9"/>
        <v>-34.627999999999993</v>
      </c>
      <c r="P21" s="99">
        <f t="shared" si="23"/>
        <v>114.51399999999998</v>
      </c>
      <c r="Q21" s="99">
        <f t="shared" si="10"/>
        <v>461.21299999999997</v>
      </c>
      <c r="R21" s="404"/>
      <c r="S21" s="184">
        <f t="shared" si="17"/>
        <v>916.01499999999999</v>
      </c>
      <c r="T21" s="100">
        <v>0</v>
      </c>
      <c r="U21" s="101">
        <v>50</v>
      </c>
      <c r="V21" s="101"/>
      <c r="W21" s="101"/>
      <c r="X21" s="101">
        <v>-7.282</v>
      </c>
      <c r="Y21" s="308"/>
      <c r="Z21" s="99">
        <f t="shared" si="18"/>
        <v>503.93099999999998</v>
      </c>
      <c r="AA21" s="99">
        <f t="shared" si="19"/>
        <v>489.4</v>
      </c>
      <c r="AB21" s="404"/>
      <c r="AC21" s="99">
        <f t="shared" si="20"/>
        <v>-14.531000000000006</v>
      </c>
      <c r="AD21" s="410"/>
      <c r="AE21" s="419">
        <v>2.0186999999999999</v>
      </c>
      <c r="AF21" s="419">
        <v>2.0186999999999999</v>
      </c>
      <c r="AG21" s="433">
        <f t="shared" si="11"/>
        <v>0</v>
      </c>
      <c r="AH21" s="415">
        <f t="shared" si="12"/>
        <v>-66.63100000000037</v>
      </c>
      <c r="AI21" s="415">
        <f t="shared" si="13"/>
        <v>-52.100000000000364</v>
      </c>
      <c r="AJ21" s="415">
        <v>489.4</v>
      </c>
      <c r="AK21" s="415"/>
      <c r="AL21" s="415">
        <f t="shared" si="14"/>
        <v>66.63100000000037</v>
      </c>
      <c r="AM21" s="134"/>
      <c r="AN21" s="16">
        <f t="shared" si="6"/>
        <v>-52.100000000000364</v>
      </c>
      <c r="AO21" s="240">
        <v>3240.8</v>
      </c>
      <c r="AP21" s="137">
        <f t="shared" si="15"/>
        <v>-39.5</v>
      </c>
      <c r="AQ21" s="241">
        <v>2710.2</v>
      </c>
      <c r="AR21" s="137">
        <f t="shared" si="16"/>
        <v>-12.600000000000364</v>
      </c>
      <c r="AS21" s="242"/>
      <c r="AT21" s="147"/>
      <c r="AU21" s="147"/>
      <c r="AV21" s="234"/>
      <c r="AW21" s="234"/>
      <c r="AX21" s="233"/>
      <c r="AY21" s="405">
        <f t="shared" si="21"/>
        <v>0</v>
      </c>
      <c r="AZ21" s="406">
        <f t="shared" si="22"/>
        <v>0</v>
      </c>
      <c r="BA21" s="134"/>
      <c r="BB21" s="298">
        <v>37138</v>
      </c>
      <c r="BC21" s="458" t="s">
        <v>288</v>
      </c>
      <c r="BD21" s="458" t="s">
        <v>288</v>
      </c>
      <c r="BE21" s="458" t="s">
        <v>288</v>
      </c>
      <c r="BF21" s="458" t="s">
        <v>288</v>
      </c>
      <c r="BG21" s="458" t="s">
        <v>288</v>
      </c>
    </row>
    <row r="22" spans="1:59">
      <c r="A22" s="104"/>
      <c r="C22" s="298">
        <v>37139</v>
      </c>
      <c r="D22" s="290">
        <v>73</v>
      </c>
      <c r="E22" s="291"/>
      <c r="F22" s="99">
        <v>360.97300000000001</v>
      </c>
      <c r="G22" s="99">
        <v>-0.17</v>
      </c>
      <c r="H22" s="99">
        <f t="shared" si="7"/>
        <v>360.803</v>
      </c>
      <c r="I22" s="289"/>
      <c r="J22" s="99">
        <v>272.125</v>
      </c>
      <c r="K22" s="99">
        <v>-179.995</v>
      </c>
      <c r="L22" s="99">
        <f t="shared" si="8"/>
        <v>92.13</v>
      </c>
      <c r="M22" s="99">
        <f>'Page 2'!AN10</f>
        <v>90.650999999999996</v>
      </c>
      <c r="N22" s="99">
        <f>'Page 2'!AO10</f>
        <v>-82.224000000000004</v>
      </c>
      <c r="O22" s="99">
        <f t="shared" si="9"/>
        <v>8.4269999999999925</v>
      </c>
      <c r="P22" s="99">
        <f t="shared" si="23"/>
        <v>100.55699999999999</v>
      </c>
      <c r="Q22" s="99">
        <f t="shared" si="10"/>
        <v>461.36</v>
      </c>
      <c r="R22" s="289"/>
      <c r="S22" s="184">
        <f t="shared" si="17"/>
        <v>986.13800000000003</v>
      </c>
      <c r="T22" s="100">
        <v>60</v>
      </c>
      <c r="U22" s="101">
        <v>50</v>
      </c>
      <c r="V22" s="101"/>
      <c r="W22" s="101"/>
      <c r="X22" s="101">
        <v>-8.9890000000000008</v>
      </c>
      <c r="Y22" s="308"/>
      <c r="Z22" s="99">
        <f t="shared" si="18"/>
        <v>562.37099999999998</v>
      </c>
      <c r="AA22" s="99">
        <f t="shared" si="19"/>
        <v>539.4</v>
      </c>
      <c r="AB22" s="289"/>
      <c r="AC22" s="99">
        <f t="shared" si="20"/>
        <v>-22.971000000000004</v>
      </c>
      <c r="AD22" s="411"/>
      <c r="AE22" s="419">
        <v>2.0863</v>
      </c>
      <c r="AF22" s="419">
        <v>2.0525000000000002</v>
      </c>
      <c r="AG22" s="433">
        <f t="shared" si="11"/>
        <v>-3.379999999999983E-2</v>
      </c>
      <c r="AH22" s="415">
        <f t="shared" si="12"/>
        <v>-50.771000000000186</v>
      </c>
      <c r="AI22" s="415">
        <f t="shared" si="13"/>
        <v>-27.800000000000182</v>
      </c>
      <c r="AJ22" s="416">
        <v>539.4</v>
      </c>
      <c r="AK22" s="416"/>
      <c r="AL22" s="415">
        <f t="shared" si="14"/>
        <v>50.771000000000186</v>
      </c>
      <c r="AN22" s="16">
        <f t="shared" si="6"/>
        <v>-27.800000000000182</v>
      </c>
      <c r="AO22" s="240">
        <v>3244</v>
      </c>
      <c r="AP22" s="137">
        <f t="shared" si="15"/>
        <v>3.1999999999998181</v>
      </c>
      <c r="AQ22" s="241">
        <v>2679.2</v>
      </c>
      <c r="AR22" s="137">
        <f t="shared" si="16"/>
        <v>-31</v>
      </c>
      <c r="AS22" s="242"/>
      <c r="AT22" s="99"/>
      <c r="AU22" s="99"/>
      <c r="AY22" s="222">
        <f t="shared" si="21"/>
        <v>0</v>
      </c>
      <c r="AZ22" s="223">
        <f t="shared" si="22"/>
        <v>0</v>
      </c>
      <c r="BA22"/>
      <c r="BB22" s="298">
        <v>37139</v>
      </c>
      <c r="BC22" s="458" t="s">
        <v>288</v>
      </c>
      <c r="BD22" s="458" t="s">
        <v>288</v>
      </c>
      <c r="BE22" s="458" t="s">
        <v>288</v>
      </c>
      <c r="BF22" s="458" t="s">
        <v>288</v>
      </c>
      <c r="BG22" s="458" t="s">
        <v>288</v>
      </c>
    </row>
    <row r="23" spans="1:59">
      <c r="C23" s="298">
        <v>37140</v>
      </c>
      <c r="D23" s="290">
        <v>73</v>
      </c>
      <c r="E23" s="291"/>
      <c r="F23" s="99">
        <v>354.334</v>
      </c>
      <c r="G23" s="99">
        <v>-7.2610000000000001</v>
      </c>
      <c r="H23" s="99">
        <f t="shared" si="7"/>
        <v>347.07299999999998</v>
      </c>
      <c r="I23" s="286"/>
      <c r="J23" s="99">
        <v>268.92899999999997</v>
      </c>
      <c r="K23" s="99">
        <v>-187.43199999999999</v>
      </c>
      <c r="L23" s="99">
        <f t="shared" si="8"/>
        <v>81.496999999999986</v>
      </c>
      <c r="M23" s="99">
        <f>'Page 2'!AN11</f>
        <v>26.834</v>
      </c>
      <c r="N23" s="99">
        <f>'Page 2'!AO11</f>
        <v>-94.338999999999999</v>
      </c>
      <c r="O23" s="99">
        <f t="shared" si="9"/>
        <v>-67.504999999999995</v>
      </c>
      <c r="P23" s="99">
        <f t="shared" si="23"/>
        <v>13.99199999999999</v>
      </c>
      <c r="Q23" s="99">
        <f t="shared" si="10"/>
        <v>361.06499999999994</v>
      </c>
      <c r="R23" s="286"/>
      <c r="S23" s="184">
        <f t="shared" si="17"/>
        <v>939.12899999999991</v>
      </c>
      <c r="T23" s="100">
        <v>0</v>
      </c>
      <c r="U23" s="101">
        <v>50</v>
      </c>
      <c r="V23" s="101"/>
      <c r="W23" s="101"/>
      <c r="X23" s="101">
        <v>-8.9890000000000008</v>
      </c>
      <c r="Y23" s="308"/>
      <c r="Z23" s="99">
        <f t="shared" si="18"/>
        <v>402.07599999999996</v>
      </c>
      <c r="AA23" s="99">
        <f t="shared" si="19"/>
        <v>473.3</v>
      </c>
      <c r="AB23" s="286"/>
      <c r="AC23" s="99">
        <f t="shared" si="20"/>
        <v>71.224000000000046</v>
      </c>
      <c r="AD23" s="421"/>
      <c r="AE23" s="419">
        <v>2.1749999999999998</v>
      </c>
      <c r="AF23" s="419">
        <v>2.0933000000000002</v>
      </c>
      <c r="AG23" s="433">
        <f t="shared" si="11"/>
        <v>-8.1699999999999662E-2</v>
      </c>
      <c r="AH23" s="416">
        <f t="shared" si="12"/>
        <v>20.624000000000137</v>
      </c>
      <c r="AI23" s="415">
        <f t="shared" si="13"/>
        <v>-50.599999999999909</v>
      </c>
      <c r="AJ23" s="416">
        <v>473.3</v>
      </c>
      <c r="AK23" s="416"/>
      <c r="AL23" s="415">
        <f t="shared" si="14"/>
        <v>-20.624000000000137</v>
      </c>
      <c r="AN23" s="16">
        <f t="shared" si="6"/>
        <v>-50.599999999999909</v>
      </c>
      <c r="AO23" s="240">
        <v>3226.6</v>
      </c>
      <c r="AP23" s="137">
        <f t="shared" si="15"/>
        <v>-17.400000000000091</v>
      </c>
      <c r="AQ23" s="241">
        <v>2646</v>
      </c>
      <c r="AR23" s="137">
        <f t="shared" si="16"/>
        <v>-33.199999999999818</v>
      </c>
      <c r="AS23" s="242"/>
      <c r="AT23" s="99"/>
      <c r="AU23" s="99"/>
      <c r="AY23" s="222">
        <f t="shared" si="21"/>
        <v>0</v>
      </c>
      <c r="AZ23" s="223">
        <f t="shared" si="22"/>
        <v>0</v>
      </c>
      <c r="BA23" s="196"/>
      <c r="BB23" s="298">
        <v>37140</v>
      </c>
      <c r="BC23" s="458" t="s">
        <v>288</v>
      </c>
      <c r="BD23" s="458" t="s">
        <v>288</v>
      </c>
      <c r="BE23" s="458" t="s">
        <v>288</v>
      </c>
      <c r="BF23" s="458" t="s">
        <v>288</v>
      </c>
      <c r="BG23" s="458" t="s">
        <v>288</v>
      </c>
    </row>
    <row r="24" spans="1:59">
      <c r="C24" s="298">
        <v>37141</v>
      </c>
      <c r="D24" s="290">
        <v>67</v>
      </c>
      <c r="E24" s="291"/>
      <c r="F24" s="99">
        <v>347.33600000000001</v>
      </c>
      <c r="G24" s="99">
        <v>-2.734</v>
      </c>
      <c r="H24" s="99">
        <f t="shared" si="7"/>
        <v>344.60200000000003</v>
      </c>
      <c r="I24" s="287">
        <f>SUM(H18:H24)/1000</f>
        <v>2.651221</v>
      </c>
      <c r="J24" s="99">
        <v>255.62100000000001</v>
      </c>
      <c r="K24" s="99">
        <v>-168.851</v>
      </c>
      <c r="L24" s="99">
        <f t="shared" si="8"/>
        <v>86.77000000000001</v>
      </c>
      <c r="M24" s="99">
        <f>'Page 2'!AN12</f>
        <v>15.766</v>
      </c>
      <c r="N24" s="99">
        <f>'Page 2'!AO12</f>
        <v>-22.521999999999998</v>
      </c>
      <c r="O24" s="99">
        <f t="shared" si="9"/>
        <v>-6.7559999999999985</v>
      </c>
      <c r="P24" s="99">
        <f t="shared" si="23"/>
        <v>80.01400000000001</v>
      </c>
      <c r="Q24" s="99">
        <f t="shared" si="10"/>
        <v>424.61600000000004</v>
      </c>
      <c r="R24" s="287">
        <f>SUM(Q18:Q24)/1000</f>
        <v>3.4630580000000002</v>
      </c>
      <c r="S24" s="184">
        <f t="shared" si="17"/>
        <v>812.83</v>
      </c>
      <c r="T24" s="100">
        <v>0</v>
      </c>
      <c r="U24" s="101">
        <v>50</v>
      </c>
      <c r="V24" s="101"/>
      <c r="W24" s="101"/>
      <c r="X24" s="101">
        <v>-8.9890000000000008</v>
      </c>
      <c r="Y24" s="308"/>
      <c r="Z24" s="99">
        <f t="shared" si="18"/>
        <v>465.62700000000007</v>
      </c>
      <c r="AA24" s="99">
        <f t="shared" si="19"/>
        <v>448</v>
      </c>
      <c r="AB24" s="287">
        <f>SUM(AA18:AA24)/1000</f>
        <v>3.8442000000000003</v>
      </c>
      <c r="AC24" s="99">
        <f t="shared" si="20"/>
        <v>-17.627000000000066</v>
      </c>
      <c r="AD24" s="412">
        <f>SUM(AC18:AC24)/1000</f>
        <v>0.14717700000000009</v>
      </c>
      <c r="AE24" s="419">
        <v>2.2212999999999998</v>
      </c>
      <c r="AF24" s="419">
        <v>2.1253000000000002</v>
      </c>
      <c r="AG24" s="433">
        <f t="shared" si="11"/>
        <v>-9.5999999999999641E-2</v>
      </c>
      <c r="AH24" s="416">
        <f t="shared" si="12"/>
        <v>30.173000000000116</v>
      </c>
      <c r="AI24" s="415">
        <f t="shared" si="13"/>
        <v>47.800000000000182</v>
      </c>
      <c r="AJ24" s="415">
        <v>448</v>
      </c>
      <c r="AK24" s="416"/>
      <c r="AL24" s="415">
        <f t="shared" ref="AL24:AL46" si="24">-1*(AC24+AI24)</f>
        <v>-30.173000000000116</v>
      </c>
      <c r="AN24" s="16">
        <f t="shared" si="6"/>
        <v>47.800000000000182</v>
      </c>
      <c r="AO24" s="240">
        <v>3285.1</v>
      </c>
      <c r="AP24" s="137">
        <f t="shared" si="15"/>
        <v>58.5</v>
      </c>
      <c r="AQ24" s="241">
        <v>2635.3</v>
      </c>
      <c r="AR24" s="137">
        <f t="shared" si="16"/>
        <v>-10.699999999999818</v>
      </c>
      <c r="AS24" s="242"/>
      <c r="AT24" s="99"/>
      <c r="AU24" s="99"/>
      <c r="AY24" s="222">
        <f t="shared" si="21"/>
        <v>0</v>
      </c>
      <c r="AZ24" s="223">
        <f t="shared" si="22"/>
        <v>0</v>
      </c>
      <c r="BA24"/>
      <c r="BB24" s="298">
        <v>37141</v>
      </c>
      <c r="BC24" s="458" t="s">
        <v>288</v>
      </c>
      <c r="BD24" s="457" t="s">
        <v>289</v>
      </c>
      <c r="BE24" s="457" t="s">
        <v>289</v>
      </c>
      <c r="BF24" s="457" t="s">
        <v>289</v>
      </c>
      <c r="BG24" s="458" t="s">
        <v>288</v>
      </c>
    </row>
    <row r="25" spans="1:59">
      <c r="C25" s="298">
        <v>37142</v>
      </c>
      <c r="D25" s="290">
        <v>60</v>
      </c>
      <c r="E25" s="291"/>
      <c r="F25" s="294">
        <v>402.495</v>
      </c>
      <c r="G25" s="294">
        <v>-2.738</v>
      </c>
      <c r="H25" s="294">
        <f t="shared" si="7"/>
        <v>399.75700000000001</v>
      </c>
      <c r="I25" s="288" t="s">
        <v>87</v>
      </c>
      <c r="J25" s="294">
        <v>376.93900000000002</v>
      </c>
      <c r="K25" s="294">
        <v>-147.435</v>
      </c>
      <c r="L25" s="294">
        <f t="shared" si="8"/>
        <v>229.50400000000002</v>
      </c>
      <c r="M25" s="294">
        <f>'Page 2'!AN13</f>
        <v>27.524000000000001</v>
      </c>
      <c r="N25" s="294">
        <f>'Page 2'!AO13</f>
        <v>-37.790999999999997</v>
      </c>
      <c r="O25" s="294">
        <f t="shared" si="9"/>
        <v>-10.266999999999996</v>
      </c>
      <c r="P25" s="294">
        <f t="shared" si="23"/>
        <v>219.23700000000002</v>
      </c>
      <c r="Q25" s="294">
        <f t="shared" si="10"/>
        <v>618.99400000000003</v>
      </c>
      <c r="R25" s="288" t="s">
        <v>87</v>
      </c>
      <c r="S25" s="299">
        <f t="shared" si="17"/>
        <v>994.92200000000003</v>
      </c>
      <c r="T25" s="300">
        <v>0</v>
      </c>
      <c r="U25" s="295">
        <v>50</v>
      </c>
      <c r="V25" s="295"/>
      <c r="W25" s="295"/>
      <c r="X25" s="295">
        <v>-8.9890000000000008</v>
      </c>
      <c r="Y25" s="309"/>
      <c r="Z25" s="294">
        <f t="shared" si="18"/>
        <v>660.005</v>
      </c>
      <c r="AA25" s="294">
        <f t="shared" si="19"/>
        <v>652.1</v>
      </c>
      <c r="AB25" s="288" t="s">
        <v>87</v>
      </c>
      <c r="AC25" s="294">
        <f t="shared" si="20"/>
        <v>-7.9049999999999727</v>
      </c>
      <c r="AD25" s="431" t="s">
        <v>87</v>
      </c>
      <c r="AE25" s="429">
        <v>2.1412</v>
      </c>
      <c r="AF25" s="429">
        <v>2.1284999999999998</v>
      </c>
      <c r="AG25" s="433">
        <f t="shared" si="11"/>
        <v>-1.2700000000000156E-2</v>
      </c>
      <c r="AH25" s="430">
        <f t="shared" si="12"/>
        <v>-5.9049999999999727</v>
      </c>
      <c r="AI25" s="430">
        <f t="shared" si="13"/>
        <v>2</v>
      </c>
      <c r="AJ25" s="415">
        <v>652.1</v>
      </c>
      <c r="AK25" s="416"/>
      <c r="AL25" s="415">
        <f t="shared" si="24"/>
        <v>5.9049999999999727</v>
      </c>
      <c r="AN25" s="16">
        <f t="shared" si="6"/>
        <v>2</v>
      </c>
      <c r="AO25" s="240">
        <v>3277.8</v>
      </c>
      <c r="AP25" s="137">
        <f t="shared" si="15"/>
        <v>-7.2999999999997272</v>
      </c>
      <c r="AQ25" s="241">
        <v>2644.6</v>
      </c>
      <c r="AR25" s="137">
        <f t="shared" si="16"/>
        <v>9.2999999999997272</v>
      </c>
      <c r="AS25" s="242"/>
      <c r="AT25" s="99"/>
      <c r="AU25" s="99"/>
      <c r="AY25" s="222">
        <f t="shared" si="21"/>
        <v>0</v>
      </c>
      <c r="AZ25" s="223">
        <f t="shared" si="22"/>
        <v>0</v>
      </c>
      <c r="BA25" s="196"/>
      <c r="BB25" s="298">
        <v>37142</v>
      </c>
      <c r="BC25" s="457" t="s">
        <v>289</v>
      </c>
      <c r="BD25" s="458" t="s">
        <v>288</v>
      </c>
      <c r="BE25" s="458" t="s">
        <v>288</v>
      </c>
      <c r="BF25" s="458" t="s">
        <v>288</v>
      </c>
      <c r="BG25" s="458" t="s">
        <v>288</v>
      </c>
    </row>
    <row r="26" spans="1:59">
      <c r="C26" s="298">
        <v>37143</v>
      </c>
      <c r="D26" s="290">
        <v>58</v>
      </c>
      <c r="E26" s="291"/>
      <c r="F26" s="294">
        <v>399.14400000000001</v>
      </c>
      <c r="G26" s="294">
        <v>-5.5039999999999996</v>
      </c>
      <c r="H26" s="294">
        <f t="shared" si="7"/>
        <v>393.64</v>
      </c>
      <c r="I26" s="289">
        <f>I24-I17</f>
        <v>2.651221</v>
      </c>
      <c r="J26" s="294">
        <v>380.41199999999998</v>
      </c>
      <c r="K26" s="294">
        <v>-144.20099999999999</v>
      </c>
      <c r="L26" s="294">
        <f t="shared" si="8"/>
        <v>236.21099999999998</v>
      </c>
      <c r="M26" s="294">
        <f>'Page 2'!AN14</f>
        <v>18.521999999999998</v>
      </c>
      <c r="N26" s="294">
        <f>'Page 2'!AO14</f>
        <v>-33.393999999999998</v>
      </c>
      <c r="O26" s="294">
        <f t="shared" si="9"/>
        <v>-14.872</v>
      </c>
      <c r="P26" s="294">
        <f t="shared" si="23"/>
        <v>221.339</v>
      </c>
      <c r="Q26" s="294">
        <f t="shared" si="10"/>
        <v>614.97900000000004</v>
      </c>
      <c r="R26" s="289">
        <f>R24-R17</f>
        <v>3.4630580000000002</v>
      </c>
      <c r="S26" s="299">
        <f t="shared" si="17"/>
        <v>981.17700000000002</v>
      </c>
      <c r="T26" s="300">
        <v>0</v>
      </c>
      <c r="U26" s="295">
        <v>50</v>
      </c>
      <c r="V26" s="295"/>
      <c r="W26" s="295"/>
      <c r="X26" s="295">
        <v>-8.9890000000000008</v>
      </c>
      <c r="Y26" s="309"/>
      <c r="Z26" s="294">
        <f t="shared" si="18"/>
        <v>655.99</v>
      </c>
      <c r="AA26" s="294">
        <f t="shared" si="19"/>
        <v>682.9</v>
      </c>
      <c r="AB26" s="289">
        <f>AB24-AB17</f>
        <v>3.8442000000000003</v>
      </c>
      <c r="AC26" s="294">
        <f t="shared" si="20"/>
        <v>26.909999999999968</v>
      </c>
      <c r="AD26" s="432">
        <f>AD24-AD17</f>
        <v>0.14717700000000009</v>
      </c>
      <c r="AE26" s="429">
        <v>2.1412</v>
      </c>
      <c r="AF26" s="429">
        <v>2.1284999999999998</v>
      </c>
      <c r="AG26" s="433">
        <f t="shared" si="11"/>
        <v>-1.2700000000000156E-2</v>
      </c>
      <c r="AH26" s="430">
        <f t="shared" si="12"/>
        <v>-22.389999999999759</v>
      </c>
      <c r="AI26" s="430">
        <f t="shared" si="13"/>
        <v>-49.299999999999727</v>
      </c>
      <c r="AJ26" s="415">
        <v>682.9</v>
      </c>
      <c r="AK26" s="416"/>
      <c r="AL26" s="415">
        <f t="shared" si="24"/>
        <v>22.389999999999759</v>
      </c>
      <c r="AN26" s="16">
        <f t="shared" si="6"/>
        <v>-49.299999999999727</v>
      </c>
      <c r="AO26" s="240">
        <v>3251.8</v>
      </c>
      <c r="AP26" s="137">
        <f t="shared" si="15"/>
        <v>-26</v>
      </c>
      <c r="AQ26" s="241">
        <v>2621.3000000000002</v>
      </c>
      <c r="AR26" s="137">
        <f t="shared" si="16"/>
        <v>-23.299999999999727</v>
      </c>
      <c r="AS26" s="242"/>
      <c r="AT26" s="99"/>
      <c r="AU26" s="99"/>
      <c r="AY26" s="222">
        <f t="shared" si="21"/>
        <v>0</v>
      </c>
      <c r="AZ26" s="223">
        <f t="shared" si="22"/>
        <v>0</v>
      </c>
      <c r="BA26"/>
      <c r="BB26" s="298">
        <v>37143</v>
      </c>
      <c r="BC26" s="458" t="s">
        <v>288</v>
      </c>
      <c r="BD26" s="458" t="s">
        <v>288</v>
      </c>
      <c r="BE26" s="458" t="s">
        <v>288</v>
      </c>
      <c r="BF26" s="458" t="s">
        <v>288</v>
      </c>
      <c r="BG26" s="458" t="s">
        <v>288</v>
      </c>
    </row>
    <row r="27" spans="1:59">
      <c r="C27" s="298">
        <v>37144</v>
      </c>
      <c r="D27" s="290">
        <v>60</v>
      </c>
      <c r="E27" s="291">
        <v>492</v>
      </c>
      <c r="F27" s="99">
        <v>327.279</v>
      </c>
      <c r="G27" s="99">
        <v>-1.554</v>
      </c>
      <c r="H27" s="99">
        <f t="shared" si="7"/>
        <v>325.72500000000002</v>
      </c>
      <c r="I27" s="286"/>
      <c r="J27" s="99">
        <v>380.47699999999998</v>
      </c>
      <c r="K27" s="99">
        <v>-145.785</v>
      </c>
      <c r="L27" s="99">
        <f t="shared" si="8"/>
        <v>234.69199999999998</v>
      </c>
      <c r="M27" s="99">
        <f>'Page 2'!AN15</f>
        <v>24.603000000000002</v>
      </c>
      <c r="N27" s="99">
        <f>'Page 2'!AO15</f>
        <v>-41.151000000000003</v>
      </c>
      <c r="O27" s="99">
        <f t="shared" si="9"/>
        <v>-16.548000000000002</v>
      </c>
      <c r="P27" s="99">
        <f t="shared" si="23"/>
        <v>218.14399999999998</v>
      </c>
      <c r="Q27" s="99">
        <f t="shared" si="10"/>
        <v>543.86900000000003</v>
      </c>
      <c r="R27" s="286"/>
      <c r="S27" s="184">
        <f t="shared" si="17"/>
        <v>920.84899999999982</v>
      </c>
      <c r="T27" s="100">
        <v>0</v>
      </c>
      <c r="U27" s="101">
        <v>50</v>
      </c>
      <c r="V27" s="101"/>
      <c r="W27" s="101"/>
      <c r="X27" s="101">
        <v>-8.9890000000000008</v>
      </c>
      <c r="Y27" s="308"/>
      <c r="Z27" s="99">
        <f t="shared" si="18"/>
        <v>584.88</v>
      </c>
      <c r="AA27" s="99">
        <f t="shared" si="19"/>
        <v>604.6</v>
      </c>
      <c r="AB27" s="286"/>
      <c r="AC27" s="99">
        <f t="shared" si="20"/>
        <v>19.720000000000027</v>
      </c>
      <c r="AD27" s="421"/>
      <c r="AE27" s="419">
        <v>2.1412</v>
      </c>
      <c r="AF27" s="419">
        <v>2.1284999999999998</v>
      </c>
      <c r="AG27" s="433">
        <f t="shared" si="11"/>
        <v>-1.2700000000000156E-2</v>
      </c>
      <c r="AH27" s="416">
        <f t="shared" si="12"/>
        <v>-46.280000000000427</v>
      </c>
      <c r="AI27" s="415">
        <f t="shared" si="13"/>
        <v>-66.000000000000455</v>
      </c>
      <c r="AJ27" s="415">
        <v>604.6</v>
      </c>
      <c r="AK27" s="415"/>
      <c r="AL27" s="415">
        <f t="shared" si="24"/>
        <v>46.280000000000427</v>
      </c>
      <c r="AN27" s="16">
        <f t="shared" si="6"/>
        <v>-66.000000000000455</v>
      </c>
      <c r="AO27" s="240">
        <v>3229.1</v>
      </c>
      <c r="AP27" s="137">
        <f t="shared" si="15"/>
        <v>-22.700000000000273</v>
      </c>
      <c r="AQ27" s="241">
        <v>2578</v>
      </c>
      <c r="AR27" s="137">
        <f t="shared" si="16"/>
        <v>-43.300000000000182</v>
      </c>
      <c r="AS27" s="242"/>
      <c r="AT27" s="147"/>
      <c r="AU27" s="147"/>
      <c r="AV27" s="234"/>
      <c r="AW27" s="234"/>
      <c r="AX27" s="233"/>
      <c r="AY27" s="235">
        <f t="shared" ref="AY27:AY32" si="25">SUM(AV27:AX27)</f>
        <v>0</v>
      </c>
      <c r="AZ27" s="236">
        <f t="shared" ref="AZ27:AZ32" si="26">AW27+AX27</f>
        <v>0</v>
      </c>
      <c r="BA27" s="196"/>
      <c r="BB27" s="298">
        <v>37144</v>
      </c>
      <c r="BC27" s="458" t="s">
        <v>288</v>
      </c>
      <c r="BD27" s="458" t="s">
        <v>288</v>
      </c>
      <c r="BE27" s="458" t="s">
        <v>288</v>
      </c>
      <c r="BF27" s="458" t="s">
        <v>288</v>
      </c>
      <c r="BG27" s="458" t="s">
        <v>288</v>
      </c>
    </row>
    <row r="28" spans="1:59">
      <c r="C28" s="298">
        <v>37145</v>
      </c>
      <c r="D28" s="290">
        <v>67</v>
      </c>
      <c r="E28" s="291"/>
      <c r="F28" s="99">
        <v>370.55099999999999</v>
      </c>
      <c r="G28" s="99">
        <v>-0.27</v>
      </c>
      <c r="H28" s="99">
        <f t="shared" si="7"/>
        <v>370.28100000000001</v>
      </c>
      <c r="I28" s="288"/>
      <c r="J28" s="99">
        <v>254.041</v>
      </c>
      <c r="K28" s="99">
        <v>-149.04300000000001</v>
      </c>
      <c r="L28" s="99">
        <f t="shared" si="8"/>
        <v>104.99799999999999</v>
      </c>
      <c r="M28" s="99">
        <f>'Page 2'!AN16</f>
        <v>45.33</v>
      </c>
      <c r="N28" s="99">
        <f>'Page 2'!AO16</f>
        <v>-50.204000000000001</v>
      </c>
      <c r="O28" s="99">
        <f t="shared" si="9"/>
        <v>-4.8740000000000023</v>
      </c>
      <c r="P28" s="99">
        <f t="shared" si="23"/>
        <v>100.124</v>
      </c>
      <c r="Q28" s="99">
        <f t="shared" si="10"/>
        <v>470.40499999999997</v>
      </c>
      <c r="R28" s="288"/>
      <c r="S28" s="184">
        <f t="shared" si="17"/>
        <v>869.43899999999996</v>
      </c>
      <c r="T28" s="100">
        <v>0</v>
      </c>
      <c r="U28" s="101">
        <v>50</v>
      </c>
      <c r="V28" s="101"/>
      <c r="W28" s="101"/>
      <c r="X28" s="101">
        <v>-8.9890000000000008</v>
      </c>
      <c r="Y28" s="308"/>
      <c r="Z28" s="99">
        <f t="shared" si="18"/>
        <v>511.416</v>
      </c>
      <c r="AA28" s="99">
        <f t="shared" si="19"/>
        <v>593.5</v>
      </c>
      <c r="AB28" s="288"/>
      <c r="AC28" s="99">
        <f t="shared" si="20"/>
        <v>82.084000000000003</v>
      </c>
      <c r="AD28" s="422"/>
      <c r="AE28" s="419">
        <v>2.2437999999999998</v>
      </c>
      <c r="AF28" s="419">
        <v>2.1476999999999999</v>
      </c>
      <c r="AG28" s="433">
        <f t="shared" si="11"/>
        <v>-9.6099999999999852E-2</v>
      </c>
      <c r="AH28" s="415">
        <f t="shared" si="12"/>
        <v>45.184000000000367</v>
      </c>
      <c r="AI28" s="415">
        <f t="shared" si="13"/>
        <v>-36.899999999999636</v>
      </c>
      <c r="AJ28" s="415">
        <v>593.5</v>
      </c>
      <c r="AK28" s="415"/>
      <c r="AL28" s="415">
        <f t="shared" si="24"/>
        <v>-45.184000000000367</v>
      </c>
      <c r="AN28" s="16">
        <f t="shared" si="6"/>
        <v>-36.899999999999636</v>
      </c>
      <c r="AO28" s="240">
        <v>3216.8</v>
      </c>
      <c r="AP28" s="137">
        <f t="shared" si="15"/>
        <v>-12.299999999999727</v>
      </c>
      <c r="AQ28" s="241">
        <v>2553.4</v>
      </c>
      <c r="AR28" s="137">
        <f t="shared" si="16"/>
        <v>-24.599999999999909</v>
      </c>
      <c r="AS28" s="242"/>
      <c r="AT28" s="147"/>
      <c r="AU28" s="147"/>
      <c r="AV28" s="237"/>
      <c r="AW28" s="234"/>
      <c r="AX28" s="233"/>
      <c r="AY28" s="235">
        <f t="shared" si="25"/>
        <v>0</v>
      </c>
      <c r="AZ28" s="236">
        <f t="shared" si="26"/>
        <v>0</v>
      </c>
      <c r="BA28" s="196"/>
      <c r="BB28" s="298">
        <v>37145</v>
      </c>
      <c r="BC28" s="458" t="s">
        <v>288</v>
      </c>
      <c r="BD28" s="457" t="s">
        <v>289</v>
      </c>
      <c r="BE28" s="457" t="s">
        <v>289</v>
      </c>
      <c r="BF28" s="457" t="s">
        <v>289</v>
      </c>
      <c r="BG28" s="457" t="s">
        <v>289</v>
      </c>
    </row>
    <row r="29" spans="1:59">
      <c r="C29" s="298">
        <v>37146</v>
      </c>
      <c r="D29" s="290">
        <v>65</v>
      </c>
      <c r="E29" s="291"/>
      <c r="F29" s="99">
        <v>344.40300000000002</v>
      </c>
      <c r="G29" s="99">
        <v>-1.4610000000000001</v>
      </c>
      <c r="H29" s="99">
        <f t="shared" si="7"/>
        <v>342.94200000000001</v>
      </c>
      <c r="I29" s="289"/>
      <c r="J29" s="99">
        <v>260.62299999999999</v>
      </c>
      <c r="K29" s="99">
        <v>-148.89099999999999</v>
      </c>
      <c r="L29" s="99">
        <f t="shared" si="8"/>
        <v>111.732</v>
      </c>
      <c r="M29" s="99">
        <f>'Page 2'!AN17</f>
        <v>31.22</v>
      </c>
      <c r="N29" s="99">
        <f>'Page 2'!AO17</f>
        <v>-37.371000000000002</v>
      </c>
      <c r="O29" s="99">
        <f t="shared" si="9"/>
        <v>-6.1510000000000034</v>
      </c>
      <c r="P29" s="99">
        <f t="shared" si="23"/>
        <v>105.58099999999999</v>
      </c>
      <c r="Q29" s="99">
        <f t="shared" si="10"/>
        <v>448.52300000000002</v>
      </c>
      <c r="R29" s="289"/>
      <c r="S29" s="184">
        <f t="shared" si="17"/>
        <v>823.96900000000005</v>
      </c>
      <c r="T29" s="100">
        <v>0</v>
      </c>
      <c r="U29" s="101">
        <v>50</v>
      </c>
      <c r="V29" s="101"/>
      <c r="W29" s="101"/>
      <c r="X29" s="101">
        <v>-8.9890000000000008</v>
      </c>
      <c r="Y29" s="308"/>
      <c r="Z29" s="99">
        <f t="shared" si="18"/>
        <v>489.53400000000005</v>
      </c>
      <c r="AA29" s="99">
        <f t="shared" si="19"/>
        <v>405.3</v>
      </c>
      <c r="AB29" s="289"/>
      <c r="AC29" s="99">
        <f t="shared" si="20"/>
        <v>-84.234000000000037</v>
      </c>
      <c r="AD29" s="411"/>
      <c r="AE29" s="419">
        <v>2.3012999999999999</v>
      </c>
      <c r="AF29" s="419">
        <v>2.1696</v>
      </c>
      <c r="AG29" s="433">
        <f t="shared" ref="AG29:AG49" si="27">AF29-AE29</f>
        <v>-0.13169999999999993</v>
      </c>
      <c r="AH29" s="415">
        <f t="shared" si="12"/>
        <v>-8.634000000000583</v>
      </c>
      <c r="AI29" s="415">
        <f t="shared" si="13"/>
        <v>75.599999999999454</v>
      </c>
      <c r="AJ29" s="415">
        <v>405.3</v>
      </c>
      <c r="AK29" s="416"/>
      <c r="AL29" s="415">
        <f t="shared" si="24"/>
        <v>8.634000000000583</v>
      </c>
      <c r="AN29" s="16">
        <f t="shared" si="6"/>
        <v>75.599999999999454</v>
      </c>
      <c r="AO29" s="240">
        <v>3210.7</v>
      </c>
      <c r="AP29" s="137">
        <f t="shared" si="15"/>
        <v>-6.1000000000003638</v>
      </c>
      <c r="AQ29" s="241">
        <v>2635.1</v>
      </c>
      <c r="AR29" s="137">
        <f t="shared" si="16"/>
        <v>81.699999999999818</v>
      </c>
      <c r="AS29" s="242"/>
      <c r="AT29" s="99"/>
      <c r="AU29" s="99"/>
      <c r="AY29" s="222">
        <f t="shared" si="25"/>
        <v>0</v>
      </c>
      <c r="AZ29" s="223">
        <f t="shared" si="26"/>
        <v>0</v>
      </c>
      <c r="BA29"/>
      <c r="BB29" s="298">
        <v>37146</v>
      </c>
      <c r="BC29" s="458" t="s">
        <v>288</v>
      </c>
      <c r="BD29" s="457" t="s">
        <v>289</v>
      </c>
      <c r="BE29" s="457" t="s">
        <v>289</v>
      </c>
      <c r="BF29" s="457" t="s">
        <v>289</v>
      </c>
      <c r="BG29" s="457" t="s">
        <v>289</v>
      </c>
    </row>
    <row r="30" spans="1:59">
      <c r="C30" s="298">
        <v>37147</v>
      </c>
      <c r="D30" s="290">
        <v>56</v>
      </c>
      <c r="E30" s="291"/>
      <c r="F30" s="99">
        <v>340.697</v>
      </c>
      <c r="G30" s="99">
        <v>-2.6819999999999999</v>
      </c>
      <c r="H30" s="99">
        <f t="shared" si="7"/>
        <v>338.01499999999999</v>
      </c>
      <c r="I30" s="286"/>
      <c r="J30" s="99">
        <v>260.62299999999999</v>
      </c>
      <c r="K30" s="99">
        <v>-149.38999999999999</v>
      </c>
      <c r="L30" s="99">
        <f t="shared" si="8"/>
        <v>111.233</v>
      </c>
      <c r="M30" s="99">
        <f>'Page 2'!AN18</f>
        <v>62.348999999999997</v>
      </c>
      <c r="N30" s="99">
        <f>'Page 2'!AO18</f>
        <v>-58.948</v>
      </c>
      <c r="O30" s="99">
        <f t="shared" si="9"/>
        <v>3.4009999999999962</v>
      </c>
      <c r="P30" s="99">
        <f t="shared" si="23"/>
        <v>114.634</v>
      </c>
      <c r="Q30" s="99">
        <f t="shared" si="10"/>
        <v>452.649</v>
      </c>
      <c r="R30" s="286"/>
      <c r="S30" s="184">
        <f t="shared" si="17"/>
        <v>874.68899999999996</v>
      </c>
      <c r="T30" s="100">
        <v>0</v>
      </c>
      <c r="U30" s="101">
        <v>50</v>
      </c>
      <c r="V30" s="101"/>
      <c r="W30" s="101"/>
      <c r="X30" s="101">
        <v>-8.9890000000000008</v>
      </c>
      <c r="Y30" s="308"/>
      <c r="Z30" s="99">
        <f t="shared" si="18"/>
        <v>493.66</v>
      </c>
      <c r="AA30" s="99">
        <f t="shared" si="19"/>
        <v>431.1</v>
      </c>
      <c r="AB30" s="286"/>
      <c r="AC30" s="99">
        <f t="shared" si="20"/>
        <v>-62.56</v>
      </c>
      <c r="AD30" s="421"/>
      <c r="AE30" s="419">
        <v>2.2999999999999998</v>
      </c>
      <c r="AF30" s="419">
        <v>2.1859000000000002</v>
      </c>
      <c r="AG30" s="433">
        <f t="shared" si="27"/>
        <v>-0.11409999999999965</v>
      </c>
      <c r="AH30" s="416">
        <f t="shared" si="12"/>
        <v>-51.06</v>
      </c>
      <c r="AI30" s="415">
        <f t="shared" si="13"/>
        <v>11.5</v>
      </c>
      <c r="AJ30" s="416">
        <v>431.1</v>
      </c>
      <c r="AK30" s="416"/>
      <c r="AL30" s="415">
        <f t="shared" si="24"/>
        <v>51.06</v>
      </c>
      <c r="AN30" s="16">
        <f t="shared" si="6"/>
        <v>11.5</v>
      </c>
      <c r="AO30" s="240">
        <v>3231.2</v>
      </c>
      <c r="AP30" s="137">
        <f t="shared" si="15"/>
        <v>20.5</v>
      </c>
      <c r="AQ30" s="241">
        <v>2626.1</v>
      </c>
      <c r="AR30" s="137">
        <f t="shared" si="16"/>
        <v>-9</v>
      </c>
      <c r="AS30" s="242"/>
      <c r="AT30" s="100"/>
      <c r="AU30" s="101"/>
      <c r="AY30" s="222">
        <f t="shared" si="25"/>
        <v>0</v>
      </c>
      <c r="AZ30" s="223">
        <f t="shared" si="26"/>
        <v>0</v>
      </c>
      <c r="BA30" s="196"/>
      <c r="BB30" s="298">
        <v>37147</v>
      </c>
      <c r="BC30" s="458" t="s">
        <v>288</v>
      </c>
      <c r="BD30" s="457" t="s">
        <v>289</v>
      </c>
      <c r="BE30" s="457" t="s">
        <v>289</v>
      </c>
      <c r="BF30" s="457" t="s">
        <v>289</v>
      </c>
      <c r="BG30" s="457" t="s">
        <v>289</v>
      </c>
    </row>
    <row r="31" spans="1:59">
      <c r="C31" s="298">
        <v>37148</v>
      </c>
      <c r="D31" s="290">
        <v>54</v>
      </c>
      <c r="E31" s="291"/>
      <c r="F31" s="99">
        <v>321.03399999999999</v>
      </c>
      <c r="G31" s="99">
        <v>-1.7549999999999999</v>
      </c>
      <c r="H31" s="99">
        <f t="shared" si="7"/>
        <v>319.279</v>
      </c>
      <c r="I31" s="287">
        <f>SUM(H25:H31)/1000</f>
        <v>2.4896389999999995</v>
      </c>
      <c r="J31" s="99">
        <v>382.12299999999999</v>
      </c>
      <c r="K31" s="99">
        <v>-148.697</v>
      </c>
      <c r="L31" s="99">
        <f t="shared" si="8"/>
        <v>233.42599999999999</v>
      </c>
      <c r="M31" s="99">
        <f>'Page 2'!AN19</f>
        <v>27.978000000000002</v>
      </c>
      <c r="N31" s="99">
        <f>'Page 2'!AO19</f>
        <v>-35.756</v>
      </c>
      <c r="O31" s="99">
        <f t="shared" si="9"/>
        <v>-7.7779999999999987</v>
      </c>
      <c r="P31" s="99">
        <f t="shared" si="23"/>
        <v>225.648</v>
      </c>
      <c r="Q31" s="99">
        <f t="shared" si="10"/>
        <v>544.92700000000002</v>
      </c>
      <c r="R31" s="287">
        <f>SUM(Q25:Q31)/1000</f>
        <v>3.6943460000000004</v>
      </c>
      <c r="S31" s="184">
        <f t="shared" si="17"/>
        <v>917.34299999999996</v>
      </c>
      <c r="T31" s="100">
        <v>0</v>
      </c>
      <c r="U31" s="101">
        <v>50</v>
      </c>
      <c r="V31" s="101"/>
      <c r="W31" s="101"/>
      <c r="X31" s="101">
        <v>-8.7579999999999991</v>
      </c>
      <c r="Y31" s="308"/>
      <c r="Z31" s="99">
        <f t="shared" si="18"/>
        <v>586.16899999999998</v>
      </c>
      <c r="AA31" s="99">
        <f t="shared" si="19"/>
        <v>601.1</v>
      </c>
      <c r="AB31" s="287">
        <f>SUM(AA25:AA31)/1000</f>
        <v>3.9706000000000001</v>
      </c>
      <c r="AC31" s="99">
        <f t="shared" si="20"/>
        <v>14.93100000000004</v>
      </c>
      <c r="AD31" s="412">
        <f>SUM(AC25:AC31)/1000</f>
        <v>-1.1053999999999974E-2</v>
      </c>
      <c r="AE31" s="419">
        <v>2.2088000000000001</v>
      </c>
      <c r="AF31" s="419">
        <v>2.1884999999999999</v>
      </c>
      <c r="AG31" s="433">
        <f t="shared" si="27"/>
        <v>-2.0300000000000207E-2</v>
      </c>
      <c r="AH31" s="416">
        <f t="shared" si="12"/>
        <v>-28.168999999999414</v>
      </c>
      <c r="AI31" s="415">
        <f t="shared" si="13"/>
        <v>-43.099999999999454</v>
      </c>
      <c r="AJ31" s="415">
        <v>601.1</v>
      </c>
      <c r="AK31" s="416"/>
      <c r="AL31" s="415">
        <f t="shared" si="24"/>
        <v>28.168999999999414</v>
      </c>
      <c r="AN31" s="16">
        <f t="shared" si="6"/>
        <v>-43.099999999999454</v>
      </c>
      <c r="AO31" s="240">
        <v>3193.3</v>
      </c>
      <c r="AP31" s="137">
        <f t="shared" si="15"/>
        <v>-37.899999999999636</v>
      </c>
      <c r="AQ31" s="241">
        <v>2620.9</v>
      </c>
      <c r="AR31" s="137">
        <f t="shared" si="16"/>
        <v>-5.1999999999998181</v>
      </c>
      <c r="AS31" s="242"/>
      <c r="AY31" s="222">
        <f t="shared" si="25"/>
        <v>0</v>
      </c>
      <c r="AZ31" s="223">
        <f t="shared" si="26"/>
        <v>0</v>
      </c>
      <c r="BB31" s="298">
        <v>37148</v>
      </c>
      <c r="BC31" s="458" t="s">
        <v>288</v>
      </c>
      <c r="BD31" s="458" t="s">
        <v>288</v>
      </c>
      <c r="BE31" s="458" t="s">
        <v>288</v>
      </c>
      <c r="BF31" s="458" t="s">
        <v>288</v>
      </c>
      <c r="BG31" s="458" t="s">
        <v>288</v>
      </c>
    </row>
    <row r="32" spans="1:59">
      <c r="C32" s="298">
        <v>37149</v>
      </c>
      <c r="D32" s="290">
        <v>57</v>
      </c>
      <c r="E32" s="291"/>
      <c r="F32" s="294">
        <v>342.15499999999997</v>
      </c>
      <c r="G32" s="294">
        <v>0</v>
      </c>
      <c r="H32" s="294">
        <f t="shared" si="7"/>
        <v>342.15499999999997</v>
      </c>
      <c r="I32" s="288" t="s">
        <v>87</v>
      </c>
      <c r="J32" s="294">
        <v>380.774</v>
      </c>
      <c r="K32" s="294">
        <v>-143.66499999999999</v>
      </c>
      <c r="L32" s="294">
        <f t="shared" si="8"/>
        <v>237.10900000000001</v>
      </c>
      <c r="M32" s="294">
        <f>'Page 2'!AN20</f>
        <v>31.379000000000001</v>
      </c>
      <c r="N32" s="294">
        <f>'Page 2'!AO20</f>
        <v>-50.201000000000001</v>
      </c>
      <c r="O32" s="294">
        <f t="shared" si="9"/>
        <v>-18.821999999999999</v>
      </c>
      <c r="P32" s="294">
        <f t="shared" si="23"/>
        <v>218.28700000000001</v>
      </c>
      <c r="Q32" s="294">
        <f t="shared" si="10"/>
        <v>560.44200000000001</v>
      </c>
      <c r="R32" s="288" t="s">
        <v>87</v>
      </c>
      <c r="S32" s="299">
        <f t="shared" si="17"/>
        <v>948.17399999999998</v>
      </c>
      <c r="T32" s="300">
        <v>0</v>
      </c>
      <c r="U32" s="295">
        <v>50</v>
      </c>
      <c r="V32" s="295"/>
      <c r="W32" s="295"/>
      <c r="X32" s="295">
        <v>-8.74</v>
      </c>
      <c r="Y32" s="311"/>
      <c r="Z32" s="294">
        <f t="shared" si="18"/>
        <v>601.702</v>
      </c>
      <c r="AA32" s="294">
        <f t="shared" si="19"/>
        <v>594.70000000000005</v>
      </c>
      <c r="AB32" s="288" t="s">
        <v>87</v>
      </c>
      <c r="AC32" s="294">
        <f t="shared" si="20"/>
        <v>-7.0019999999999527</v>
      </c>
      <c r="AD32" s="431" t="s">
        <v>87</v>
      </c>
      <c r="AE32" s="429">
        <v>2.2050000000000001</v>
      </c>
      <c r="AF32" s="429">
        <v>2.1901000000000002</v>
      </c>
      <c r="AG32" s="433">
        <f t="shared" si="27"/>
        <v>-1.4899999999999913E-2</v>
      </c>
      <c r="AH32" s="430">
        <f t="shared" si="12"/>
        <v>-11.702000000000226</v>
      </c>
      <c r="AI32" s="430">
        <f t="shared" si="13"/>
        <v>-4.7000000000002728</v>
      </c>
      <c r="AJ32" s="415">
        <v>594.70000000000005</v>
      </c>
      <c r="AK32" s="416"/>
      <c r="AL32" s="415">
        <f t="shared" si="24"/>
        <v>11.702000000000226</v>
      </c>
      <c r="AN32" s="16">
        <f t="shared" si="6"/>
        <v>-4.7000000000002728</v>
      </c>
      <c r="AO32" s="240">
        <v>3192.5</v>
      </c>
      <c r="AP32" s="137">
        <f t="shared" si="15"/>
        <v>-0.8000000000001819</v>
      </c>
      <c r="AQ32" s="241">
        <v>2617</v>
      </c>
      <c r="AR32" s="137">
        <f t="shared" si="16"/>
        <v>-3.9000000000000909</v>
      </c>
      <c r="AS32" s="242"/>
      <c r="AY32" s="222">
        <f t="shared" si="25"/>
        <v>0</v>
      </c>
      <c r="AZ32" s="223">
        <f t="shared" si="26"/>
        <v>0</v>
      </c>
      <c r="BA32" s="77"/>
      <c r="BB32" s="298">
        <v>37149</v>
      </c>
      <c r="BC32" s="459" t="s">
        <v>288</v>
      </c>
      <c r="BD32" s="459" t="s">
        <v>288</v>
      </c>
      <c r="BE32" s="459" t="s">
        <v>288</v>
      </c>
      <c r="BF32" s="459" t="s">
        <v>288</v>
      </c>
      <c r="BG32" s="459" t="s">
        <v>288</v>
      </c>
    </row>
    <row r="33" spans="1:77">
      <c r="C33" s="298">
        <v>37150</v>
      </c>
      <c r="D33" s="290">
        <v>59</v>
      </c>
      <c r="E33" s="291"/>
      <c r="F33" s="294">
        <v>343.04300000000001</v>
      </c>
      <c r="G33" s="294">
        <v>0</v>
      </c>
      <c r="H33" s="294">
        <f>F33+G33</f>
        <v>343.04300000000001</v>
      </c>
      <c r="I33" s="289">
        <f>I31-I24</f>
        <v>-0.16158200000000056</v>
      </c>
      <c r="J33" s="294">
        <v>379.04599999999999</v>
      </c>
      <c r="K33" s="294">
        <v>-143.44200000000001</v>
      </c>
      <c r="L33" s="294">
        <f t="shared" si="8"/>
        <v>235.60399999999998</v>
      </c>
      <c r="M33" s="294">
        <f>'Page 2'!AN21</f>
        <v>15.176</v>
      </c>
      <c r="N33" s="294">
        <f>'Page 2'!AO21</f>
        <v>-24.472000000000001</v>
      </c>
      <c r="O33" s="294">
        <f t="shared" si="9"/>
        <v>-9.2960000000000012</v>
      </c>
      <c r="P33" s="294">
        <f t="shared" si="23"/>
        <v>226.30799999999999</v>
      </c>
      <c r="Q33" s="294">
        <f t="shared" si="10"/>
        <v>569.351</v>
      </c>
      <c r="R33" s="289">
        <f>R31-R24</f>
        <v>0.23128800000000016</v>
      </c>
      <c r="S33" s="299">
        <f t="shared" si="17"/>
        <v>905.17899999999997</v>
      </c>
      <c r="T33" s="300">
        <v>0</v>
      </c>
      <c r="U33" s="295">
        <v>50</v>
      </c>
      <c r="V33" s="295"/>
      <c r="W33" s="295"/>
      <c r="X33" s="295">
        <v>-8.9220000000000006</v>
      </c>
      <c r="Y33" s="311"/>
      <c r="Z33" s="294">
        <f t="shared" si="18"/>
        <v>610.42899999999997</v>
      </c>
      <c r="AA33" s="294">
        <f t="shared" si="19"/>
        <v>598.4</v>
      </c>
      <c r="AB33" s="289">
        <f>AB31-AB24</f>
        <v>0.12639999999999985</v>
      </c>
      <c r="AC33" s="294">
        <f t="shared" si="20"/>
        <v>-12.028999999999996</v>
      </c>
      <c r="AD33" s="432">
        <f>AD31-AD24</f>
        <v>-0.15823100000000007</v>
      </c>
      <c r="AE33" s="429">
        <v>2.2050000000000001</v>
      </c>
      <c r="AF33" s="429">
        <v>2.1901000000000002</v>
      </c>
      <c r="AG33" s="433">
        <f t="shared" si="27"/>
        <v>-1.4899999999999913E-2</v>
      </c>
      <c r="AH33" s="430">
        <f t="shared" si="12"/>
        <v>5.6710000000002765</v>
      </c>
      <c r="AI33" s="430">
        <f t="shared" si="13"/>
        <v>17.700000000000273</v>
      </c>
      <c r="AJ33" s="416">
        <v>598.4</v>
      </c>
      <c r="AK33" s="416"/>
      <c r="AL33" s="415">
        <f t="shared" si="24"/>
        <v>-5.6710000000002765</v>
      </c>
      <c r="AN33" s="16">
        <f t="shared" si="6"/>
        <v>17.700000000000273</v>
      </c>
      <c r="AO33" s="240">
        <v>3217.8</v>
      </c>
      <c r="AP33" s="137">
        <f t="shared" si="15"/>
        <v>25.300000000000182</v>
      </c>
      <c r="AQ33" s="241">
        <v>2609.4</v>
      </c>
      <c r="AR33" s="137">
        <f t="shared" si="16"/>
        <v>-7.5999999999999091</v>
      </c>
      <c r="AS33" s="242"/>
      <c r="AY33" s="222">
        <f t="shared" ref="AY33:AY38" si="28">SUM(AV33:AX33)</f>
        <v>0</v>
      </c>
      <c r="AZ33" s="223">
        <f t="shared" ref="AZ33:AZ38" si="29">AW33+AX33</f>
        <v>0</v>
      </c>
      <c r="BB33" s="298">
        <v>37150</v>
      </c>
      <c r="BC33" s="458" t="s">
        <v>288</v>
      </c>
      <c r="BD33" s="458" t="s">
        <v>288</v>
      </c>
      <c r="BE33" s="458" t="s">
        <v>288</v>
      </c>
      <c r="BF33" s="458" t="s">
        <v>288</v>
      </c>
      <c r="BG33" s="458" t="s">
        <v>288</v>
      </c>
    </row>
    <row r="34" spans="1:77">
      <c r="C34" s="298">
        <v>37151</v>
      </c>
      <c r="D34" s="290">
        <v>59</v>
      </c>
      <c r="E34" s="291"/>
      <c r="F34" s="99">
        <v>272.00200000000001</v>
      </c>
      <c r="G34" s="99">
        <v>-1.2090000000000001</v>
      </c>
      <c r="H34" s="99">
        <f t="shared" si="7"/>
        <v>270.79300000000001</v>
      </c>
      <c r="I34" s="286"/>
      <c r="J34" s="99">
        <v>380.77300000000002</v>
      </c>
      <c r="K34" s="99">
        <v>-157.667</v>
      </c>
      <c r="L34" s="99">
        <f t="shared" si="8"/>
        <v>223.10600000000002</v>
      </c>
      <c r="M34" s="99">
        <f>'Page 2'!AN22</f>
        <v>21.059000000000001</v>
      </c>
      <c r="N34" s="99">
        <f>'Page 2'!AO22</f>
        <v>-84.581000000000003</v>
      </c>
      <c r="O34" s="99">
        <f t="shared" si="9"/>
        <v>-63.522000000000006</v>
      </c>
      <c r="P34" s="99">
        <f t="shared" si="23"/>
        <v>159.584</v>
      </c>
      <c r="Q34" s="99">
        <f t="shared" si="10"/>
        <v>430.37700000000001</v>
      </c>
      <c r="R34" s="286"/>
      <c r="S34" s="184">
        <f t="shared" si="17"/>
        <v>917.29100000000005</v>
      </c>
      <c r="T34" s="100">
        <v>0</v>
      </c>
      <c r="U34" s="101">
        <v>50</v>
      </c>
      <c r="V34" s="101"/>
      <c r="W34" s="101"/>
      <c r="X34" s="101">
        <v>-8.91</v>
      </c>
      <c r="Y34" s="310"/>
      <c r="Z34" s="99">
        <f t="shared" si="18"/>
        <v>471.46699999999998</v>
      </c>
      <c r="AA34" s="99">
        <f t="shared" si="19"/>
        <v>459.4</v>
      </c>
      <c r="AB34" s="286"/>
      <c r="AC34" s="99">
        <f t="shared" si="20"/>
        <v>-12.067000000000007</v>
      </c>
      <c r="AD34" s="421"/>
      <c r="AE34" s="419">
        <v>2.2050000000000001</v>
      </c>
      <c r="AF34" s="419">
        <v>2.1901000000000002</v>
      </c>
      <c r="AG34" s="433">
        <f t="shared" si="27"/>
        <v>-1.4899999999999913E-2</v>
      </c>
      <c r="AH34" s="416">
        <f t="shared" si="12"/>
        <v>-2.967000000000553</v>
      </c>
      <c r="AI34" s="415">
        <f t="shared" si="13"/>
        <v>9.0999999999994543</v>
      </c>
      <c r="AJ34" s="415">
        <v>459.4</v>
      </c>
      <c r="AK34" s="415"/>
      <c r="AL34" s="415">
        <f t="shared" si="24"/>
        <v>2.967000000000553</v>
      </c>
      <c r="AN34" s="16">
        <f t="shared" si="6"/>
        <v>9.0999999999994543</v>
      </c>
      <c r="AO34" s="240">
        <v>3166.1</v>
      </c>
      <c r="AP34" s="137">
        <f t="shared" si="15"/>
        <v>-51.700000000000273</v>
      </c>
      <c r="AQ34" s="241">
        <v>2670.2</v>
      </c>
      <c r="AR34" s="137">
        <f t="shared" si="16"/>
        <v>60.799999999999727</v>
      </c>
      <c r="AS34" s="242"/>
      <c r="AT34" s="233"/>
      <c r="AU34" s="233"/>
      <c r="AV34" s="234"/>
      <c r="AW34" s="234"/>
      <c r="AX34" s="233"/>
      <c r="AY34" s="235">
        <f t="shared" si="28"/>
        <v>0</v>
      </c>
      <c r="AZ34" s="236">
        <f t="shared" si="29"/>
        <v>0</v>
      </c>
      <c r="BB34" s="298">
        <v>37151</v>
      </c>
      <c r="BC34" s="458" t="s">
        <v>288</v>
      </c>
      <c r="BD34" s="458" t="s">
        <v>288</v>
      </c>
      <c r="BE34" s="458" t="s">
        <v>288</v>
      </c>
      <c r="BF34" s="458" t="s">
        <v>288</v>
      </c>
      <c r="BG34" s="458" t="s">
        <v>288</v>
      </c>
    </row>
    <row r="35" spans="1:77">
      <c r="C35" s="298">
        <v>37152</v>
      </c>
      <c r="D35" s="290">
        <v>59</v>
      </c>
      <c r="E35" s="291"/>
      <c r="F35" s="99">
        <v>291.15300000000002</v>
      </c>
      <c r="G35" s="99">
        <v>0</v>
      </c>
      <c r="H35" s="99">
        <f t="shared" si="7"/>
        <v>291.15300000000002</v>
      </c>
      <c r="I35" s="288"/>
      <c r="J35" s="99">
        <v>260.62299999999999</v>
      </c>
      <c r="K35" s="99">
        <v>-154.69</v>
      </c>
      <c r="L35" s="99">
        <f t="shared" si="8"/>
        <v>105.93299999999999</v>
      </c>
      <c r="M35" s="99">
        <f>'Page 2'!AN23</f>
        <v>43.383000000000003</v>
      </c>
      <c r="N35" s="99">
        <f>'Page 2'!AO23</f>
        <v>-18.843</v>
      </c>
      <c r="O35" s="99">
        <f t="shared" si="9"/>
        <v>24.540000000000003</v>
      </c>
      <c r="P35" s="99">
        <f t="shared" si="23"/>
        <v>130.47299999999998</v>
      </c>
      <c r="Q35" s="99">
        <f t="shared" si="10"/>
        <v>421.62599999999998</v>
      </c>
      <c r="R35" s="288"/>
      <c r="S35" s="184">
        <f t="shared" si="17"/>
        <v>768.69200000000012</v>
      </c>
      <c r="T35" s="100">
        <v>40</v>
      </c>
      <c r="U35" s="101">
        <v>50</v>
      </c>
      <c r="V35" s="101"/>
      <c r="W35" s="101"/>
      <c r="X35" s="101">
        <v>-8.9890000000000008</v>
      </c>
      <c r="Y35" s="310"/>
      <c r="Z35" s="99">
        <f t="shared" si="18"/>
        <v>502.637</v>
      </c>
      <c r="AA35" s="99">
        <f t="shared" si="19"/>
        <v>427.7</v>
      </c>
      <c r="AB35" s="288"/>
      <c r="AC35" s="99">
        <f t="shared" si="20"/>
        <v>-74.937000000000012</v>
      </c>
      <c r="AD35" s="422"/>
      <c r="AE35" s="419">
        <v>2.1787000000000001</v>
      </c>
      <c r="AF35" s="419">
        <v>2.1890999999999998</v>
      </c>
      <c r="AG35" s="433">
        <f t="shared" si="27"/>
        <v>1.0399999999999743E-2</v>
      </c>
      <c r="AH35" s="415">
        <f t="shared" si="12"/>
        <v>-13.937000000000012</v>
      </c>
      <c r="AI35" s="415">
        <f t="shared" si="13"/>
        <v>61</v>
      </c>
      <c r="AJ35" s="415">
        <v>427.7</v>
      </c>
      <c r="AK35" s="415"/>
      <c r="AL35" s="415">
        <f t="shared" si="24"/>
        <v>13.937000000000012</v>
      </c>
      <c r="AN35" s="16">
        <f t="shared" si="6"/>
        <v>61</v>
      </c>
      <c r="AO35" s="240">
        <v>3249.2</v>
      </c>
      <c r="AP35" s="137">
        <f t="shared" si="15"/>
        <v>83.099999999999909</v>
      </c>
      <c r="AQ35" s="241">
        <v>2648.1</v>
      </c>
      <c r="AR35" s="137">
        <f t="shared" si="16"/>
        <v>-22.099999999999909</v>
      </c>
      <c r="AS35" s="242"/>
      <c r="AT35" s="233"/>
      <c r="AU35" s="233"/>
      <c r="AV35" s="234"/>
      <c r="AW35" s="234"/>
      <c r="AX35" s="233"/>
      <c r="AY35" s="235">
        <f t="shared" si="28"/>
        <v>0</v>
      </c>
      <c r="AZ35" s="236">
        <f t="shared" si="29"/>
        <v>0</v>
      </c>
      <c r="BB35" s="298">
        <v>37152</v>
      </c>
      <c r="BC35" s="458" t="s">
        <v>288</v>
      </c>
      <c r="BD35" s="457" t="s">
        <v>289</v>
      </c>
      <c r="BE35" s="457" t="s">
        <v>289</v>
      </c>
      <c r="BF35" s="457" t="s">
        <v>289</v>
      </c>
      <c r="BG35" s="457" t="s">
        <v>289</v>
      </c>
    </row>
    <row r="36" spans="1:77">
      <c r="C36" s="298">
        <v>37153</v>
      </c>
      <c r="D36" s="290">
        <v>59</v>
      </c>
      <c r="E36" s="291"/>
      <c r="F36" s="99">
        <v>297.26100000000002</v>
      </c>
      <c r="G36" s="99">
        <v>0</v>
      </c>
      <c r="H36" s="99">
        <f t="shared" si="7"/>
        <v>297.26100000000002</v>
      </c>
      <c r="I36" s="289"/>
      <c r="J36" s="99">
        <v>262.351</v>
      </c>
      <c r="K36" s="99">
        <v>-149.857</v>
      </c>
      <c r="L36" s="99">
        <f t="shared" si="8"/>
        <v>112.494</v>
      </c>
      <c r="M36" s="99">
        <f>'Page 2'!AN24</f>
        <v>58.798999999999999</v>
      </c>
      <c r="N36" s="99">
        <f>'Page 2'!AO24</f>
        <v>-23.443000000000001</v>
      </c>
      <c r="O36" s="99">
        <f t="shared" si="9"/>
        <v>35.355999999999995</v>
      </c>
      <c r="P36" s="99">
        <f t="shared" si="23"/>
        <v>147.85</v>
      </c>
      <c r="Q36" s="99">
        <f t="shared" si="10"/>
        <v>445.11099999999999</v>
      </c>
      <c r="R36" s="289"/>
      <c r="S36" s="184">
        <f t="shared" si="17"/>
        <v>791.71100000000001</v>
      </c>
      <c r="T36" s="100">
        <v>60</v>
      </c>
      <c r="U36" s="101">
        <v>50</v>
      </c>
      <c r="V36" s="101"/>
      <c r="W36" s="101"/>
      <c r="X36" s="101">
        <v>-8.9890000000000008</v>
      </c>
      <c r="Y36" s="310"/>
      <c r="Z36" s="99">
        <f t="shared" si="18"/>
        <v>546.12199999999996</v>
      </c>
      <c r="AA36" s="99">
        <f t="shared" si="19"/>
        <v>514</v>
      </c>
      <c r="AB36" s="289"/>
      <c r="AC36" s="99">
        <f t="shared" si="20"/>
        <v>-32.121999999999957</v>
      </c>
      <c r="AD36" s="411"/>
      <c r="AE36" s="419">
        <v>2.06</v>
      </c>
      <c r="AF36" s="419">
        <v>2.1783000000000001</v>
      </c>
      <c r="AG36" s="433">
        <f t="shared" si="27"/>
        <v>0.11830000000000007</v>
      </c>
      <c r="AH36" s="415">
        <f t="shared" si="12"/>
        <v>-37.121999999999957</v>
      </c>
      <c r="AI36" s="415">
        <f t="shared" si="13"/>
        <v>-5</v>
      </c>
      <c r="AJ36" s="415">
        <v>514</v>
      </c>
      <c r="AK36" s="415"/>
      <c r="AL36" s="415">
        <f t="shared" si="24"/>
        <v>37.121999999999957</v>
      </c>
      <c r="AN36" s="16">
        <f t="shared" si="6"/>
        <v>-5</v>
      </c>
      <c r="AO36" s="240">
        <v>3239.2</v>
      </c>
      <c r="AP36" s="137">
        <f t="shared" si="15"/>
        <v>-10</v>
      </c>
      <c r="AQ36" s="241">
        <v>2653.1</v>
      </c>
      <c r="AR36" s="137">
        <f t="shared" si="16"/>
        <v>5</v>
      </c>
      <c r="AS36" s="242"/>
      <c r="AT36" s="242"/>
      <c r="AU36" s="242"/>
      <c r="AV36" s="219"/>
      <c r="AW36" s="219"/>
      <c r="AX36" s="242"/>
      <c r="AY36" s="243">
        <f t="shared" si="28"/>
        <v>0</v>
      </c>
      <c r="AZ36" s="244">
        <f t="shared" si="29"/>
        <v>0</v>
      </c>
      <c r="BB36" s="298">
        <v>37153</v>
      </c>
      <c r="BC36" s="458" t="s">
        <v>288</v>
      </c>
      <c r="BD36" s="457" t="s">
        <v>289</v>
      </c>
      <c r="BE36" s="457" t="s">
        <v>289</v>
      </c>
      <c r="BF36" s="457" t="s">
        <v>289</v>
      </c>
      <c r="BG36" s="457" t="s">
        <v>289</v>
      </c>
      <c r="BJ36" s="5">
        <v>353997</v>
      </c>
      <c r="BK36" s="5">
        <v>-336628</v>
      </c>
      <c r="BL36" s="5">
        <v>131947</v>
      </c>
      <c r="BM36" s="5">
        <v>114965</v>
      </c>
      <c r="BN36" s="5">
        <f>(BJ36-BL36)/1000</f>
        <v>222.05</v>
      </c>
      <c r="BO36" s="5">
        <f>(BK36+BM36)/1000</f>
        <v>-221.66300000000001</v>
      </c>
    </row>
    <row r="37" spans="1:77">
      <c r="C37" s="298">
        <v>37154</v>
      </c>
      <c r="D37" s="290">
        <v>60</v>
      </c>
      <c r="E37" s="291"/>
      <c r="F37" s="99">
        <v>398.51600000000002</v>
      </c>
      <c r="G37" s="99">
        <v>-1.1140000000000001</v>
      </c>
      <c r="H37" s="99">
        <f t="shared" si="7"/>
        <v>397.40200000000004</v>
      </c>
      <c r="I37" s="286"/>
      <c r="J37" s="99">
        <v>260.62299999999999</v>
      </c>
      <c r="K37" s="99">
        <v>-288.66699999999997</v>
      </c>
      <c r="L37" s="99">
        <f t="shared" si="8"/>
        <v>-28.043999999999983</v>
      </c>
      <c r="M37" s="99">
        <f>'Page 2'!AN25</f>
        <v>53.957000000000001</v>
      </c>
      <c r="N37" s="99">
        <f>'Page 2'!AO25</f>
        <v>-15.734999999999999</v>
      </c>
      <c r="O37" s="99">
        <f t="shared" si="9"/>
        <v>38.222000000000001</v>
      </c>
      <c r="P37" s="99">
        <f t="shared" si="23"/>
        <v>10.178000000000019</v>
      </c>
      <c r="Q37" s="99">
        <f t="shared" si="10"/>
        <v>407.58000000000004</v>
      </c>
      <c r="R37" s="286"/>
      <c r="S37" s="184">
        <f t="shared" si="17"/>
        <v>1018.6119999999999</v>
      </c>
      <c r="T37" s="100">
        <v>60</v>
      </c>
      <c r="U37" s="101">
        <v>50</v>
      </c>
      <c r="V37" s="101"/>
      <c r="W37" s="101"/>
      <c r="X37" s="101">
        <v>-8.9890000000000008</v>
      </c>
      <c r="Y37" s="310"/>
      <c r="Z37" s="99">
        <f t="shared" si="18"/>
        <v>508.59100000000007</v>
      </c>
      <c r="AA37" s="99">
        <f t="shared" si="19"/>
        <v>574.20000000000005</v>
      </c>
      <c r="AB37" s="286"/>
      <c r="AC37" s="99">
        <f t="shared" si="20"/>
        <v>65.60899999999998</v>
      </c>
      <c r="AD37" s="421"/>
      <c r="AE37" s="419">
        <v>2.0049999999999999</v>
      </c>
      <c r="AF37" s="419">
        <v>2.165</v>
      </c>
      <c r="AG37" s="433">
        <f t="shared" si="27"/>
        <v>0.16000000000000014</v>
      </c>
      <c r="AH37" s="416">
        <f t="shared" si="12"/>
        <v>55.009000000000071</v>
      </c>
      <c r="AI37" s="415">
        <f t="shared" si="13"/>
        <v>-10.599999999999909</v>
      </c>
      <c r="AJ37" s="416">
        <v>574.20000000000005</v>
      </c>
      <c r="AK37" s="416"/>
      <c r="AL37" s="415">
        <f t="shared" si="24"/>
        <v>-55.009000000000071</v>
      </c>
      <c r="AN37" s="16">
        <f t="shared" si="6"/>
        <v>-10.599999999999909</v>
      </c>
      <c r="AO37" s="240">
        <v>3217.6</v>
      </c>
      <c r="AP37" s="137">
        <f t="shared" si="15"/>
        <v>-21.599999999999909</v>
      </c>
      <c r="AQ37" s="241">
        <v>2664.1</v>
      </c>
      <c r="AR37" s="137">
        <f t="shared" si="16"/>
        <v>11</v>
      </c>
      <c r="AS37" s="242"/>
      <c r="AY37" s="222">
        <f t="shared" si="28"/>
        <v>0</v>
      </c>
      <c r="AZ37" s="223">
        <f t="shared" si="29"/>
        <v>0</v>
      </c>
      <c r="BB37" s="298">
        <v>37154</v>
      </c>
      <c r="BC37" s="457" t="s">
        <v>289</v>
      </c>
      <c r="BD37" s="457" t="s">
        <v>289</v>
      </c>
      <c r="BE37" s="457" t="s">
        <v>289</v>
      </c>
      <c r="BF37" s="458" t="s">
        <v>288</v>
      </c>
      <c r="BG37" s="457" t="s">
        <v>289</v>
      </c>
      <c r="BJ37" s="5">
        <v>357126</v>
      </c>
      <c r="BK37" s="5">
        <v>-300484</v>
      </c>
      <c r="BL37" s="5">
        <v>134530</v>
      </c>
      <c r="BM37" s="5">
        <v>89426</v>
      </c>
      <c r="BN37" s="5">
        <f t="shared" ref="BN37:BN42" si="30">(BJ37-BL37)/1000</f>
        <v>222.596</v>
      </c>
      <c r="BO37" s="5">
        <f t="shared" ref="BO37:BO42" si="31">(BK37+BM37)/1000</f>
        <v>-211.05799999999999</v>
      </c>
    </row>
    <row r="38" spans="1:77">
      <c r="A38" s="5">
        <f>1.55/45.329614</f>
        <v>3.4193981885660883E-2</v>
      </c>
      <c r="C38" s="461">
        <v>37155</v>
      </c>
      <c r="D38" s="290">
        <v>59</v>
      </c>
      <c r="E38" s="292"/>
      <c r="F38" s="99">
        <v>347.64</v>
      </c>
      <c r="G38" s="99">
        <v>0</v>
      </c>
      <c r="H38" s="99">
        <f t="shared" si="7"/>
        <v>347.64</v>
      </c>
      <c r="I38" s="287">
        <f>SUM(H32:H38)/1000</f>
        <v>2.289447</v>
      </c>
      <c r="J38" s="99">
        <v>265.79599999999999</v>
      </c>
      <c r="K38" s="99">
        <v>-267.90499999999997</v>
      </c>
      <c r="L38" s="99">
        <f t="shared" si="8"/>
        <v>-2.1089999999999804</v>
      </c>
      <c r="M38" s="99">
        <f>'Page 2'!AN26</f>
        <v>99.418000000000006</v>
      </c>
      <c r="N38" s="99">
        <f>'Page 2'!AO26</f>
        <v>-27.888000000000002</v>
      </c>
      <c r="O38" s="99">
        <f t="shared" si="9"/>
        <v>71.53</v>
      </c>
      <c r="P38" s="99">
        <f t="shared" si="23"/>
        <v>69.421000000000021</v>
      </c>
      <c r="Q38" s="99">
        <f t="shared" si="10"/>
        <v>417.06100000000004</v>
      </c>
      <c r="R38" s="287">
        <f>SUM(Q32:Q38)/1000</f>
        <v>3.2515480000000001</v>
      </c>
      <c r="S38" s="184">
        <f t="shared" si="17"/>
        <v>1008.6469999999999</v>
      </c>
      <c r="T38" s="100">
        <v>60</v>
      </c>
      <c r="U38" s="101">
        <v>50</v>
      </c>
      <c r="V38" s="101"/>
      <c r="W38" s="101"/>
      <c r="X38" s="101">
        <v>-8.9890000000000008</v>
      </c>
      <c r="Y38" s="310"/>
      <c r="Z38" s="99">
        <f t="shared" si="18"/>
        <v>518.072</v>
      </c>
      <c r="AA38" s="99">
        <f t="shared" si="19"/>
        <v>526.5</v>
      </c>
      <c r="AB38" s="287">
        <f>SUM(AA32:AA38)/1000</f>
        <v>3.6948999999999996</v>
      </c>
      <c r="AC38" s="99">
        <f t="shared" si="20"/>
        <v>8.4279999999999973</v>
      </c>
      <c r="AD38" s="412">
        <f>SUM(AC32:AC38)/1000</f>
        <v>-6.4119999999999941E-2</v>
      </c>
      <c r="AE38" s="419">
        <v>1.9388000000000001</v>
      </c>
      <c r="AF38" s="419">
        <v>2.1488</v>
      </c>
      <c r="AG38" s="433">
        <f t="shared" si="27"/>
        <v>0.20999999999999996</v>
      </c>
      <c r="AH38" s="416">
        <f t="shared" si="12"/>
        <v>105.82800000000054</v>
      </c>
      <c r="AI38" s="415">
        <f t="shared" si="13"/>
        <v>97.400000000000546</v>
      </c>
      <c r="AJ38" s="415">
        <v>526.5</v>
      </c>
      <c r="AK38" s="416"/>
      <c r="AL38" s="415">
        <f t="shared" si="24"/>
        <v>-105.82800000000054</v>
      </c>
      <c r="AN38" s="16">
        <f t="shared" si="6"/>
        <v>97.400000000000546</v>
      </c>
      <c r="AO38" s="283">
        <v>3303.3</v>
      </c>
      <c r="AP38" s="137">
        <f t="shared" si="15"/>
        <v>85.700000000000273</v>
      </c>
      <c r="AQ38" s="241">
        <v>2675.8</v>
      </c>
      <c r="AR38" s="137">
        <f t="shared" si="16"/>
        <v>11.700000000000273</v>
      </c>
      <c r="AS38" s="242"/>
      <c r="AY38" s="221">
        <f t="shared" si="28"/>
        <v>0</v>
      </c>
      <c r="AZ38" s="229">
        <f t="shared" si="29"/>
        <v>0</v>
      </c>
      <c r="BB38" s="298">
        <v>37155</v>
      </c>
      <c r="BC38" s="457" t="s">
        <v>289</v>
      </c>
      <c r="BD38" s="457" t="s">
        <v>289</v>
      </c>
      <c r="BE38" s="457" t="s">
        <v>289</v>
      </c>
      <c r="BF38" s="457" t="s">
        <v>289</v>
      </c>
      <c r="BG38" s="457" t="s">
        <v>289</v>
      </c>
      <c r="BJ38" s="5">
        <v>331721</v>
      </c>
      <c r="BK38" s="5">
        <v>-261754</v>
      </c>
      <c r="BL38" s="5">
        <v>37938</v>
      </c>
      <c r="BM38" s="5">
        <v>50779</v>
      </c>
      <c r="BN38" s="5">
        <f t="shared" si="30"/>
        <v>293.78300000000002</v>
      </c>
      <c r="BO38" s="5">
        <f t="shared" si="31"/>
        <v>-210.97499999999999</v>
      </c>
    </row>
    <row r="39" spans="1:77">
      <c r="C39" s="298">
        <v>37156</v>
      </c>
      <c r="D39" s="290">
        <v>59</v>
      </c>
      <c r="E39" s="291"/>
      <c r="F39" s="294">
        <v>375.59100000000001</v>
      </c>
      <c r="G39" s="294">
        <v>0</v>
      </c>
      <c r="H39" s="294">
        <f t="shared" si="7"/>
        <v>375.59100000000001</v>
      </c>
      <c r="I39" s="288" t="s">
        <v>87</v>
      </c>
      <c r="J39" s="294">
        <v>305.79199999999997</v>
      </c>
      <c r="K39" s="294">
        <v>-154.095</v>
      </c>
      <c r="L39" s="294">
        <f t="shared" si="8"/>
        <v>151.69699999999997</v>
      </c>
      <c r="M39" s="294">
        <f>'Page 2'!AN27</f>
        <v>15.106999999999999</v>
      </c>
      <c r="N39" s="294">
        <f>'Page 2'!AO27</f>
        <v>-6.8390000000000004</v>
      </c>
      <c r="O39" s="294">
        <f t="shared" si="9"/>
        <v>8.2679999999999989</v>
      </c>
      <c r="P39" s="294">
        <f t="shared" si="23"/>
        <v>159.96499999999997</v>
      </c>
      <c r="Q39" s="294">
        <f t="shared" si="10"/>
        <v>535.55600000000004</v>
      </c>
      <c r="R39" s="288" t="s">
        <v>87</v>
      </c>
      <c r="S39" s="299">
        <f t="shared" si="17"/>
        <v>857.42400000000009</v>
      </c>
      <c r="T39" s="300">
        <v>10</v>
      </c>
      <c r="U39" s="295">
        <v>50</v>
      </c>
      <c r="V39" s="295"/>
      <c r="W39" s="295"/>
      <c r="X39" s="295">
        <v>-8.7050000000000001</v>
      </c>
      <c r="Y39" s="311"/>
      <c r="Z39" s="294">
        <f t="shared" si="18"/>
        <v>586.851</v>
      </c>
      <c r="AA39" s="294">
        <f t="shared" si="19"/>
        <v>552.70000000000005</v>
      </c>
      <c r="AB39" s="288" t="s">
        <v>87</v>
      </c>
      <c r="AC39" s="294">
        <f t="shared" si="20"/>
        <v>-34.150999999999954</v>
      </c>
      <c r="AD39" s="431" t="s">
        <v>87</v>
      </c>
      <c r="AE39" s="429">
        <v>1.8562000000000001</v>
      </c>
      <c r="AF39" s="429">
        <v>2.1293000000000002</v>
      </c>
      <c r="AG39" s="433">
        <f t="shared" si="27"/>
        <v>0.27310000000000012</v>
      </c>
      <c r="AH39" s="430">
        <f t="shared" si="12"/>
        <v>80.04899999999941</v>
      </c>
      <c r="AI39" s="430">
        <f t="shared" ref="AI39:AI47" si="32">AN39</f>
        <v>114.19999999999936</v>
      </c>
      <c r="AJ39" s="414">
        <v>552.70000000000005</v>
      </c>
      <c r="AK39" s="414"/>
      <c r="AL39" s="414">
        <f t="shared" si="24"/>
        <v>-80.04899999999941</v>
      </c>
      <c r="AN39" s="16">
        <f t="shared" si="6"/>
        <v>114.19999999999936</v>
      </c>
      <c r="AO39" s="283">
        <v>3412.1</v>
      </c>
      <c r="AP39" s="137">
        <f t="shared" si="15"/>
        <v>108.79999999999973</v>
      </c>
      <c r="AQ39" s="241">
        <v>2681.2</v>
      </c>
      <c r="AR39" s="137">
        <f t="shared" si="16"/>
        <v>5.3999999999996362</v>
      </c>
      <c r="AS39" s="242"/>
      <c r="AY39" s="222">
        <f t="shared" ref="AY39:AY44" si="33">SUM(AV39:AX39)</f>
        <v>0</v>
      </c>
      <c r="AZ39" s="223">
        <f t="shared" ref="AZ39:AZ44" si="34">AW39+AX39</f>
        <v>0</v>
      </c>
      <c r="BB39" s="298">
        <v>37156</v>
      </c>
      <c r="BC39" s="458" t="s">
        <v>288</v>
      </c>
      <c r="BD39" s="458" t="s">
        <v>288</v>
      </c>
      <c r="BE39" s="458" t="s">
        <v>288</v>
      </c>
      <c r="BF39" s="458" t="s">
        <v>288</v>
      </c>
      <c r="BG39" s="458" t="s">
        <v>288</v>
      </c>
      <c r="BJ39" s="5">
        <v>332160</v>
      </c>
      <c r="BK39" s="5">
        <v>-366850</v>
      </c>
      <c r="BL39" s="5">
        <v>110570</v>
      </c>
      <c r="BM39" s="5">
        <v>155435</v>
      </c>
      <c r="BN39" s="5">
        <f t="shared" si="30"/>
        <v>221.59</v>
      </c>
      <c r="BO39" s="5">
        <f t="shared" si="31"/>
        <v>-211.41499999999999</v>
      </c>
    </row>
    <row r="40" spans="1:77">
      <c r="C40" s="298">
        <v>37157</v>
      </c>
      <c r="D40" s="290">
        <v>47</v>
      </c>
      <c r="E40" s="291"/>
      <c r="F40" s="294">
        <v>323.798</v>
      </c>
      <c r="G40" s="294">
        <v>0</v>
      </c>
      <c r="H40" s="294">
        <f t="shared" si="7"/>
        <v>323.798</v>
      </c>
      <c r="I40" s="289">
        <f>I38-I31</f>
        <v>-0.20019199999999948</v>
      </c>
      <c r="J40" s="294">
        <v>305.79199999999997</v>
      </c>
      <c r="K40" s="294">
        <v>-153.92500000000001</v>
      </c>
      <c r="L40" s="294">
        <f t="shared" si="8"/>
        <v>151.86699999999996</v>
      </c>
      <c r="M40" s="294">
        <f>'Page 2'!AN28</f>
        <v>12.741</v>
      </c>
      <c r="N40" s="294">
        <f>'Page 2'!AO28</f>
        <v>-10.016999999999999</v>
      </c>
      <c r="O40" s="294">
        <f t="shared" si="9"/>
        <v>2.7240000000000002</v>
      </c>
      <c r="P40" s="294">
        <f t="shared" si="23"/>
        <v>154.59099999999995</v>
      </c>
      <c r="Q40" s="294">
        <f t="shared" si="10"/>
        <v>478.38899999999995</v>
      </c>
      <c r="R40" s="289">
        <f>R38-R31</f>
        <v>-0.44279800000000025</v>
      </c>
      <c r="S40" s="299">
        <f t="shared" si="17"/>
        <v>806.27299999999991</v>
      </c>
      <c r="T40" s="300">
        <v>10</v>
      </c>
      <c r="U40" s="295">
        <v>50</v>
      </c>
      <c r="V40" s="295"/>
      <c r="W40" s="295"/>
      <c r="X40" s="295">
        <v>-8.9890000000000008</v>
      </c>
      <c r="Y40" s="311"/>
      <c r="Z40" s="294">
        <f t="shared" si="18"/>
        <v>529.39999999999986</v>
      </c>
      <c r="AA40" s="294">
        <f t="shared" si="19"/>
        <v>600.1</v>
      </c>
      <c r="AB40" s="289">
        <f>AB38-AB31</f>
        <v>-0.2757000000000005</v>
      </c>
      <c r="AC40" s="294">
        <f t="shared" si="20"/>
        <v>70.700000000000159</v>
      </c>
      <c r="AD40" s="432">
        <f>AD38-AD31</f>
        <v>-5.3065999999999967E-2</v>
      </c>
      <c r="AE40" s="429">
        <v>1.8562000000000001</v>
      </c>
      <c r="AF40" s="429">
        <v>2.1293000000000002</v>
      </c>
      <c r="AG40" s="433">
        <f t="shared" si="27"/>
        <v>0.27310000000000012</v>
      </c>
      <c r="AH40" s="430">
        <f t="shared" si="12"/>
        <v>-41.799999999999386</v>
      </c>
      <c r="AI40" s="430">
        <f t="shared" si="32"/>
        <v>-112.49999999999955</v>
      </c>
      <c r="AJ40" s="414">
        <v>600.1</v>
      </c>
      <c r="AK40" s="414"/>
      <c r="AL40" s="414">
        <f t="shared" si="24"/>
        <v>41.799999999999386</v>
      </c>
      <c r="AN40" s="16">
        <f t="shared" si="6"/>
        <v>-112.49999999999955</v>
      </c>
      <c r="AO40" s="283">
        <v>3336.9</v>
      </c>
      <c r="AP40" s="137">
        <f t="shared" si="15"/>
        <v>-75.199999999999818</v>
      </c>
      <c r="AQ40" s="241">
        <v>2643.9</v>
      </c>
      <c r="AR40" s="137">
        <f t="shared" si="16"/>
        <v>-37.299999999999727</v>
      </c>
      <c r="AS40" s="242"/>
      <c r="AY40" s="222">
        <f t="shared" si="33"/>
        <v>0</v>
      </c>
      <c r="AZ40" s="223">
        <f t="shared" si="34"/>
        <v>0</v>
      </c>
      <c r="BB40" s="298">
        <v>37157</v>
      </c>
      <c r="BC40" s="457" t="s">
        <v>289</v>
      </c>
      <c r="BD40" s="458" t="s">
        <v>288</v>
      </c>
      <c r="BE40" s="458" t="s">
        <v>288</v>
      </c>
      <c r="BF40" s="458" t="s">
        <v>288</v>
      </c>
      <c r="BG40" s="458" t="s">
        <v>288</v>
      </c>
      <c r="BJ40" s="5">
        <v>288087</v>
      </c>
      <c r="BK40" s="5">
        <v>-328396</v>
      </c>
      <c r="BL40" s="5">
        <v>50388</v>
      </c>
      <c r="BM40" s="5">
        <v>108601</v>
      </c>
      <c r="BN40" s="5">
        <f t="shared" si="30"/>
        <v>237.69900000000001</v>
      </c>
      <c r="BO40" s="5">
        <f t="shared" si="31"/>
        <v>-219.79499999999999</v>
      </c>
    </row>
    <row r="41" spans="1:77">
      <c r="C41" s="298">
        <v>37158</v>
      </c>
      <c r="D41" s="290">
        <v>46</v>
      </c>
      <c r="E41" s="291"/>
      <c r="F41" s="99">
        <v>235.76400000000001</v>
      </c>
      <c r="G41" s="99">
        <v>-1.5</v>
      </c>
      <c r="H41" s="99">
        <f t="shared" si="7"/>
        <v>234.26400000000001</v>
      </c>
      <c r="I41" s="286"/>
      <c r="J41" s="99">
        <v>305.79199999999997</v>
      </c>
      <c r="K41" s="99">
        <v>-154.095</v>
      </c>
      <c r="L41" s="99">
        <f t="shared" si="8"/>
        <v>151.69699999999997</v>
      </c>
      <c r="M41" s="99">
        <f>'Page 2'!AN29</f>
        <v>15.558</v>
      </c>
      <c r="N41" s="99">
        <f>'Page 2'!AO29</f>
        <v>-56.295999999999999</v>
      </c>
      <c r="O41" s="99">
        <f t="shared" si="9"/>
        <v>-40.738</v>
      </c>
      <c r="P41" s="99">
        <f t="shared" si="23"/>
        <v>110.95899999999997</v>
      </c>
      <c r="Q41" s="99">
        <f t="shared" si="10"/>
        <v>345.22299999999996</v>
      </c>
      <c r="R41" s="286"/>
      <c r="S41" s="184">
        <f t="shared" si="17"/>
        <v>769.00500000000011</v>
      </c>
      <c r="T41" s="100">
        <v>0</v>
      </c>
      <c r="U41" s="101">
        <v>50</v>
      </c>
      <c r="V41" s="101"/>
      <c r="W41" s="101"/>
      <c r="X41" s="101">
        <v>-8.9890000000000008</v>
      </c>
      <c r="Y41" s="310"/>
      <c r="Z41" s="99">
        <f t="shared" si="18"/>
        <v>386.23399999999998</v>
      </c>
      <c r="AA41" s="99">
        <f t="shared" si="19"/>
        <v>390.8</v>
      </c>
      <c r="AB41" s="286"/>
      <c r="AC41" s="99">
        <f t="shared" si="20"/>
        <v>4.5660000000000309</v>
      </c>
      <c r="AD41" s="421"/>
      <c r="AE41" s="419">
        <v>1.8562000000000001</v>
      </c>
      <c r="AF41" s="419">
        <v>2.1293000000000002</v>
      </c>
      <c r="AG41" s="433">
        <f t="shared" si="27"/>
        <v>0.27310000000000012</v>
      </c>
      <c r="AH41" s="416">
        <f t="shared" si="12"/>
        <v>-86.234000000000151</v>
      </c>
      <c r="AI41" s="415">
        <f t="shared" si="32"/>
        <v>-90.800000000000182</v>
      </c>
      <c r="AJ41" s="415">
        <v>390.8</v>
      </c>
      <c r="AK41" s="415"/>
      <c r="AL41" s="415">
        <f t="shared" si="24"/>
        <v>86.234000000000151</v>
      </c>
      <c r="AN41" s="16">
        <f t="shared" si="6"/>
        <v>-90.800000000000182</v>
      </c>
      <c r="AO41" s="283">
        <v>3310</v>
      </c>
      <c r="AP41" s="137">
        <f t="shared" si="15"/>
        <v>-26.900000000000091</v>
      </c>
      <c r="AQ41" s="241">
        <v>2580</v>
      </c>
      <c r="AR41" s="137">
        <f t="shared" si="16"/>
        <v>-63.900000000000091</v>
      </c>
      <c r="AS41" s="242"/>
      <c r="AT41" s="233"/>
      <c r="AU41" s="233"/>
      <c r="AV41" s="234"/>
      <c r="AW41" s="234"/>
      <c r="AX41" s="233"/>
      <c r="AY41" s="235">
        <f t="shared" si="33"/>
        <v>0</v>
      </c>
      <c r="AZ41" s="236">
        <f t="shared" si="34"/>
        <v>0</v>
      </c>
      <c r="BB41" s="298">
        <v>37158</v>
      </c>
      <c r="BC41" s="458" t="s">
        <v>288</v>
      </c>
      <c r="BD41" s="458" t="s">
        <v>288</v>
      </c>
      <c r="BE41" s="458" t="s">
        <v>288</v>
      </c>
      <c r="BF41" s="458" t="s">
        <v>288</v>
      </c>
      <c r="BG41" s="458" t="s">
        <v>288</v>
      </c>
      <c r="BJ41" s="5">
        <v>284384</v>
      </c>
      <c r="BK41" s="5">
        <v>-307325</v>
      </c>
      <c r="BL41" s="5">
        <v>46684</v>
      </c>
      <c r="BM41" s="5">
        <v>88522</v>
      </c>
      <c r="BN41" s="5">
        <f t="shared" si="30"/>
        <v>237.7</v>
      </c>
      <c r="BO41" s="5">
        <f t="shared" si="31"/>
        <v>-218.803</v>
      </c>
    </row>
    <row r="42" spans="1:77">
      <c r="C42" s="298">
        <v>37159</v>
      </c>
      <c r="D42" s="290">
        <v>49</v>
      </c>
      <c r="E42" s="291"/>
      <c r="F42" s="99">
        <v>267.291</v>
      </c>
      <c r="G42" s="99">
        <v>0</v>
      </c>
      <c r="H42" s="99">
        <f t="shared" si="7"/>
        <v>267.291</v>
      </c>
      <c r="I42" s="288"/>
      <c r="J42" s="99">
        <v>265.79199999999997</v>
      </c>
      <c r="K42" s="99">
        <v>-174.41399999999999</v>
      </c>
      <c r="L42" s="99">
        <f t="shared" si="8"/>
        <v>91.377999999999986</v>
      </c>
      <c r="M42" s="99">
        <f>'Page 2'!AN30</f>
        <v>87.03</v>
      </c>
      <c r="N42" s="99">
        <f>'Page 2'!AO30</f>
        <v>-94.759</v>
      </c>
      <c r="O42" s="99">
        <f t="shared" si="9"/>
        <v>-7.7289999999999992</v>
      </c>
      <c r="P42" s="99">
        <f t="shared" si="23"/>
        <v>83.648999999999987</v>
      </c>
      <c r="Q42" s="99">
        <f t="shared" si="10"/>
        <v>350.94</v>
      </c>
      <c r="R42" s="288"/>
      <c r="S42" s="184">
        <f t="shared" si="17"/>
        <v>889.28599999999994</v>
      </c>
      <c r="T42" s="100">
        <v>0</v>
      </c>
      <c r="U42" s="101">
        <v>50</v>
      </c>
      <c r="V42" s="101"/>
      <c r="W42" s="101"/>
      <c r="X42" s="101">
        <v>-8.9890000000000008</v>
      </c>
      <c r="Y42" s="310"/>
      <c r="Z42" s="99">
        <f t="shared" si="18"/>
        <v>391.95100000000002</v>
      </c>
      <c r="AA42" s="99">
        <f t="shared" si="19"/>
        <v>383.4</v>
      </c>
      <c r="AB42" s="288"/>
      <c r="AC42" s="99">
        <f t="shared" si="20"/>
        <v>-8.5510000000000446</v>
      </c>
      <c r="AD42" s="422"/>
      <c r="AE42" s="419">
        <v>1.8337000000000001</v>
      </c>
      <c r="AF42" s="419">
        <v>2.1109</v>
      </c>
      <c r="AG42" s="433">
        <f t="shared" si="27"/>
        <v>0.27719999999999989</v>
      </c>
      <c r="AH42" s="415">
        <f t="shared" si="12"/>
        <v>-36.951000000000136</v>
      </c>
      <c r="AI42" s="415">
        <f t="shared" si="32"/>
        <v>-28.400000000000091</v>
      </c>
      <c r="AJ42" s="415">
        <v>383.4</v>
      </c>
      <c r="AK42" s="415"/>
      <c r="AL42" s="415">
        <f t="shared" si="24"/>
        <v>36.951000000000136</v>
      </c>
      <c r="AN42" s="16">
        <f t="shared" si="6"/>
        <v>-28.400000000000091</v>
      </c>
      <c r="AO42" s="283">
        <v>3246.1</v>
      </c>
      <c r="AP42" s="137">
        <f t="shared" si="15"/>
        <v>-63.900000000000091</v>
      </c>
      <c r="AQ42" s="241">
        <v>2615.5</v>
      </c>
      <c r="AR42" s="137">
        <f t="shared" si="16"/>
        <v>35.5</v>
      </c>
      <c r="AS42" s="242"/>
      <c r="AT42" s="233"/>
      <c r="AU42" s="233"/>
      <c r="AV42" s="234"/>
      <c r="AW42" s="234"/>
      <c r="AX42" s="233"/>
      <c r="AY42" s="235">
        <f t="shared" si="33"/>
        <v>0</v>
      </c>
      <c r="AZ42" s="236">
        <f t="shared" si="34"/>
        <v>0</v>
      </c>
      <c r="BB42" s="298">
        <v>37159</v>
      </c>
      <c r="BC42" s="458" t="s">
        <v>288</v>
      </c>
      <c r="BD42" s="457" t="s">
        <v>289</v>
      </c>
      <c r="BE42" s="457" t="s">
        <v>289</v>
      </c>
      <c r="BF42" s="458" t="s">
        <v>288</v>
      </c>
      <c r="BG42" s="457" t="s">
        <v>289</v>
      </c>
      <c r="BJ42" s="5">
        <v>257805</v>
      </c>
      <c r="BK42" s="5">
        <v>-405809</v>
      </c>
      <c r="BL42" s="185">
        <v>30726</v>
      </c>
      <c r="BM42" s="103">
        <v>186002</v>
      </c>
      <c r="BN42" s="5">
        <f t="shared" si="30"/>
        <v>227.07900000000001</v>
      </c>
      <c r="BO42" s="5">
        <f t="shared" si="31"/>
        <v>-219.80699999999999</v>
      </c>
    </row>
    <row r="43" spans="1:77">
      <c r="C43" s="298">
        <v>37160</v>
      </c>
      <c r="D43" s="290">
        <v>55</v>
      </c>
      <c r="E43" s="291"/>
      <c r="F43" s="99">
        <v>300.47399999999999</v>
      </c>
      <c r="G43" s="99">
        <v>-0.82099999999999995</v>
      </c>
      <c r="H43" s="99">
        <f t="shared" si="7"/>
        <v>299.65299999999996</v>
      </c>
      <c r="I43" s="289"/>
      <c r="J43" s="99">
        <v>265.79199999999997</v>
      </c>
      <c r="K43" s="99">
        <v>-184.32300000000001</v>
      </c>
      <c r="L43" s="99">
        <f t="shared" si="8"/>
        <v>81.468999999999966</v>
      </c>
      <c r="M43" s="99">
        <f>'Page 2'!AN31</f>
        <v>96.649000000000001</v>
      </c>
      <c r="N43" s="99">
        <f>'Page 2'!AO31</f>
        <v>-68.207999999999998</v>
      </c>
      <c r="O43" s="99">
        <f t="shared" si="9"/>
        <v>28.441000000000003</v>
      </c>
      <c r="P43" s="99">
        <f t="shared" si="23"/>
        <v>109.90999999999997</v>
      </c>
      <c r="Q43" s="99">
        <f t="shared" si="10"/>
        <v>409.56299999999993</v>
      </c>
      <c r="R43" s="289"/>
      <c r="S43" s="184">
        <f t="shared" si="17"/>
        <v>916.26699999999994</v>
      </c>
      <c r="T43" s="100">
        <v>0</v>
      </c>
      <c r="U43" s="101">
        <v>50</v>
      </c>
      <c r="V43" s="101"/>
      <c r="W43" s="101"/>
      <c r="X43" s="101">
        <v>-8.9890000000000008</v>
      </c>
      <c r="Y43" s="310"/>
      <c r="Z43" s="99">
        <f t="shared" si="18"/>
        <v>450.57399999999996</v>
      </c>
      <c r="AA43" s="99">
        <f t="shared" si="19"/>
        <v>297.60000000000002</v>
      </c>
      <c r="AB43" s="289"/>
      <c r="AC43" s="99">
        <f t="shared" si="20"/>
        <v>-152.97399999999993</v>
      </c>
      <c r="AD43" s="411"/>
      <c r="AE43" s="419">
        <v>1.7949999999999999</v>
      </c>
      <c r="AF43" s="419">
        <v>2.0922999999999998</v>
      </c>
      <c r="AG43" s="433">
        <f t="shared" si="27"/>
        <v>0.2972999999999999</v>
      </c>
      <c r="AH43" s="415">
        <f t="shared" si="12"/>
        <v>-67.673999999999751</v>
      </c>
      <c r="AI43" s="415">
        <f t="shared" si="32"/>
        <v>85.300000000000182</v>
      </c>
      <c r="AJ43" s="416">
        <v>297.60000000000002</v>
      </c>
      <c r="AK43" s="416"/>
      <c r="AL43" s="415">
        <f t="shared" si="24"/>
        <v>67.673999999999751</v>
      </c>
      <c r="AN43" s="16">
        <f t="shared" si="6"/>
        <v>85.300000000000182</v>
      </c>
      <c r="AO43" s="283">
        <v>3351.6</v>
      </c>
      <c r="AP43" s="137">
        <f t="shared" si="15"/>
        <v>105.5</v>
      </c>
      <c r="AQ43" s="241">
        <v>2595.3000000000002</v>
      </c>
      <c r="AR43" s="137">
        <f t="shared" si="16"/>
        <v>-20.199999999999818</v>
      </c>
      <c r="AS43" s="242"/>
      <c r="AY43" s="222">
        <f t="shared" si="33"/>
        <v>0</v>
      </c>
      <c r="AZ43" s="223">
        <f t="shared" si="34"/>
        <v>0</v>
      </c>
      <c r="BB43" s="298">
        <v>37160</v>
      </c>
      <c r="BC43" s="458" t="s">
        <v>288</v>
      </c>
      <c r="BD43" s="457" t="s">
        <v>289</v>
      </c>
      <c r="BE43" s="457" t="s">
        <v>289</v>
      </c>
      <c r="BF43" s="457" t="s">
        <v>289</v>
      </c>
      <c r="BG43" s="457" t="s">
        <v>289</v>
      </c>
    </row>
    <row r="44" spans="1:77">
      <c r="C44" s="298">
        <v>37161</v>
      </c>
      <c r="D44" s="290">
        <v>56</v>
      </c>
      <c r="E44" s="291"/>
      <c r="F44" s="99">
        <v>329.29399999999998</v>
      </c>
      <c r="G44" s="99">
        <v>-1.1140000000000001</v>
      </c>
      <c r="H44" s="99">
        <f t="shared" si="7"/>
        <v>328.18</v>
      </c>
      <c r="I44" s="286"/>
      <c r="J44" s="99">
        <v>271.57</v>
      </c>
      <c r="K44" s="99">
        <v>-215.96700000000001</v>
      </c>
      <c r="L44" s="99">
        <f t="shared" si="8"/>
        <v>55.60299999999998</v>
      </c>
      <c r="M44" s="99">
        <f>'Page 2'!AN32</f>
        <v>58.545000000000002</v>
      </c>
      <c r="N44" s="99">
        <f>'Page 2'!AO32</f>
        <v>-32.887999999999998</v>
      </c>
      <c r="O44" s="99">
        <f t="shared" si="9"/>
        <v>25.657000000000004</v>
      </c>
      <c r="P44" s="99">
        <f t="shared" si="23"/>
        <v>81.259999999999991</v>
      </c>
      <c r="Q44" s="99">
        <f t="shared" si="10"/>
        <v>409.44</v>
      </c>
      <c r="R44" s="286"/>
      <c r="S44" s="184">
        <f t="shared" si="17"/>
        <v>909.37799999999993</v>
      </c>
      <c r="T44" s="100">
        <v>0</v>
      </c>
      <c r="U44" s="101">
        <v>50</v>
      </c>
      <c r="V44" s="101"/>
      <c r="W44" s="101"/>
      <c r="X44" s="101">
        <v>-8.9890000000000008</v>
      </c>
      <c r="Y44" s="310"/>
      <c r="Z44" s="99">
        <f t="shared" si="18"/>
        <v>450.45100000000002</v>
      </c>
      <c r="AA44" s="99">
        <f t="shared" si="19"/>
        <v>524.79999999999995</v>
      </c>
      <c r="AB44" s="286"/>
      <c r="AC44" s="99">
        <f t="shared" si="20"/>
        <v>74.348999999999933</v>
      </c>
      <c r="AD44" s="421"/>
      <c r="AE44" s="419">
        <v>1.7250000000000001</v>
      </c>
      <c r="AF44" s="419">
        <v>2.0718999999999999</v>
      </c>
      <c r="AG44" s="433">
        <f t="shared" si="27"/>
        <v>0.34689999999999976</v>
      </c>
      <c r="AH44" s="416">
        <f t="shared" si="12"/>
        <v>46.149000000000115</v>
      </c>
      <c r="AI44" s="415">
        <f t="shared" si="32"/>
        <v>-28.199999999999818</v>
      </c>
      <c r="AJ44" s="416">
        <v>524.79999999999995</v>
      </c>
      <c r="AK44" s="416"/>
      <c r="AL44" s="415">
        <f t="shared" si="24"/>
        <v>-46.149000000000115</v>
      </c>
      <c r="AN44" s="16">
        <f t="shared" si="6"/>
        <v>-28.199999999999818</v>
      </c>
      <c r="AO44" s="283">
        <v>3320.9</v>
      </c>
      <c r="AP44" s="137">
        <f t="shared" si="15"/>
        <v>-30.699999999999818</v>
      </c>
      <c r="AQ44" s="241">
        <v>2597.8000000000002</v>
      </c>
      <c r="AR44" s="137">
        <f t="shared" si="16"/>
        <v>2.5</v>
      </c>
      <c r="AS44" s="242"/>
      <c r="AV44" s="22"/>
      <c r="AY44" s="222">
        <f t="shared" si="33"/>
        <v>0</v>
      </c>
      <c r="AZ44" s="223">
        <f t="shared" si="34"/>
        <v>0</v>
      </c>
      <c r="BB44" s="298">
        <v>37161</v>
      </c>
      <c r="BC44" s="458" t="s">
        <v>288</v>
      </c>
      <c r="BD44" s="457" t="s">
        <v>289</v>
      </c>
      <c r="BE44" s="457" t="s">
        <v>289</v>
      </c>
      <c r="BF44" s="457" t="s">
        <v>289</v>
      </c>
      <c r="BG44" s="457" t="s">
        <v>289</v>
      </c>
    </row>
    <row r="45" spans="1:77">
      <c r="C45" s="298">
        <v>37162</v>
      </c>
      <c r="D45" s="290">
        <v>54</v>
      </c>
      <c r="E45" s="292"/>
      <c r="F45" s="99">
        <v>307.16199999999998</v>
      </c>
      <c r="G45" s="99">
        <v>-0.01</v>
      </c>
      <c r="H45" s="99">
        <f t="shared" si="7"/>
        <v>307.15199999999999</v>
      </c>
      <c r="I45" s="287">
        <f>SUM(H39:H45)/1000</f>
        <v>2.135929</v>
      </c>
      <c r="J45" s="99">
        <v>270.12299999999999</v>
      </c>
      <c r="K45" s="99">
        <v>-143.82</v>
      </c>
      <c r="L45" s="99">
        <f t="shared" si="8"/>
        <v>126.303</v>
      </c>
      <c r="M45" s="99">
        <f>'Page 2'!AN33</f>
        <v>34.112000000000002</v>
      </c>
      <c r="N45" s="99">
        <f>'Page 2'!AO33</f>
        <v>-61.18</v>
      </c>
      <c r="O45" s="99">
        <f t="shared" si="9"/>
        <v>-27.067999999999998</v>
      </c>
      <c r="P45" s="99">
        <f t="shared" si="23"/>
        <v>99.234999999999999</v>
      </c>
      <c r="Q45" s="99">
        <f t="shared" si="10"/>
        <v>406.387</v>
      </c>
      <c r="R45" s="287">
        <f>SUM(Q39:Q45)/1000</f>
        <v>2.9354979999999999</v>
      </c>
      <c r="S45" s="184">
        <f t="shared" si="17"/>
        <v>816.40699999999993</v>
      </c>
      <c r="T45" s="100">
        <v>30</v>
      </c>
      <c r="U45" s="101">
        <v>50</v>
      </c>
      <c r="V45" s="101"/>
      <c r="W45" s="101"/>
      <c r="X45" s="101">
        <v>-8.9890000000000008</v>
      </c>
      <c r="Y45" s="310"/>
      <c r="Z45" s="99">
        <f t="shared" si="18"/>
        <v>477.39800000000002</v>
      </c>
      <c r="AA45" s="99">
        <f t="shared" si="19"/>
        <v>558.70000000000005</v>
      </c>
      <c r="AB45" s="287">
        <f>SUM(AA39:AA45)/1000</f>
        <v>3.3080999999999996</v>
      </c>
      <c r="AC45" s="99">
        <f t="shared" si="20"/>
        <v>81.302000000000021</v>
      </c>
      <c r="AD45" s="412">
        <f>SUM(AC39:AC45)/1000</f>
        <v>3.524100000000021E-2</v>
      </c>
      <c r="AE45" s="419">
        <v>1.7224999999999999</v>
      </c>
      <c r="AF45" s="419">
        <v>2.0535000000000001</v>
      </c>
      <c r="AG45" s="433">
        <f t="shared" si="27"/>
        <v>0.33100000000000018</v>
      </c>
      <c r="AH45" s="416">
        <f t="shared" si="12"/>
        <v>1048.8019999999997</v>
      </c>
      <c r="AI45" s="415">
        <f t="shared" si="32"/>
        <v>967.49999999999955</v>
      </c>
      <c r="AJ45" s="415">
        <v>558.70000000000005</v>
      </c>
      <c r="AK45" s="416"/>
      <c r="AL45" s="415">
        <f t="shared" si="24"/>
        <v>-1048.8019999999997</v>
      </c>
      <c r="AM45" s="5"/>
      <c r="AN45" s="16">
        <f t="shared" si="6"/>
        <v>967.49999999999955</v>
      </c>
      <c r="AO45" s="283">
        <v>3321.7</v>
      </c>
      <c r="AP45" s="137">
        <f t="shared" si="15"/>
        <v>0.79999999999972715</v>
      </c>
      <c r="AQ45" s="241">
        <v>3564.5</v>
      </c>
      <c r="AR45" s="137">
        <f t="shared" si="16"/>
        <v>966.69999999999982</v>
      </c>
      <c r="AS45" s="242"/>
      <c r="AV45" s="22"/>
      <c r="AY45" s="390">
        <f>SUM(AV45:AX45)</f>
        <v>0</v>
      </c>
      <c r="AZ45" s="391">
        <f>AW45+AX45</f>
        <v>0</v>
      </c>
      <c r="BA45" s="22"/>
      <c r="BB45" s="298">
        <v>37162</v>
      </c>
      <c r="BC45" s="460" t="s">
        <v>288</v>
      </c>
      <c r="BD45" s="457" t="s">
        <v>289</v>
      </c>
      <c r="BE45" s="457" t="s">
        <v>289</v>
      </c>
      <c r="BF45" s="457" t="s">
        <v>289</v>
      </c>
      <c r="BG45" s="457" t="s">
        <v>289</v>
      </c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>
      <c r="C46" s="298">
        <v>37163</v>
      </c>
      <c r="D46" s="290">
        <v>53</v>
      </c>
      <c r="E46" s="291"/>
      <c r="F46" s="294">
        <v>312.10399999999998</v>
      </c>
      <c r="G46" s="294">
        <v>0</v>
      </c>
      <c r="H46" s="294">
        <f t="shared" si="7"/>
        <v>312.10399999999998</v>
      </c>
      <c r="I46" s="288" t="s">
        <v>87</v>
      </c>
      <c r="J46" s="294">
        <v>266.44</v>
      </c>
      <c r="K46" s="294">
        <v>-143.792</v>
      </c>
      <c r="L46" s="294">
        <f t="shared" si="8"/>
        <v>122.648</v>
      </c>
      <c r="M46" s="294">
        <f>'Page 2'!AN34</f>
        <v>77.834000000000003</v>
      </c>
      <c r="N46" s="294">
        <f>'Page 2'!AO34</f>
        <v>-37.579000000000001</v>
      </c>
      <c r="O46" s="294">
        <f t="shared" si="9"/>
        <v>40.255000000000003</v>
      </c>
      <c r="P46" s="294">
        <f t="shared" si="23"/>
        <v>162.90299999999999</v>
      </c>
      <c r="Q46" s="294">
        <f t="shared" si="10"/>
        <v>475.00699999999995</v>
      </c>
      <c r="R46" s="288" t="s">
        <v>87</v>
      </c>
      <c r="S46" s="299">
        <f t="shared" si="17"/>
        <v>837.74900000000002</v>
      </c>
      <c r="T46" s="300">
        <v>-60</v>
      </c>
      <c r="U46" s="295">
        <v>50</v>
      </c>
      <c r="V46" s="295"/>
      <c r="W46" s="295"/>
      <c r="X46" s="295">
        <v>-8.9879999999999995</v>
      </c>
      <c r="Y46" s="311"/>
      <c r="Z46" s="294">
        <f t="shared" si="18"/>
        <v>456.01899999999995</v>
      </c>
      <c r="AA46" s="294">
        <f t="shared" si="19"/>
        <v>552</v>
      </c>
      <c r="AB46" s="288" t="s">
        <v>87</v>
      </c>
      <c r="AC46" s="294">
        <f t="shared" si="20"/>
        <v>95.981000000000051</v>
      </c>
      <c r="AD46" s="431" t="s">
        <v>87</v>
      </c>
      <c r="AE46" s="429"/>
      <c r="AF46" s="429"/>
      <c r="AG46" s="433">
        <f t="shared" si="27"/>
        <v>0</v>
      </c>
      <c r="AH46" s="430">
        <f t="shared" si="12"/>
        <v>-898.91899999999964</v>
      </c>
      <c r="AI46" s="430">
        <f t="shared" si="32"/>
        <v>-994.89999999999964</v>
      </c>
      <c r="AJ46" s="415">
        <v>552</v>
      </c>
      <c r="AK46" s="416"/>
      <c r="AL46" s="415">
        <f t="shared" si="24"/>
        <v>898.91899999999964</v>
      </c>
      <c r="AM46" s="5"/>
      <c r="AN46" s="16">
        <f t="shared" si="6"/>
        <v>-994.89999999999964</v>
      </c>
      <c r="AO46" s="283">
        <v>3287.3</v>
      </c>
      <c r="AP46" s="137">
        <f t="shared" si="15"/>
        <v>-34.399999999999636</v>
      </c>
      <c r="AQ46" s="284">
        <v>2604</v>
      </c>
      <c r="AR46" s="137">
        <f t="shared" si="16"/>
        <v>-960.5</v>
      </c>
      <c r="AS46" s="242"/>
      <c r="AV46" s="22"/>
      <c r="AW46" s="22"/>
      <c r="BA46" s="22"/>
      <c r="BB46" s="298">
        <v>37163</v>
      </c>
      <c r="BC46" s="458" t="s">
        <v>288</v>
      </c>
      <c r="BD46" s="458" t="s">
        <v>288</v>
      </c>
      <c r="BE46" s="458" t="s">
        <v>288</v>
      </c>
      <c r="BF46" s="458" t="s">
        <v>288</v>
      </c>
      <c r="BG46" s="458" t="s">
        <v>288</v>
      </c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>
      <c r="C47" s="298">
        <v>37164</v>
      </c>
      <c r="D47" s="290">
        <v>60</v>
      </c>
      <c r="E47" s="393"/>
      <c r="F47" s="294">
        <v>335.59500000000003</v>
      </c>
      <c r="G47" s="294">
        <v>0</v>
      </c>
      <c r="H47" s="294">
        <f t="shared" si="7"/>
        <v>335.59500000000003</v>
      </c>
      <c r="I47" s="289">
        <f>I45-I38</f>
        <v>-0.15351800000000004</v>
      </c>
      <c r="J47" s="295">
        <v>266.43599999999998</v>
      </c>
      <c r="K47" s="295">
        <v>-143.91999999999999</v>
      </c>
      <c r="L47" s="294">
        <f t="shared" si="8"/>
        <v>122.51599999999999</v>
      </c>
      <c r="M47" s="295">
        <f>'Page 2'!AN35</f>
        <v>44.021999999999998</v>
      </c>
      <c r="N47" s="295">
        <f>'Page 2'!AO35</f>
        <v>-41.834000000000003</v>
      </c>
      <c r="O47" s="294">
        <f t="shared" si="9"/>
        <v>2.1879999999999953</v>
      </c>
      <c r="P47" s="294">
        <f t="shared" si="23"/>
        <v>124.70399999999998</v>
      </c>
      <c r="Q47" s="294">
        <f t="shared" si="10"/>
        <v>460.29899999999998</v>
      </c>
      <c r="R47" s="289">
        <f>R45-R38</f>
        <v>-0.31605000000000016</v>
      </c>
      <c r="S47" s="299">
        <f t="shared" si="17"/>
        <v>831.80700000000002</v>
      </c>
      <c r="T47" s="300">
        <v>-60</v>
      </c>
      <c r="U47" s="295">
        <v>50</v>
      </c>
      <c r="V47" s="295"/>
      <c r="W47" s="295"/>
      <c r="X47" s="295">
        <v>-8.9890000000000008</v>
      </c>
      <c r="Y47" s="311"/>
      <c r="Z47" s="294">
        <f t="shared" si="18"/>
        <v>441.31</v>
      </c>
      <c r="AA47" s="294">
        <f t="shared" si="19"/>
        <v>510.4</v>
      </c>
      <c r="AB47" s="289">
        <f>AB45-AB38</f>
        <v>-0.38680000000000003</v>
      </c>
      <c r="AC47" s="294">
        <f t="shared" si="20"/>
        <v>69.089999999999975</v>
      </c>
      <c r="AD47" s="432">
        <f>AD45-AD38</f>
        <v>9.9361000000000144E-2</v>
      </c>
      <c r="AE47" s="429"/>
      <c r="AF47" s="429"/>
      <c r="AG47" s="433">
        <f t="shared" si="27"/>
        <v>0</v>
      </c>
      <c r="AH47" s="430">
        <f t="shared" si="12"/>
        <v>187.78999999999979</v>
      </c>
      <c r="AI47" s="430">
        <f t="shared" si="32"/>
        <v>118.69999999999982</v>
      </c>
      <c r="AJ47" s="416">
        <v>510.4</v>
      </c>
      <c r="AK47" s="416"/>
      <c r="AL47" s="416"/>
      <c r="AM47" s="5"/>
      <c r="AN47" s="16">
        <f t="shared" si="6"/>
        <v>118.69999999999982</v>
      </c>
      <c r="AO47" s="283">
        <v>3375</v>
      </c>
      <c r="AP47" s="137">
        <f t="shared" si="15"/>
        <v>87.699999999999818</v>
      </c>
      <c r="AQ47" s="241">
        <v>2635</v>
      </c>
      <c r="AR47" s="137">
        <f t="shared" si="16"/>
        <v>31</v>
      </c>
      <c r="AS47" s="242"/>
      <c r="AV47" s="22"/>
      <c r="AW47" s="22"/>
      <c r="BA47" s="22"/>
      <c r="BB47" s="298">
        <v>37164</v>
      </c>
      <c r="BC47" s="460" t="s">
        <v>288</v>
      </c>
      <c r="BD47" s="460" t="s">
        <v>288</v>
      </c>
      <c r="BE47" s="457" t="s">
        <v>289</v>
      </c>
      <c r="BF47" s="460" t="s">
        <v>288</v>
      </c>
      <c r="BG47" s="460" t="s">
        <v>288</v>
      </c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>
      <c r="C48" s="298"/>
      <c r="D48" s="290"/>
      <c r="E48" s="293"/>
      <c r="F48" s="99"/>
      <c r="G48" s="99"/>
      <c r="H48" s="99">
        <f t="shared" si="7"/>
        <v>0</v>
      </c>
      <c r="I48" s="289"/>
      <c r="J48" s="101"/>
      <c r="K48" s="101"/>
      <c r="L48" s="99">
        <f t="shared" si="8"/>
        <v>0</v>
      </c>
      <c r="M48" s="101">
        <f>'Page 2'!AN36</f>
        <v>0</v>
      </c>
      <c r="N48" s="101">
        <f>'Page 2'!AO36</f>
        <v>0</v>
      </c>
      <c r="O48" s="99">
        <f t="shared" si="9"/>
        <v>0</v>
      </c>
      <c r="P48" s="99">
        <f t="shared" si="23"/>
        <v>0</v>
      </c>
      <c r="Q48" s="99">
        <f t="shared" si="10"/>
        <v>0</v>
      </c>
      <c r="R48" s="289"/>
      <c r="S48" s="184">
        <f t="shared" si="17"/>
        <v>0</v>
      </c>
      <c r="T48" s="100"/>
      <c r="U48" s="101"/>
      <c r="V48" s="101"/>
      <c r="W48" s="101"/>
      <c r="X48" s="101"/>
      <c r="Y48" s="310"/>
      <c r="Z48" s="99">
        <f t="shared" si="18"/>
        <v>0</v>
      </c>
      <c r="AA48" s="99">
        <f t="shared" si="19"/>
        <v>0</v>
      </c>
      <c r="AB48" s="301"/>
      <c r="AC48" s="99">
        <f t="shared" si="20"/>
        <v>0</v>
      </c>
      <c r="AD48" s="413"/>
      <c r="AE48" s="419"/>
      <c r="AF48" s="419"/>
      <c r="AG48" s="433">
        <f t="shared" si="27"/>
        <v>0</v>
      </c>
      <c r="AH48" s="415"/>
      <c r="AI48" s="415">
        <v>0</v>
      </c>
      <c r="AJ48" s="415"/>
      <c r="AK48" s="415"/>
      <c r="AL48" s="415"/>
      <c r="AN48" s="239"/>
      <c r="AO48" s="283"/>
      <c r="AP48" s="98"/>
      <c r="AQ48" s="241"/>
      <c r="AR48" s="283"/>
      <c r="AS48" s="242"/>
      <c r="AT48" s="233"/>
      <c r="AU48" s="233"/>
      <c r="AV48" s="232"/>
      <c r="AW48" s="232"/>
      <c r="AX48" s="233"/>
      <c r="AY48" s="233"/>
      <c r="AZ48" s="233"/>
      <c r="BA48" s="22"/>
      <c r="BB48" s="22"/>
      <c r="BC48" s="456"/>
      <c r="BD48" s="456"/>
      <c r="BE48" s="456"/>
      <c r="BF48" s="456"/>
      <c r="BG48" s="456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 ht="16.2" thickBot="1">
      <c r="C49" s="298"/>
      <c r="D49"/>
      <c r="E49" s="4"/>
      <c r="F49" s="24">
        <f t="shared" ref="F49:AC49" si="35">SUM(F18:F48)</f>
        <v>10279.242999999999</v>
      </c>
      <c r="G49" s="24">
        <f t="shared" si="35"/>
        <v>-65.308000000000021</v>
      </c>
      <c r="H49" s="24">
        <f>SUM(H18:H48)</f>
        <v>10213.934999999999</v>
      </c>
      <c r="J49" s="24">
        <f t="shared" si="35"/>
        <v>8961.3000000000011</v>
      </c>
      <c r="K49" s="24">
        <f t="shared" si="35"/>
        <v>-4888.7119999999995</v>
      </c>
      <c r="L49" s="24">
        <f t="shared" si="35"/>
        <v>4072.5880000000006</v>
      </c>
      <c r="M49" s="24">
        <f>SUM(M18:M48)</f>
        <v>1332.2030000000002</v>
      </c>
      <c r="N49" s="24">
        <f>SUM(N18:N48)</f>
        <v>-1338.97</v>
      </c>
      <c r="O49" s="24">
        <f t="shared" si="35"/>
        <v>-6.767000000000003</v>
      </c>
      <c r="P49" s="24">
        <f t="shared" si="35"/>
        <v>4065.8209999999985</v>
      </c>
      <c r="Q49" s="24">
        <f t="shared" si="35"/>
        <v>14279.756000000001</v>
      </c>
      <c r="R49" s="156"/>
      <c r="S49" s="157"/>
      <c r="T49" s="24">
        <f t="shared" si="35"/>
        <v>90.06</v>
      </c>
      <c r="U49" s="24">
        <f t="shared" si="35"/>
        <v>1500</v>
      </c>
      <c r="V49" s="24">
        <f>SUM(V18:V48)</f>
        <v>0</v>
      </c>
      <c r="W49" s="24">
        <f>SUM(W18:W48)</f>
        <v>0</v>
      </c>
      <c r="X49" s="24">
        <f t="shared" si="35"/>
        <v>-261.9310000000001</v>
      </c>
      <c r="Y49" s="24">
        <f t="shared" si="35"/>
        <v>0</v>
      </c>
      <c r="Z49" s="24">
        <f t="shared" si="35"/>
        <v>15607.885000000002</v>
      </c>
      <c r="AA49" s="24">
        <f t="shared" si="35"/>
        <v>15880.200000000003</v>
      </c>
      <c r="AB49" s="156"/>
      <c r="AC49" s="24">
        <f t="shared" si="35"/>
        <v>272.3150000000004</v>
      </c>
      <c r="AD49" s="420"/>
      <c r="AE49" s="420"/>
      <c r="AF49" s="420"/>
      <c r="AG49" s="433">
        <f t="shared" si="27"/>
        <v>0</v>
      </c>
      <c r="AH49" s="417">
        <f>SUM(AH18:AH48)</f>
        <v>298.71500000000054</v>
      </c>
      <c r="AI49" s="417">
        <f>SUM(AI18:AI48)</f>
        <v>26.400000000000091</v>
      </c>
      <c r="AJ49" s="417">
        <f>SUM(AJ18:AJ48)</f>
        <v>15880.200000000003</v>
      </c>
      <c r="AK49" s="417"/>
      <c r="AL49" s="417">
        <f>SUM(AL18:AL48)</f>
        <v>-110.92500000000075</v>
      </c>
      <c r="AN49" s="16"/>
      <c r="AO49" s="240"/>
      <c r="AP49" s="225"/>
      <c r="AQ49" s="241"/>
      <c r="AR49" s="241"/>
      <c r="AS49" s="285"/>
      <c r="AT49" s="224">
        <f>SUM(AT18:AT48)</f>
        <v>0</v>
      </c>
      <c r="AU49" s="224">
        <f t="shared" ref="AU49:BA49" si="36">SUM(AU18:AU48)</f>
        <v>0</v>
      </c>
      <c r="AV49" s="224">
        <f t="shared" si="36"/>
        <v>0</v>
      </c>
      <c r="AW49" s="224">
        <f t="shared" si="36"/>
        <v>0</v>
      </c>
      <c r="AX49" s="224">
        <f t="shared" si="36"/>
        <v>0</v>
      </c>
      <c r="AY49" s="224">
        <f t="shared" si="36"/>
        <v>0</v>
      </c>
      <c r="AZ49" s="224">
        <f t="shared" si="36"/>
        <v>0</v>
      </c>
      <c r="BA49" s="224">
        <f t="shared" si="36"/>
        <v>0</v>
      </c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 ht="16.2" thickBot="1">
      <c r="A50" s="4"/>
      <c r="B50" s="4"/>
      <c r="C50" s="13"/>
      <c r="D50"/>
      <c r="E50" s="4"/>
      <c r="F50" s="16"/>
      <c r="G50" s="22"/>
      <c r="H50" s="22"/>
      <c r="I50" s="155"/>
      <c r="J50" s="16"/>
      <c r="P50" s="4"/>
      <c r="Q50" s="16"/>
      <c r="R50" s="156"/>
      <c r="S50" s="181">
        <f>SUM(S18:S49)</f>
        <v>26865.736000000004</v>
      </c>
      <c r="T50" s="16"/>
      <c r="AA50" s="23"/>
      <c r="AB50" s="161"/>
      <c r="AE50" s="337">
        <v>2.0186999999999999</v>
      </c>
      <c r="AF50" s="146"/>
      <c r="AH50" s="418"/>
      <c r="AI50" s="416"/>
      <c r="AJ50" s="418"/>
      <c r="AK50" s="418"/>
      <c r="AL50" s="418"/>
      <c r="AN50" s="4"/>
      <c r="AO50" s="138"/>
      <c r="AP50" s="6"/>
      <c r="AQ50" s="141"/>
      <c r="AR50" s="139"/>
      <c r="AS50" s="84"/>
      <c r="AV50" s="22"/>
      <c r="AW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>
      <c r="A51" s="4"/>
      <c r="B51" s="4"/>
      <c r="C51" s="4"/>
      <c r="D51" s="4"/>
      <c r="E51" s="4"/>
      <c r="F51" s="25" t="s">
        <v>19</v>
      </c>
      <c r="G51" s="26"/>
      <c r="H51" s="154"/>
      <c r="I51" s="155"/>
      <c r="J51" s="464"/>
      <c r="K51" s="465"/>
      <c r="L51" s="297"/>
      <c r="M51" s="297"/>
      <c r="N51" s="297"/>
      <c r="O51" s="297"/>
      <c r="P51" s="4"/>
      <c r="Q51" s="27"/>
      <c r="R51" s="157"/>
      <c r="S51" s="157"/>
      <c r="T51" s="27"/>
      <c r="U51" s="12"/>
      <c r="V51" s="12"/>
      <c r="W51" s="12"/>
      <c r="X51" s="27"/>
      <c r="Y51" s="27"/>
      <c r="AF51" s="113"/>
      <c r="AH51" s="4"/>
      <c r="AJ51" s="4"/>
      <c r="AK51" s="4"/>
      <c r="AL51" s="4"/>
      <c r="AN51" s="4"/>
      <c r="AO51" s="4"/>
      <c r="AP51" s="6"/>
      <c r="AQ51" s="141"/>
      <c r="AS51" s="84"/>
      <c r="AV51" s="22"/>
      <c r="AW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>
      <c r="A52" s="28"/>
      <c r="B52" s="4"/>
      <c r="C52" s="29" t="s">
        <v>30</v>
      </c>
      <c r="D52" s="7"/>
      <c r="E52" s="7"/>
      <c r="F52" s="30" t="s">
        <v>31</v>
      </c>
      <c r="G52" s="30" t="s">
        <v>31</v>
      </c>
      <c r="H52" s="30"/>
      <c r="I52" s="155"/>
      <c r="J52" s="30" t="s">
        <v>31</v>
      </c>
      <c r="K52" s="30"/>
      <c r="L52" s="30"/>
      <c r="M52" s="30"/>
      <c r="N52" s="30"/>
      <c r="O52" s="30"/>
      <c r="P52" s="4"/>
      <c r="Q52" s="27" t="s">
        <v>32</v>
      </c>
      <c r="R52" s="157"/>
      <c r="S52" s="157"/>
      <c r="T52" s="30" t="s">
        <v>31</v>
      </c>
      <c r="U52" s="31"/>
      <c r="V52" s="31"/>
      <c r="W52" s="31"/>
      <c r="X52" s="30" t="s">
        <v>31</v>
      </c>
      <c r="Y52" s="327"/>
      <c r="Z52" s="27" t="s">
        <v>12</v>
      </c>
      <c r="AA52" s="27" t="s">
        <v>13</v>
      </c>
      <c r="AB52" s="157"/>
      <c r="AC52" s="245" t="s">
        <v>164</v>
      </c>
      <c r="AD52" s="30"/>
      <c r="AE52" s="112"/>
      <c r="AF52" s="113"/>
      <c r="AH52" s="4"/>
      <c r="AJ52" s="4"/>
      <c r="AK52" s="4"/>
      <c r="AL52" s="4"/>
      <c r="AN52" s="4"/>
      <c r="AO52" s="4"/>
      <c r="AP52" s="6"/>
      <c r="AQ52" s="78"/>
      <c r="AV52" s="22"/>
      <c r="AW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>
      <c r="A53" s="28"/>
      <c r="B53" s="4"/>
      <c r="C53" s="144" t="s">
        <v>287</v>
      </c>
      <c r="D53" s="32"/>
      <c r="E53" s="32"/>
      <c r="F53" s="20">
        <v>10.5</v>
      </c>
      <c r="G53" s="20">
        <v>0</v>
      </c>
      <c r="H53" s="20">
        <f>F53+G53</f>
        <v>10.5</v>
      </c>
      <c r="J53" s="20">
        <v>9.1760000000000002</v>
      </c>
      <c r="K53" s="20">
        <v>-5.1360000000000001</v>
      </c>
      <c r="L53" s="20">
        <f>J53+K53</f>
        <v>4.04</v>
      </c>
      <c r="M53" s="20"/>
      <c r="N53" s="20"/>
      <c r="O53" s="20"/>
      <c r="P53" s="20">
        <f>J53+K53</f>
        <v>4.04</v>
      </c>
      <c r="Q53" s="20">
        <f>H53+P53</f>
        <v>14.54</v>
      </c>
      <c r="R53" s="156"/>
      <c r="S53" s="156"/>
      <c r="T53" s="20">
        <v>0</v>
      </c>
      <c r="U53" s="21">
        <v>1.5</v>
      </c>
      <c r="V53" s="21">
        <v>0</v>
      </c>
      <c r="W53" s="21">
        <v>0</v>
      </c>
      <c r="X53" s="227">
        <v>-0.222</v>
      </c>
      <c r="Y53" s="312">
        <v>0</v>
      </c>
      <c r="Z53" s="24">
        <f>Q53+T53+U53+V53+W53+X53+Y53</f>
        <v>15.818</v>
      </c>
      <c r="AA53" s="33">
        <v>13.896000000000001</v>
      </c>
      <c r="AC53" s="247">
        <f>AC10+AC49+T49+U49+V49+X49</f>
        <v>12248.444</v>
      </c>
      <c r="AD53" s="16"/>
      <c r="AE53" s="112"/>
      <c r="AF53" s="113"/>
      <c r="AH53" s="4"/>
      <c r="AJ53" s="4"/>
      <c r="AK53" s="4"/>
      <c r="AL53" s="4"/>
      <c r="AN53" s="4"/>
      <c r="AO53" s="4"/>
      <c r="AP53" s="6"/>
      <c r="AQ53" s="78"/>
      <c r="AV53" s="22"/>
      <c r="AW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 ht="16.2" thickBot="1">
      <c r="A54" s="34"/>
      <c r="C54" s="34"/>
      <c r="D54" s="34"/>
      <c r="E54" s="105"/>
      <c r="F54" s="218"/>
      <c r="G54" s="219"/>
      <c r="I54" s="180" t="s">
        <v>90</v>
      </c>
      <c r="J54" s="330"/>
      <c r="K54" s="331"/>
      <c r="L54" s="331"/>
      <c r="M54" s="20"/>
      <c r="N54" s="20"/>
      <c r="O54" s="20"/>
      <c r="P54" s="20"/>
      <c r="Q54" s="180" t="s">
        <v>90</v>
      </c>
      <c r="R54" s="180"/>
      <c r="X54" s="225"/>
      <c r="Y54" s="225"/>
      <c r="AA54" s="24"/>
      <c r="AB54" s="156"/>
      <c r="AC54" s="35"/>
      <c r="AD54" s="35"/>
      <c r="AT54" s="84">
        <f>AT49+AT67</f>
        <v>0</v>
      </c>
      <c r="AU54" s="84">
        <f>AU49+AU67</f>
        <v>0</v>
      </c>
      <c r="AV54" s="22"/>
      <c r="AW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 ht="17.399999999999999">
      <c r="A55" s="34"/>
      <c r="C55" s="34" t="s">
        <v>77</v>
      </c>
      <c r="E55" s="34"/>
      <c r="F55" s="455">
        <f>SUM(F21:F24,F27:F31,F34:F38,F41:F45)/$C$2</f>
        <v>324.8733684210527</v>
      </c>
      <c r="G55" s="455">
        <f>SUM(G21:G24,G27:G31,G34:G38,G41:G45)/$C$2</f>
        <v>-1.9150526315789467</v>
      </c>
      <c r="H55" s="213">
        <f>SUM(H19:H20,H22:H23,H26:H30,H33:H37,H40:H44,H47:H48)/$C$2</f>
        <v>352.81868421052638</v>
      </c>
      <c r="I55" s="165">
        <f>H55/H57</f>
        <v>1.0080533834586469</v>
      </c>
      <c r="J55" s="455">
        <f>SUM(J21:J24,J27:J31,J34:J38,J41:J45)/$C$2</f>
        <v>286.08363157894735</v>
      </c>
      <c r="K55" s="455">
        <f>SUM(K21:K24,K27:K31,K34:K38,K41:K45)/$C$2</f>
        <v>-174.32310526315788</v>
      </c>
      <c r="L55" s="213">
        <f>SUM(L19:L20,L22:L23,L26:L30,L33:L37,L40:L44,L47:L48)/$C$2</f>
        <v>135.88742105263157</v>
      </c>
      <c r="M55" s="213"/>
      <c r="N55" s="213"/>
      <c r="O55" s="213"/>
      <c r="P55" s="455">
        <f>SUM(P21:P24,P27:P31,P34:P38,P41:P45)/$C$2</f>
        <v>109.2487894736842</v>
      </c>
      <c r="Q55" s="165">
        <f>ABS(P55/P57)</f>
        <v>0.81125338718082329</v>
      </c>
      <c r="R55" s="165"/>
      <c r="S55" s="165"/>
      <c r="X55" s="219"/>
      <c r="Y55" s="225"/>
      <c r="Z55" s="76"/>
      <c r="AA55" s="455">
        <f>SUM(AA21:AA24,AA27:AA31,AA34:AA38,AA41:AA45)/$C$2</f>
        <v>486.46315789473681</v>
      </c>
      <c r="AB55" s="165">
        <f>AA55/AA57</f>
        <v>1.0502227070266339</v>
      </c>
      <c r="AC55" s="455">
        <f>SUM(AC21:AC24,AC27:AC31,AC34:AC38,AC41:AC45)/$C$2</f>
        <v>-3.1768947368421045</v>
      </c>
      <c r="AD55" s="164"/>
      <c r="AV55" s="22"/>
      <c r="AW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 ht="17.399999999999999">
      <c r="A56" s="34"/>
      <c r="C56" s="34" t="s">
        <v>78</v>
      </c>
      <c r="D56" s="34"/>
      <c r="E56" s="34"/>
      <c r="F56" s="84">
        <f>SUM(F18:F20,F25:F26,F32:F33,F39:F40,F46:F47)/$C$3</f>
        <v>373.33172727272722</v>
      </c>
      <c r="G56" s="84">
        <f>SUM(G18:G20,G25:G26,G32:G33,G39:G40,G46:G47)/$C$3</f>
        <v>-2.6292727272727272</v>
      </c>
      <c r="H56" s="84">
        <f>SUM(H18,H21,H24:H25,H31:H32,H38:H39,H45:H46)/$C$3</f>
        <v>319.12545454545449</v>
      </c>
      <c r="I56" s="165">
        <f>H56/H57</f>
        <v>0.91178701298701281</v>
      </c>
      <c r="J56" s="84">
        <f>SUM(J18:J20,J25:J26,J32:J33,J39:J40,J46:J47)/$C$3</f>
        <v>320.51918181818178</v>
      </c>
      <c r="K56" s="84">
        <f>SUM(K18:K20,K25:K26,K32:K33,K39:K40,K46:K47)/$C$3</f>
        <v>-143.32481818181816</v>
      </c>
      <c r="L56" s="84">
        <f>SUM(L18,L21,L24:L25,L31:L32,L38:L39,L45:L46)/$C$3</f>
        <v>135.52063636363633</v>
      </c>
      <c r="M56" s="84"/>
      <c r="N56" s="84"/>
      <c r="O56" s="84"/>
      <c r="P56" s="84">
        <f>SUM(P18:P20,P25:P26,P32:P33,P39:P40,P46:P47)/$C$3</f>
        <v>180.91763636363635</v>
      </c>
      <c r="Q56" s="165">
        <f>P56/P57</f>
        <v>1.3434477947794778</v>
      </c>
      <c r="R56" s="165"/>
      <c r="S56" s="165"/>
      <c r="X56" s="226"/>
      <c r="Y56" s="226"/>
      <c r="Z56" s="76"/>
      <c r="AA56" s="84">
        <f>SUM(AA18:AA20,AA25:AA26,AA32:AA33,AA39:AA40,AA46:AA47)/$C$3</f>
        <v>603.4</v>
      </c>
      <c r="AB56" s="165">
        <f>AA56/AA57</f>
        <v>1.3026770293609671</v>
      </c>
      <c r="AC56" s="84">
        <f>SUM(AC18:AC20,AC25:AC26,AC32:AC33,AC39:AC40,AC46:AC47)/$C$3</f>
        <v>30.243272727272764</v>
      </c>
      <c r="AD56" s="166"/>
      <c r="AS56" s="230" t="s">
        <v>176</v>
      </c>
      <c r="AV56" s="22"/>
      <c r="AW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 ht="18">
      <c r="A57" s="34"/>
      <c r="C57" s="214" t="s">
        <v>76</v>
      </c>
      <c r="D57" s="214"/>
      <c r="E57" s="214"/>
      <c r="F57" s="215"/>
      <c r="G57" s="215">
        <f>G15</f>
        <v>0</v>
      </c>
      <c r="H57" s="215">
        <f>H15</f>
        <v>350</v>
      </c>
      <c r="I57" s="168"/>
      <c r="J57" s="215">
        <f>J15</f>
        <v>305.86666666666667</v>
      </c>
      <c r="K57" s="215">
        <f>K15</f>
        <v>-171.2</v>
      </c>
      <c r="L57" s="215">
        <f>L15</f>
        <v>134.66666666666666</v>
      </c>
      <c r="M57" s="215"/>
      <c r="N57" s="215"/>
      <c r="O57" s="215"/>
      <c r="P57" s="215">
        <f>P15</f>
        <v>134.66666666666666</v>
      </c>
      <c r="Q57" s="167"/>
      <c r="R57" s="169"/>
      <c r="S57" s="169"/>
      <c r="T57" s="163"/>
      <c r="U57" s="163"/>
      <c r="V57" s="163"/>
      <c r="W57" s="163"/>
      <c r="X57" s="163"/>
      <c r="Y57" s="313"/>
      <c r="Z57" s="163"/>
      <c r="AA57" s="215">
        <f>AA15</f>
        <v>463.2</v>
      </c>
      <c r="AB57" s="170"/>
      <c r="AC57" s="215" t="e">
        <f>#REF!</f>
        <v>#REF!</v>
      </c>
      <c r="AD57" s="167"/>
      <c r="AS57" s="5" t="s">
        <v>149</v>
      </c>
      <c r="AV57" s="22"/>
      <c r="AW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>
      <c r="A58" s="34"/>
      <c r="C58" s="34"/>
      <c r="D58" s="34"/>
      <c r="E58" s="34"/>
      <c r="F58" s="34"/>
      <c r="J58" s="145"/>
      <c r="K58" s="20"/>
      <c r="L58" s="20"/>
      <c r="M58" s="20"/>
      <c r="N58" s="20"/>
      <c r="O58" s="20"/>
      <c r="P58" s="20"/>
      <c r="Z58" s="161" t="s">
        <v>88</v>
      </c>
      <c r="AB58" s="5"/>
      <c r="AC58" s="5">
        <f>COUNTIF(AC18:AC48,"&gt;50")</f>
        <v>10</v>
      </c>
      <c r="AD58" s="35"/>
      <c r="AS58" s="5" t="s">
        <v>150</v>
      </c>
      <c r="AT58" s="84">
        <f>AT56-AT57</f>
        <v>0</v>
      </c>
      <c r="AU58" s="84">
        <f>AU56-AU57</f>
        <v>0</v>
      </c>
      <c r="AV58" s="22"/>
      <c r="AW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>
      <c r="P59" s="20"/>
      <c r="S59" s="231">
        <f>S50+AT67+(ABS(AU67))</f>
        <v>26865.736000000004</v>
      </c>
      <c r="Z59" s="171" t="s">
        <v>89</v>
      </c>
      <c r="AB59" s="5"/>
      <c r="AC59" s="5">
        <f>COUNTIF(AC18:AC48,"&lt;-50")</f>
        <v>4</v>
      </c>
      <c r="AG59" s="86"/>
      <c r="AI59" s="87"/>
      <c r="AS59" s="230" t="s">
        <v>177</v>
      </c>
      <c r="AV59" s="22"/>
      <c r="AW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>
      <c r="P60" s="20"/>
      <c r="Z60" s="171"/>
      <c r="AB60" s="5"/>
      <c r="AG60" s="86"/>
      <c r="AI60" s="87"/>
      <c r="AS60" s="5" t="s">
        <v>149</v>
      </c>
      <c r="AV60" s="22"/>
      <c r="AW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>
      <c r="P61" s="20"/>
      <c r="Z61" s="171"/>
      <c r="AB61" s="5"/>
      <c r="AG61" s="86"/>
      <c r="AI61" s="87"/>
      <c r="AS61" s="5" t="s">
        <v>150</v>
      </c>
      <c r="AT61" s="84">
        <f>AT59-AT60</f>
        <v>0</v>
      </c>
      <c r="AU61" s="84">
        <f>AU59-AU60</f>
        <v>0</v>
      </c>
      <c r="AV61" s="22"/>
      <c r="AW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>
      <c r="P62" s="20"/>
      <c r="Z62" s="171"/>
      <c r="AB62" s="5"/>
      <c r="AG62" s="86"/>
      <c r="AI62" s="87"/>
      <c r="AS62" s="5" t="s">
        <v>178</v>
      </c>
      <c r="AV62" s="22"/>
      <c r="AW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>
      <c r="P63" s="20"/>
      <c r="Z63" s="171"/>
      <c r="AB63" s="5"/>
      <c r="AG63" s="86"/>
      <c r="AI63" s="87"/>
      <c r="AS63" s="5" t="s">
        <v>149</v>
      </c>
      <c r="AV63" s="22"/>
      <c r="AW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>
      <c r="P64" s="20"/>
      <c r="Z64" s="171"/>
      <c r="AB64" s="5"/>
      <c r="AG64" s="86"/>
      <c r="AI64" s="87"/>
      <c r="AS64" s="5" t="s">
        <v>150</v>
      </c>
      <c r="AT64" s="84">
        <f>AT62-AT63</f>
        <v>0</v>
      </c>
      <c r="AU64" s="84">
        <f>AU62-AU63</f>
        <v>0</v>
      </c>
      <c r="AV64" s="22"/>
      <c r="AW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6:77">
      <c r="P65" s="20"/>
      <c r="Z65" s="171"/>
      <c r="AB65" s="5"/>
      <c r="AG65" s="86"/>
      <c r="AI65" s="87"/>
      <c r="AV65" s="22"/>
      <c r="AW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6:77">
      <c r="P66" s="20"/>
      <c r="Z66" s="171"/>
      <c r="AB66" s="5"/>
      <c r="AG66" s="86"/>
      <c r="AI66" s="87"/>
      <c r="AV66" s="22"/>
      <c r="AW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6:77">
      <c r="P67" s="20"/>
      <c r="Z67" s="171"/>
      <c r="AB67" s="5"/>
      <c r="AG67" s="86"/>
      <c r="AI67" s="87"/>
      <c r="AT67" s="84">
        <f>AT57+AT60+AT63</f>
        <v>0</v>
      </c>
      <c r="AU67" s="84">
        <f>AU57+AU60+AU63</f>
        <v>0</v>
      </c>
      <c r="AV67" s="22"/>
      <c r="AW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6:77">
      <c r="P68" s="20"/>
      <c r="Z68" s="171"/>
      <c r="AB68" s="5"/>
      <c r="AG68" s="86"/>
      <c r="AI68" s="87"/>
      <c r="AV68" s="22"/>
      <c r="AW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6:77">
      <c r="P69" s="20"/>
      <c r="Z69" s="171"/>
      <c r="AB69" s="5"/>
      <c r="AG69" s="86"/>
      <c r="AI69" s="87"/>
      <c r="AV69" s="22"/>
      <c r="AW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6:77">
      <c r="P70" s="20"/>
      <c r="Z70" s="171"/>
      <c r="AB70" s="5"/>
      <c r="AG70" s="86"/>
      <c r="AI70" s="87"/>
      <c r="AV70" s="22"/>
      <c r="AW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6:77">
      <c r="P71" s="20"/>
      <c r="Z71" s="171"/>
      <c r="AB71" s="5"/>
      <c r="AG71" s="86"/>
      <c r="AI71" s="87"/>
      <c r="AV71" s="22"/>
      <c r="AW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6:77">
      <c r="P72" s="20"/>
      <c r="Z72" s="171"/>
      <c r="AB72" s="5"/>
      <c r="AG72" s="86"/>
      <c r="AI72" s="87"/>
      <c r="AV72" s="22"/>
      <c r="AW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6:77">
      <c r="P73" s="20"/>
      <c r="Z73" s="171"/>
      <c r="AB73" s="5"/>
      <c r="AG73" s="86"/>
      <c r="AI73" s="87"/>
      <c r="AV73" s="22"/>
      <c r="AW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6:77">
      <c r="P74" s="20"/>
      <c r="Z74" s="171"/>
      <c r="AB74" s="5"/>
      <c r="AG74" s="86"/>
      <c r="AI74" s="87"/>
      <c r="AV74" s="22"/>
      <c r="AW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6:77">
      <c r="P75" s="20"/>
      <c r="Z75" s="171"/>
      <c r="AB75" s="5"/>
      <c r="AG75" s="86"/>
      <c r="AI75" s="87"/>
      <c r="AV75" s="22"/>
      <c r="AW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6:77">
      <c r="P76" s="20"/>
      <c r="Z76" s="171"/>
      <c r="AB76" s="5"/>
      <c r="AG76" s="86"/>
      <c r="AI76" s="87"/>
      <c r="AV76" s="22"/>
      <c r="AW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6:77">
      <c r="P77" s="20"/>
      <c r="Z77" s="171"/>
      <c r="AB77" s="5"/>
      <c r="AG77" s="86"/>
      <c r="AI77" s="87"/>
      <c r="AV77" s="22"/>
      <c r="AW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6:77">
      <c r="AG78" s="86"/>
      <c r="AI78" s="87"/>
      <c r="AV78" s="22"/>
      <c r="AW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6:77">
      <c r="AG79" s="86"/>
      <c r="AI79" s="87"/>
      <c r="AV79" s="22"/>
      <c r="AW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6:77">
      <c r="AG80" s="86"/>
      <c r="AI80" s="87"/>
      <c r="AV80" s="22"/>
      <c r="AW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>
      <c r="AG81" s="86"/>
      <c r="AI81" s="87"/>
      <c r="AV81" s="22"/>
      <c r="AW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>
      <c r="AG82" s="86"/>
      <c r="AI82" s="87"/>
      <c r="AV82" s="22"/>
      <c r="AW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>
      <c r="AG83" s="86"/>
      <c r="AI83" s="87"/>
      <c r="AV83" s="22"/>
      <c r="AW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>
      <c r="AG84" s="86"/>
      <c r="AI84" s="87"/>
      <c r="AV84" s="22"/>
      <c r="AW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>
      <c r="AG85" s="86"/>
      <c r="AI85" s="87"/>
      <c r="AV85" s="22"/>
      <c r="AW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>
      <c r="AG86" s="86"/>
      <c r="AI86" s="87"/>
      <c r="AV86" s="22"/>
      <c r="AW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>
      <c r="AG87" s="86"/>
      <c r="AI87" s="87"/>
      <c r="AV87" s="22"/>
      <c r="AW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>
      <c r="AG88" s="86"/>
      <c r="AI88" s="87"/>
      <c r="AV88" s="22"/>
      <c r="AW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>
      <c r="AG89" s="86"/>
      <c r="AI89" s="87"/>
      <c r="AV89" s="22"/>
      <c r="AW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>
      <c r="AG90" s="86"/>
      <c r="AI90" s="87"/>
      <c r="AV90" s="22"/>
      <c r="AW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>
      <c r="AG91" s="86"/>
      <c r="AI91" s="87"/>
      <c r="AV91" s="22"/>
      <c r="AW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>
      <c r="F92" s="5" t="s">
        <v>151</v>
      </c>
      <c r="AG92" s="86"/>
      <c r="AI92" s="87"/>
      <c r="AV92" s="22"/>
      <c r="AW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>
      <c r="AG93" s="86"/>
      <c r="AI93" s="87"/>
      <c r="AV93" s="22"/>
      <c r="AW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>
      <c r="F94" s="5" t="s">
        <v>152</v>
      </c>
      <c r="G94" s="5" t="s">
        <v>153</v>
      </c>
      <c r="H94" s="5" t="s">
        <v>154</v>
      </c>
      <c r="AG94" s="86"/>
      <c r="AI94" s="87"/>
      <c r="AV94" s="22"/>
      <c r="AW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>
      <c r="D95" s="39" t="s">
        <v>181</v>
      </c>
      <c r="F95" s="134">
        <v>3074</v>
      </c>
      <c r="G95" s="134" t="s">
        <v>165</v>
      </c>
      <c r="H95" s="134" t="s">
        <v>165</v>
      </c>
      <c r="I95" s="246"/>
      <c r="AG95" s="86"/>
      <c r="AI95" s="87"/>
      <c r="AV95" s="22"/>
      <c r="AW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>
      <c r="A96" s="4"/>
      <c r="B96" s="4"/>
      <c r="D96" s="39" t="s">
        <v>182</v>
      </c>
      <c r="F96" s="134">
        <v>3074</v>
      </c>
      <c r="G96" s="134" t="s">
        <v>165</v>
      </c>
      <c r="H96" s="134" t="s">
        <v>166</v>
      </c>
      <c r="I96" s="246"/>
      <c r="AH96" s="4"/>
      <c r="AJ96" s="4"/>
      <c r="AK96" s="4"/>
      <c r="AL96" s="4"/>
      <c r="AV96" s="22"/>
      <c r="AW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>
      <c r="A97" s="4"/>
      <c r="B97" s="4"/>
      <c r="D97" s="39" t="s">
        <v>183</v>
      </c>
      <c r="F97" s="134"/>
      <c r="G97" s="134"/>
      <c r="H97" s="134"/>
      <c r="I97" s="246"/>
      <c r="AH97" s="4"/>
      <c r="AJ97" s="4"/>
      <c r="AK97" s="4"/>
      <c r="AL97" s="4"/>
      <c r="AV97" s="22"/>
      <c r="AW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>
      <c r="D98" s="39" t="s">
        <v>184</v>
      </c>
      <c r="F98" s="134"/>
      <c r="G98" s="134"/>
      <c r="H98" s="134"/>
      <c r="I98" s="246"/>
      <c r="AH98" s="4"/>
      <c r="AJ98" s="4"/>
      <c r="AK98" s="4"/>
      <c r="AL98" s="4"/>
      <c r="AV98" s="22"/>
      <c r="AW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>
      <c r="D99" s="39" t="s">
        <v>185</v>
      </c>
      <c r="F99" s="134">
        <v>3144</v>
      </c>
      <c r="G99" s="134" t="s">
        <v>165</v>
      </c>
      <c r="H99" s="134" t="s">
        <v>165</v>
      </c>
      <c r="I99" s="246"/>
      <c r="AH99" s="4"/>
      <c r="AJ99" s="4"/>
      <c r="AK99" s="4"/>
      <c r="AL99" s="4"/>
      <c r="AV99" s="22"/>
      <c r="AW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>
      <c r="D100" s="39" t="s">
        <v>186</v>
      </c>
      <c r="F100" s="134">
        <v>3097</v>
      </c>
      <c r="G100" s="134" t="s">
        <v>167</v>
      </c>
      <c r="H100" s="134" t="s">
        <v>165</v>
      </c>
      <c r="I100" s="246"/>
      <c r="J100"/>
      <c r="K100"/>
      <c r="L100"/>
      <c r="M100"/>
      <c r="N100"/>
      <c r="O100"/>
      <c r="P100"/>
      <c r="Q100"/>
      <c r="Z100" s="161"/>
      <c r="AA100" s="34">
        <f>[1]Aug!T43</f>
        <v>531.4</v>
      </c>
      <c r="AB100" s="5"/>
      <c r="AC100" s="34">
        <f>[1]Aug!V43</f>
        <v>25.017999999999915</v>
      </c>
      <c r="AH100" s="4"/>
      <c r="AJ100" s="4"/>
      <c r="AK100" s="4"/>
      <c r="AL100" s="4"/>
      <c r="AV100" s="22"/>
      <c r="AW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>
      <c r="D101" s="39" t="s">
        <v>187</v>
      </c>
      <c r="F101" s="134">
        <v>2935</v>
      </c>
      <c r="G101" s="134" t="s">
        <v>167</v>
      </c>
      <c r="H101" s="134" t="s">
        <v>165</v>
      </c>
      <c r="I101" s="246"/>
      <c r="J101"/>
      <c r="K101"/>
      <c r="L101"/>
      <c r="M101"/>
      <c r="N101"/>
      <c r="O101"/>
      <c r="P101"/>
      <c r="Q101"/>
      <c r="Z101" s="161"/>
      <c r="AA101" s="34">
        <f>[1]Aug!T44</f>
        <v>436.8</v>
      </c>
      <c r="AB101" s="5"/>
      <c r="AC101" s="34">
        <f>[1]Aug!V44</f>
        <v>-100.72700000000003</v>
      </c>
      <c r="AH101" s="4"/>
      <c r="AJ101" s="4"/>
      <c r="AK101" s="4"/>
      <c r="AL101" s="4"/>
      <c r="AV101" s="22"/>
      <c r="AW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  <row r="102" spans="1:77">
      <c r="D102" s="39" t="s">
        <v>188</v>
      </c>
      <c r="F102" s="134">
        <v>3067</v>
      </c>
      <c r="G102" s="134" t="s">
        <v>165</v>
      </c>
      <c r="H102" s="134" t="s">
        <v>165</v>
      </c>
      <c r="I102" s="246"/>
      <c r="J102"/>
      <c r="K102"/>
      <c r="L102"/>
      <c r="M102"/>
      <c r="N102"/>
      <c r="O102"/>
      <c r="P102"/>
      <c r="Q102"/>
      <c r="Z102" s="161"/>
      <c r="AA102" s="34">
        <f>[1]Aug!T45</f>
        <v>185.9</v>
      </c>
      <c r="AB102" s="5"/>
      <c r="AC102" s="34">
        <f>[1]Aug!V45</f>
        <v>-195.82799999999995</v>
      </c>
      <c r="AH102" s="4"/>
      <c r="AJ102" s="4"/>
      <c r="AK102" s="4"/>
      <c r="AL102" s="4"/>
      <c r="AV102" s="22"/>
      <c r="AW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</row>
    <row r="103" spans="1:77">
      <c r="D103" s="39" t="s">
        <v>189</v>
      </c>
      <c r="F103" s="134">
        <v>3110</v>
      </c>
      <c r="G103" s="134" t="s">
        <v>165</v>
      </c>
      <c r="H103" s="134" t="s">
        <v>165</v>
      </c>
      <c r="I103" s="246"/>
      <c r="J103"/>
      <c r="K103"/>
      <c r="L103"/>
      <c r="M103"/>
      <c r="N103"/>
      <c r="O103"/>
      <c r="P103"/>
      <c r="Q103"/>
      <c r="AA103" s="5">
        <f>[1]Aug!T46</f>
        <v>247.8</v>
      </c>
      <c r="AC103" s="34">
        <f>[1]Aug!V46</f>
        <v>-96.626999999999953</v>
      </c>
      <c r="AH103" s="4"/>
      <c r="AJ103" s="4"/>
      <c r="AK103" s="4"/>
      <c r="AL103" s="4"/>
      <c r="AV103" s="22"/>
      <c r="AW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</row>
    <row r="104" spans="1:77">
      <c r="D104" s="39" t="s">
        <v>190</v>
      </c>
      <c r="F104" s="134"/>
      <c r="G104" s="134"/>
      <c r="H104" s="134"/>
      <c r="I104" s="134"/>
      <c r="J104"/>
      <c r="K104"/>
      <c r="L104"/>
      <c r="M104"/>
      <c r="N104"/>
      <c r="O104"/>
      <c r="P104"/>
      <c r="Q104"/>
      <c r="AA104" s="5">
        <f>[1]Aug!T47</f>
        <v>177</v>
      </c>
      <c r="AC104" s="34">
        <f>[1]Aug!V47</f>
        <v>-94.432000000000016</v>
      </c>
      <c r="AH104" s="4"/>
      <c r="AJ104" s="4"/>
      <c r="AK104" s="4"/>
      <c r="AL104" s="4"/>
      <c r="AV104" s="22"/>
      <c r="AW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>
      <c r="D105" s="39" t="s">
        <v>191</v>
      </c>
      <c r="F105" s="134"/>
      <c r="G105" s="134"/>
      <c r="H105" s="134"/>
      <c r="I105" s="134"/>
      <c r="J105"/>
      <c r="K105"/>
      <c r="L105"/>
      <c r="M105"/>
      <c r="N105"/>
      <c r="O105"/>
      <c r="P105"/>
      <c r="Q105"/>
      <c r="AA105" s="5">
        <f>[1]Aug!T48</f>
        <v>13.3</v>
      </c>
      <c r="AC105" s="34">
        <f>[1]Aug!V48</f>
        <v>-141.73199999999997</v>
      </c>
      <c r="AH105" s="4"/>
      <c r="AJ105" s="4"/>
      <c r="AK105" s="4"/>
      <c r="AL105" s="4"/>
      <c r="AV105" s="22"/>
      <c r="AW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</row>
    <row r="106" spans="1:77">
      <c r="D106" s="39" t="s">
        <v>192</v>
      </c>
      <c r="F106" s="134"/>
      <c r="G106" s="134"/>
      <c r="H106" s="134"/>
      <c r="I106" s="134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H106" s="4"/>
      <c r="AJ106" s="4"/>
      <c r="AK106" s="4"/>
      <c r="AL106" s="4"/>
      <c r="AV106" s="22"/>
      <c r="AW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</row>
    <row r="107" spans="1:77">
      <c r="D107" s="39" t="s">
        <v>193</v>
      </c>
      <c r="F107" s="134"/>
      <c r="G107" s="134"/>
      <c r="H107" s="134"/>
      <c r="I107" s="134"/>
      <c r="J107"/>
      <c r="K107"/>
      <c r="L107"/>
      <c r="M107"/>
      <c r="N107"/>
      <c r="O107"/>
      <c r="P107"/>
      <c r="Q107"/>
      <c r="AH107" s="4"/>
      <c r="AJ107" s="4"/>
      <c r="AK107" s="4"/>
      <c r="AL107" s="4"/>
      <c r="AV107" s="22"/>
      <c r="AW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</row>
    <row r="108" spans="1:77">
      <c r="A108" s="36"/>
      <c r="B108" s="36"/>
      <c r="D108" s="39" t="s">
        <v>194</v>
      </c>
      <c r="F108" s="134"/>
      <c r="G108" s="134"/>
      <c r="H108" s="134"/>
      <c r="I108" s="134"/>
      <c r="J108"/>
      <c r="K108"/>
      <c r="L108"/>
      <c r="M108"/>
      <c r="N108"/>
      <c r="O108"/>
      <c r="P108"/>
      <c r="Q108"/>
      <c r="AH108" s="4"/>
      <c r="AJ108" s="4"/>
      <c r="AK108" s="4"/>
      <c r="AL108" s="4"/>
      <c r="AV108" s="22"/>
      <c r="AW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>
      <c r="A109" s="4"/>
      <c r="B109" s="4"/>
      <c r="D109" s="39" t="s">
        <v>195</v>
      </c>
      <c r="F109" s="134"/>
      <c r="G109" s="134"/>
      <c r="H109" s="134"/>
      <c r="I109" s="134"/>
      <c r="J109"/>
      <c r="K109"/>
      <c r="L109"/>
      <c r="M109"/>
      <c r="N109"/>
      <c r="O109"/>
      <c r="P109"/>
      <c r="Q109"/>
      <c r="AV109" s="22"/>
      <c r="AW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>
      <c r="A110" s="4"/>
      <c r="B110" s="4"/>
      <c r="D110" s="39" t="s">
        <v>196</v>
      </c>
      <c r="F110" s="134"/>
      <c r="G110" s="134"/>
      <c r="H110" s="134"/>
      <c r="I110" s="134"/>
      <c r="J110"/>
      <c r="K110"/>
      <c r="L110"/>
      <c r="M110"/>
      <c r="N110"/>
      <c r="O110"/>
      <c r="P110"/>
      <c r="Q110"/>
      <c r="AV110" s="22"/>
      <c r="AW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4"/>
      <c r="B111" s="4"/>
      <c r="D111" s="39" t="s">
        <v>197</v>
      </c>
      <c r="F111" s="134"/>
      <c r="G111" s="134"/>
      <c r="H111" s="134"/>
      <c r="I111" s="134"/>
      <c r="J111"/>
      <c r="K111"/>
      <c r="L111"/>
      <c r="M111"/>
      <c r="N111"/>
      <c r="O111"/>
      <c r="P111"/>
      <c r="Q111"/>
      <c r="AV111" s="22"/>
      <c r="AW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</row>
    <row r="112" spans="1:77">
      <c r="A112" s="32"/>
      <c r="B112" s="4"/>
      <c r="D112" s="39" t="s">
        <v>198</v>
      </c>
      <c r="F112" s="134"/>
      <c r="G112" s="134"/>
      <c r="H112" s="134"/>
      <c r="I112" s="134"/>
      <c r="J112"/>
      <c r="K112"/>
      <c r="L112"/>
      <c r="M112"/>
      <c r="N112"/>
      <c r="O112"/>
      <c r="P112"/>
      <c r="Q112"/>
      <c r="AV112" s="22"/>
      <c r="AW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</row>
    <row r="113" spans="1:77">
      <c r="A113" s="32"/>
      <c r="B113" s="4"/>
      <c r="D113" s="39" t="s">
        <v>199</v>
      </c>
      <c r="F113" s="134"/>
      <c r="G113" s="134"/>
      <c r="H113" s="134"/>
      <c r="I113" s="134"/>
      <c r="J113"/>
      <c r="K113"/>
      <c r="L113"/>
      <c r="M113"/>
      <c r="N113"/>
      <c r="O113"/>
      <c r="P113"/>
      <c r="Q113"/>
      <c r="AV113" s="22"/>
      <c r="AW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>
      <c r="A114" s="32"/>
      <c r="B114" s="4"/>
      <c r="D114" s="39" t="s">
        <v>200</v>
      </c>
      <c r="F114" s="134"/>
      <c r="G114" s="134"/>
      <c r="H114" s="134"/>
      <c r="I114" s="134"/>
      <c r="J114"/>
      <c r="K114"/>
      <c r="L114"/>
      <c r="M114"/>
      <c r="N114"/>
      <c r="O114"/>
      <c r="P114"/>
      <c r="Q114"/>
      <c r="AV114" s="22"/>
      <c r="AW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</row>
    <row r="115" spans="1:77">
      <c r="A115" s="32"/>
      <c r="B115" s="4"/>
      <c r="D115" s="39" t="s">
        <v>201</v>
      </c>
      <c r="F115" s="134"/>
      <c r="G115" s="134"/>
      <c r="H115" s="134"/>
      <c r="I115" s="246"/>
      <c r="AV115" s="22"/>
      <c r="AW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>
      <c r="A116" s="4"/>
      <c r="B116" s="4"/>
      <c r="D116" s="39" t="s">
        <v>202</v>
      </c>
      <c r="F116" s="134"/>
      <c r="G116" s="134"/>
      <c r="H116" s="134"/>
      <c r="I116" s="246"/>
      <c r="AV116" s="22"/>
      <c r="AW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</row>
    <row r="117" spans="1:77" ht="15" customHeight="1">
      <c r="A117" s="4"/>
      <c r="B117" s="4"/>
      <c r="D117" s="39" t="s">
        <v>203</v>
      </c>
      <c r="F117" s="134"/>
      <c r="G117" s="134"/>
      <c r="H117" s="134"/>
      <c r="I117" s="246"/>
      <c r="AV117" s="22"/>
      <c r="AW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</row>
    <row r="118" spans="1:77" ht="15" customHeight="1">
      <c r="A118" s="4"/>
      <c r="B118" s="4"/>
      <c r="D118" s="39" t="s">
        <v>204</v>
      </c>
      <c r="F118" s="134"/>
      <c r="G118" s="134"/>
      <c r="H118" s="134"/>
      <c r="I118" s="246"/>
      <c r="AV118" s="22"/>
      <c r="AW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</row>
    <row r="119" spans="1:77" ht="15" customHeight="1">
      <c r="A119" s="4"/>
      <c r="B119" s="4"/>
      <c r="D119" s="39" t="s">
        <v>205</v>
      </c>
      <c r="F119" s="134"/>
      <c r="G119" s="134"/>
      <c r="H119" s="134"/>
      <c r="I119" s="246"/>
      <c r="AP119" s="5"/>
      <c r="AV119" s="22"/>
      <c r="AW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</row>
    <row r="120" spans="1:77" ht="15" customHeight="1">
      <c r="A120" s="4"/>
      <c r="B120" s="4"/>
      <c r="D120" s="39" t="s">
        <v>206</v>
      </c>
      <c r="F120" s="134"/>
      <c r="G120" s="134"/>
      <c r="H120" s="134"/>
      <c r="I120" s="246"/>
      <c r="AP120" s="5"/>
      <c r="AV120" s="22"/>
      <c r="AW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</row>
    <row r="121" spans="1:77" ht="15" customHeight="1">
      <c r="A121" s="4"/>
      <c r="B121" s="4"/>
      <c r="D121" s="39" t="s">
        <v>207</v>
      </c>
      <c r="F121" s="134"/>
      <c r="G121" s="134"/>
      <c r="H121" s="134"/>
      <c r="I121" s="246"/>
      <c r="AO121" s="37"/>
      <c r="AP121" s="38"/>
      <c r="AV121" s="22"/>
      <c r="AW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</row>
    <row r="122" spans="1:77" ht="15" customHeight="1">
      <c r="A122" s="4"/>
      <c r="B122" s="4"/>
      <c r="D122" s="39" t="s">
        <v>208</v>
      </c>
      <c r="F122" s="134"/>
      <c r="G122" s="134"/>
      <c r="H122" s="134"/>
      <c r="I122" s="246"/>
      <c r="AO122" s="38"/>
      <c r="AP122" s="38"/>
      <c r="AQ122" s="80"/>
      <c r="AV122" s="22"/>
      <c r="AW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</row>
    <row r="123" spans="1:77" ht="15" customHeight="1">
      <c r="A123" s="4"/>
      <c r="B123" s="4"/>
      <c r="D123" s="39" t="s">
        <v>209</v>
      </c>
      <c r="F123" s="134"/>
      <c r="G123" s="134"/>
      <c r="H123" s="134"/>
      <c r="I123" s="246"/>
      <c r="J123" s="79"/>
      <c r="K123" s="79"/>
      <c r="L123" s="79"/>
      <c r="M123" s="79"/>
      <c r="N123" s="79"/>
      <c r="O123" s="79"/>
      <c r="AO123" s="37"/>
      <c r="AP123" s="38"/>
      <c r="AV123" s="22"/>
      <c r="AW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</row>
    <row r="124" spans="1:77">
      <c r="A124" s="4"/>
      <c r="B124" s="4"/>
      <c r="D124" s="39" t="s">
        <v>210</v>
      </c>
      <c r="F124" s="134"/>
      <c r="G124" s="134"/>
      <c r="H124" s="134"/>
      <c r="I124" s="246"/>
      <c r="AH124" s="23"/>
      <c r="AJ124" s="23"/>
      <c r="AK124" s="23"/>
      <c r="AL124" s="23"/>
      <c r="AO124" s="37"/>
      <c r="AP124" s="38"/>
      <c r="AV124" s="22"/>
      <c r="AW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</row>
    <row r="125" spans="1:77">
      <c r="A125" s="4"/>
      <c r="B125" s="4"/>
      <c r="D125" s="39" t="s">
        <v>211</v>
      </c>
      <c r="F125" s="134"/>
      <c r="G125" s="134"/>
      <c r="H125" s="134"/>
      <c r="I125" s="246"/>
      <c r="AO125" s="37"/>
      <c r="AP125" s="38"/>
      <c r="AV125" s="22"/>
      <c r="AW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</row>
    <row r="126" spans="1:77">
      <c r="A126" s="4"/>
      <c r="B126" s="4"/>
      <c r="I126" s="246"/>
      <c r="AO126" s="37"/>
      <c r="AP126" s="38"/>
      <c r="AV126" s="22"/>
      <c r="AW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</row>
    <row r="127" spans="1:77">
      <c r="A127" s="4"/>
      <c r="AO127" s="37"/>
      <c r="AP127" s="38"/>
      <c r="AV127" s="22"/>
      <c r="AW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</row>
    <row r="128" spans="1:77">
      <c r="A128" s="4"/>
      <c r="AO128" s="37"/>
      <c r="AP128" s="38"/>
      <c r="AV128" s="22"/>
      <c r="AW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>
      <c r="A129" s="4"/>
      <c r="AO129" s="37"/>
      <c r="AP129" s="38"/>
      <c r="AV129" s="22"/>
      <c r="AW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4"/>
      <c r="AO130" s="37"/>
      <c r="AP130" s="38"/>
      <c r="AV130" s="22"/>
      <c r="AW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</row>
    <row r="131" spans="1:77">
      <c r="A131" s="4"/>
      <c r="P131" s="4"/>
      <c r="AV131" s="22"/>
      <c r="AW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</row>
    <row r="132" spans="1:77">
      <c r="A132" s="4"/>
      <c r="P132" s="4"/>
      <c r="AP132" s="5"/>
      <c r="AV132" s="22"/>
      <c r="AW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</row>
    <row r="133" spans="1:77">
      <c r="A133" s="4"/>
      <c r="B133" s="4"/>
      <c r="P133" s="4"/>
      <c r="Q133" s="39"/>
      <c r="R133" s="160"/>
      <c r="S133" s="160"/>
      <c r="AP133" s="5"/>
      <c r="AV133" s="22"/>
      <c r="AW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</row>
    <row r="134" spans="1:77">
      <c r="A134" s="4"/>
      <c r="B134" s="4"/>
      <c r="P134" s="4"/>
      <c r="AP134" s="5"/>
      <c r="AV134" s="22"/>
      <c r="AW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</row>
    <row r="135" spans="1:77">
      <c r="A135" s="4"/>
      <c r="B135" s="4"/>
      <c r="P135" s="4"/>
      <c r="Q135" s="39"/>
      <c r="R135" s="160"/>
      <c r="S135" s="160"/>
      <c r="AP135" s="5"/>
      <c r="AV135" s="22"/>
      <c r="AW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</row>
    <row r="136" spans="1:77">
      <c r="A136" s="4"/>
      <c r="B136" s="4"/>
      <c r="P136" s="4"/>
      <c r="Q136" s="39"/>
      <c r="R136" s="160"/>
      <c r="S136" s="160"/>
      <c r="AP136" s="5"/>
      <c r="AV136" s="22"/>
      <c r="AW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</row>
    <row r="137" spans="1:77">
      <c r="A137" s="4"/>
      <c r="B137" s="4"/>
      <c r="P137" s="4"/>
      <c r="Q137" s="39"/>
      <c r="R137" s="160"/>
      <c r="S137" s="160"/>
      <c r="AP137" s="5"/>
      <c r="AV137" s="22"/>
      <c r="AW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</row>
    <row r="138" spans="1:77">
      <c r="A138" s="4"/>
      <c r="B138" s="4"/>
      <c r="P138" s="4"/>
      <c r="AP138" s="5"/>
      <c r="AV138" s="22"/>
      <c r="AW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</row>
    <row r="139" spans="1:77">
      <c r="A139" s="4"/>
      <c r="B139" s="4"/>
      <c r="P139" s="16"/>
      <c r="AP139" s="5"/>
      <c r="AV139" s="22"/>
      <c r="AW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</row>
    <row r="140" spans="1:77">
      <c r="A140" s="4"/>
      <c r="B140" s="4"/>
      <c r="P140" s="4"/>
      <c r="AP140" s="5"/>
      <c r="AV140" s="22"/>
      <c r="AW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</row>
    <row r="141" spans="1:77">
      <c r="A141" s="4"/>
      <c r="B141" s="4"/>
      <c r="P141" s="4"/>
      <c r="AP141" s="5"/>
      <c r="AV141" s="22"/>
      <c r="AW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</row>
    <row r="142" spans="1:77">
      <c r="A142" s="4"/>
      <c r="B142" s="4"/>
      <c r="P142" s="4"/>
      <c r="AP142" s="5"/>
      <c r="AV142" s="22"/>
      <c r="AW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</row>
    <row r="143" spans="1:77">
      <c r="A143" s="4"/>
      <c r="B143" s="4"/>
      <c r="P143" s="4"/>
      <c r="Q143" s="39"/>
      <c r="R143" s="160"/>
      <c r="S143" s="160"/>
      <c r="AP143" s="5"/>
      <c r="AV143" s="22"/>
      <c r="AW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>
      <c r="AP144" s="5"/>
      <c r="AV144" s="22"/>
      <c r="AW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</row>
    <row r="145" spans="1:77">
      <c r="A145" s="4"/>
      <c r="B145" s="4"/>
      <c r="P145" s="4"/>
      <c r="AP145" s="5"/>
      <c r="AV145" s="22"/>
      <c r="AW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</row>
    <row r="146" spans="1:77">
      <c r="AP146" s="5"/>
      <c r="AV146" s="22"/>
      <c r="AW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</row>
    <row r="147" spans="1:77">
      <c r="AP147" s="5"/>
      <c r="AV147" s="22"/>
      <c r="AW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</row>
    <row r="148" spans="1:77">
      <c r="AP148" s="5"/>
      <c r="AV148" s="22"/>
      <c r="AW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</row>
    <row r="149" spans="1:77">
      <c r="AP149" s="5"/>
      <c r="AV149" s="22"/>
      <c r="AW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</row>
    <row r="150" spans="1:77">
      <c r="AP150" s="5"/>
      <c r="AV150" s="22"/>
      <c r="AW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77">
      <c r="AP151" s="5"/>
      <c r="AV151" s="22"/>
      <c r="AW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</row>
    <row r="152" spans="1:77">
      <c r="AP152" s="5"/>
      <c r="AV152" s="22"/>
      <c r="AW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77">
      <c r="AG153" s="40"/>
      <c r="AP153" s="5"/>
      <c r="AV153" s="22"/>
      <c r="AW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</row>
    <row r="154" spans="1:77">
      <c r="A154"/>
      <c r="B154"/>
      <c r="C154"/>
      <c r="D154"/>
      <c r="E154"/>
      <c r="F154"/>
      <c r="G154"/>
      <c r="H154"/>
      <c r="I154" s="159"/>
      <c r="AG154" s="40"/>
      <c r="AP154" s="5"/>
      <c r="AV154" s="22"/>
      <c r="AW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</row>
    <row r="155" spans="1:77">
      <c r="A155"/>
      <c r="B155"/>
      <c r="C155"/>
      <c r="D155"/>
      <c r="E155"/>
      <c r="F155"/>
      <c r="G155"/>
      <c r="H155"/>
      <c r="I155" s="159"/>
      <c r="AG155" s="40"/>
      <c r="AP155" s="5"/>
      <c r="AV155" s="22"/>
      <c r="AW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</row>
    <row r="156" spans="1:77">
      <c r="C156" s="41" t="s">
        <v>33</v>
      </c>
      <c r="D156" s="41" t="s">
        <v>33</v>
      </c>
      <c r="E156" s="41"/>
      <c r="F156" s="4"/>
      <c r="G156" s="4"/>
      <c r="H156" s="4"/>
      <c r="I156" s="155"/>
      <c r="J156" s="4"/>
      <c r="K156" s="4"/>
      <c r="L156" s="4"/>
      <c r="M156" s="4"/>
      <c r="N156" s="4"/>
      <c r="O156" s="4"/>
      <c r="P156" s="4"/>
      <c r="Q156" s="4"/>
      <c r="R156" s="156"/>
      <c r="S156" s="156"/>
      <c r="AG156" s="40"/>
      <c r="AP156" s="5"/>
      <c r="AV156" s="22"/>
      <c r="AW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</row>
    <row r="157" spans="1:77">
      <c r="C157" s="4"/>
      <c r="D157" s="4"/>
      <c r="E157" s="4"/>
      <c r="F157" s="4"/>
      <c r="G157" s="4"/>
      <c r="H157" s="4"/>
      <c r="I157" s="155"/>
      <c r="J157" s="4"/>
      <c r="K157" s="4"/>
      <c r="L157" s="4"/>
      <c r="M157" s="4"/>
      <c r="N157" s="4"/>
      <c r="O157" s="4"/>
      <c r="P157" s="4"/>
      <c r="Q157" s="4"/>
      <c r="R157" s="156"/>
      <c r="S157" s="156"/>
      <c r="AG157" s="40"/>
      <c r="AP157" s="5"/>
      <c r="AV157" s="22"/>
      <c r="AW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</row>
    <row r="158" spans="1:77">
      <c r="C158" s="4"/>
      <c r="D158" s="4"/>
      <c r="E158" s="4"/>
      <c r="F158" s="4"/>
      <c r="G158" s="4"/>
      <c r="H158" s="4"/>
      <c r="I158" s="155"/>
      <c r="J158" s="4"/>
      <c r="K158" s="4"/>
      <c r="L158" s="4"/>
      <c r="M158" s="4"/>
      <c r="N158" s="4"/>
      <c r="O158" s="4"/>
      <c r="P158" s="4"/>
      <c r="Q158" s="4"/>
      <c r="R158" s="156"/>
      <c r="S158" s="156"/>
      <c r="AG158" s="40"/>
      <c r="AP158" s="5"/>
      <c r="AV158" s="22"/>
      <c r="AW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</row>
    <row r="159" spans="1:77">
      <c r="C159" s="4"/>
      <c r="D159" s="4"/>
      <c r="E159" s="4"/>
      <c r="F159" s="4"/>
      <c r="G159" s="4"/>
      <c r="H159" s="4"/>
      <c r="I159" s="155"/>
      <c r="J159" s="4"/>
      <c r="K159" s="4"/>
      <c r="L159" s="4"/>
      <c r="M159" s="4"/>
      <c r="N159" s="4"/>
      <c r="O159" s="4"/>
      <c r="P159" s="4"/>
      <c r="Q159" s="4"/>
      <c r="R159" s="156"/>
      <c r="S159" s="156"/>
      <c r="AG159" s="40"/>
      <c r="AP159" s="5"/>
      <c r="AV159" s="22"/>
      <c r="AW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</row>
    <row r="160" spans="1:77">
      <c r="AG160" s="40"/>
      <c r="AP160" s="5"/>
      <c r="AV160" s="22"/>
      <c r="AW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</row>
    <row r="161" spans="1:77">
      <c r="AG161" s="40"/>
      <c r="AP161" s="5"/>
      <c r="AV161" s="22"/>
      <c r="AW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</row>
    <row r="162" spans="1:77">
      <c r="AG162" s="40"/>
      <c r="AP162" s="5"/>
      <c r="AV162" s="22"/>
      <c r="AW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</row>
    <row r="163" spans="1:77">
      <c r="AG163" s="40"/>
      <c r="AP163" s="5"/>
      <c r="AV163" s="22"/>
      <c r="AW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</row>
    <row r="164" spans="1:77">
      <c r="AG164" s="40"/>
      <c r="AP164" s="5"/>
      <c r="AV164" s="22"/>
      <c r="AW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</row>
    <row r="165" spans="1:77">
      <c r="AG165" s="40"/>
      <c r="AP165" s="5"/>
      <c r="AV165" s="22"/>
      <c r="AW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</row>
    <row r="166" spans="1:77">
      <c r="AG166" s="40"/>
      <c r="AP166" s="5"/>
      <c r="AV166" s="22"/>
      <c r="AW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</row>
    <row r="167" spans="1:77">
      <c r="A167" s="41" t="s">
        <v>33</v>
      </c>
      <c r="B167"/>
      <c r="C167"/>
      <c r="D167"/>
      <c r="E167"/>
      <c r="F167"/>
      <c r="G167"/>
      <c r="H167"/>
      <c r="I167" s="159"/>
      <c r="J167"/>
      <c r="K167"/>
      <c r="L167"/>
      <c r="M167"/>
      <c r="N167"/>
      <c r="O167"/>
      <c r="AG167" s="40"/>
      <c r="AP167" s="5"/>
      <c r="AV167" s="22"/>
      <c r="AW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</row>
    <row r="168" spans="1:77">
      <c r="A168" s="4"/>
      <c r="B168"/>
      <c r="C168"/>
      <c r="D168"/>
      <c r="E168"/>
      <c r="F168"/>
      <c r="G168"/>
      <c r="H168"/>
      <c r="I168" s="159"/>
      <c r="J168"/>
      <c r="K168"/>
      <c r="L168"/>
      <c r="M168"/>
      <c r="N168"/>
      <c r="O168"/>
      <c r="AG168" s="40"/>
      <c r="AP168" s="5"/>
      <c r="AV168" s="22"/>
      <c r="AW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</row>
    <row r="169" spans="1:77">
      <c r="A169" s="4"/>
      <c r="B169"/>
      <c r="C169"/>
      <c r="D169"/>
      <c r="E169"/>
      <c r="F169"/>
      <c r="G169"/>
      <c r="H169"/>
      <c r="I169" s="159"/>
      <c r="J169"/>
      <c r="K169"/>
      <c r="L169"/>
      <c r="M169"/>
      <c r="N169"/>
      <c r="O169"/>
      <c r="AG169" s="40"/>
      <c r="AP169" s="5"/>
      <c r="AV169" s="22"/>
      <c r="AW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</row>
    <row r="170" spans="1:77">
      <c r="A170" s="4"/>
      <c r="B170"/>
      <c r="C170"/>
      <c r="D170"/>
      <c r="E170"/>
      <c r="F170"/>
      <c r="G170"/>
      <c r="H170"/>
      <c r="I170" s="159"/>
      <c r="J170"/>
      <c r="K170"/>
      <c r="L170"/>
      <c r="M170"/>
      <c r="N170"/>
      <c r="O170"/>
      <c r="AG170" s="40"/>
      <c r="AP170" s="5"/>
      <c r="AV170" s="22"/>
      <c r="AW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</row>
    <row r="171" spans="1:77">
      <c r="A171" s="32" t="s">
        <v>33</v>
      </c>
      <c r="B171"/>
      <c r="C171"/>
      <c r="D171"/>
      <c r="E171"/>
      <c r="F171"/>
      <c r="G171"/>
      <c r="H171"/>
      <c r="I171" s="159"/>
      <c r="J171"/>
      <c r="K171"/>
      <c r="L171"/>
      <c r="M171"/>
      <c r="N171"/>
      <c r="O171"/>
      <c r="AG171" s="40"/>
      <c r="AP171" s="5"/>
      <c r="AV171" s="22"/>
      <c r="AW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</row>
    <row r="172" spans="1:77">
      <c r="A172" s="32" t="s">
        <v>33</v>
      </c>
      <c r="B172"/>
      <c r="C172"/>
      <c r="D172"/>
      <c r="E172"/>
      <c r="F172"/>
      <c r="G172"/>
      <c r="H172"/>
      <c r="I172" s="159"/>
      <c r="J172"/>
      <c r="K172"/>
      <c r="L172"/>
      <c r="M172"/>
      <c r="N172"/>
      <c r="O172"/>
      <c r="AG172" s="40"/>
      <c r="AP172" s="5"/>
      <c r="AV172" s="22"/>
      <c r="AW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</row>
    <row r="173" spans="1:77">
      <c r="A173" s="32" t="s">
        <v>33</v>
      </c>
      <c r="B173"/>
      <c r="C173"/>
      <c r="D173"/>
      <c r="E173"/>
      <c r="F173"/>
      <c r="G173"/>
      <c r="H173"/>
      <c r="I173" s="159"/>
      <c r="J173"/>
      <c r="K173"/>
      <c r="L173"/>
      <c r="M173"/>
      <c r="N173"/>
      <c r="O173"/>
      <c r="AG173" s="40"/>
      <c r="AP173" s="5"/>
      <c r="AV173" s="22"/>
      <c r="AW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>
      <c r="A174" s="4"/>
      <c r="B174"/>
      <c r="C174"/>
      <c r="D174"/>
      <c r="E174"/>
      <c r="F174"/>
      <c r="G174"/>
      <c r="H174"/>
      <c r="I174" s="159"/>
      <c r="J174"/>
      <c r="K174"/>
      <c r="L174"/>
      <c r="M174"/>
      <c r="N174"/>
      <c r="O174"/>
      <c r="AG174" s="40"/>
      <c r="AP174" s="5"/>
      <c r="AV174" s="22"/>
      <c r="AW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>
      <c r="A175" s="4"/>
      <c r="B175"/>
      <c r="C175"/>
      <c r="D175"/>
      <c r="E175"/>
      <c r="F175"/>
      <c r="G175"/>
      <c r="H175"/>
      <c r="I175" s="159"/>
      <c r="J175"/>
      <c r="K175"/>
      <c r="L175"/>
      <c r="M175"/>
      <c r="N175"/>
      <c r="O175"/>
      <c r="AG175" s="40"/>
      <c r="AP175" s="5"/>
      <c r="AV175" s="22"/>
      <c r="AW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>
      <c r="A176" s="4"/>
      <c r="B176"/>
      <c r="C176"/>
      <c r="D176"/>
      <c r="E176"/>
      <c r="F176"/>
      <c r="G176"/>
      <c r="H176"/>
      <c r="I176" s="159"/>
      <c r="J176"/>
      <c r="K176"/>
      <c r="L176"/>
      <c r="M176"/>
      <c r="N176"/>
      <c r="O176"/>
      <c r="AG176" s="40"/>
      <c r="AP176" s="5"/>
      <c r="AV176" s="22"/>
      <c r="AW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1:77">
      <c r="A177" s="4"/>
      <c r="B177"/>
      <c r="C177"/>
      <c r="D177"/>
      <c r="E177"/>
      <c r="F177"/>
      <c r="G177"/>
      <c r="H177"/>
      <c r="I177" s="159"/>
      <c r="J177"/>
      <c r="K177"/>
      <c r="L177"/>
      <c r="M177"/>
      <c r="N177"/>
      <c r="O177"/>
      <c r="AG177" s="40"/>
      <c r="AP177" s="5"/>
      <c r="AV177" s="22"/>
      <c r="AW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1:77">
      <c r="A178" s="4"/>
      <c r="B178"/>
      <c r="C178"/>
      <c r="D178"/>
      <c r="E178"/>
      <c r="F178"/>
      <c r="G178"/>
      <c r="H178"/>
      <c r="I178" s="159"/>
      <c r="J178"/>
      <c r="K178"/>
      <c r="L178"/>
      <c r="M178"/>
      <c r="N178"/>
      <c r="O178"/>
      <c r="AG178" s="40"/>
      <c r="AP178" s="5"/>
      <c r="AV178" s="22"/>
      <c r="AW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1:77">
      <c r="A179" s="4"/>
      <c r="B179"/>
      <c r="C179"/>
      <c r="D179"/>
      <c r="E179"/>
      <c r="F179"/>
      <c r="G179"/>
      <c r="H179"/>
      <c r="I179" s="159"/>
      <c r="J179"/>
      <c r="K179"/>
      <c r="L179"/>
      <c r="M179"/>
      <c r="N179"/>
      <c r="O179"/>
      <c r="AG179" s="40"/>
      <c r="AP179" s="5"/>
      <c r="AV179" s="22"/>
      <c r="AW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1:77">
      <c r="A180" s="4"/>
      <c r="B180"/>
      <c r="C180"/>
      <c r="D180"/>
      <c r="E180"/>
      <c r="F180"/>
      <c r="G180"/>
      <c r="H180"/>
      <c r="I180" s="159"/>
      <c r="J180"/>
      <c r="K180"/>
      <c r="L180"/>
      <c r="M180"/>
      <c r="N180"/>
      <c r="O180"/>
      <c r="AG180" s="40"/>
      <c r="AP180" s="5"/>
      <c r="AV180" s="22"/>
      <c r="AW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1:77">
      <c r="A181" s="4"/>
      <c r="B181"/>
      <c r="C181"/>
      <c r="D181"/>
      <c r="E181"/>
      <c r="F181"/>
      <c r="G181"/>
      <c r="H181"/>
      <c r="I181" s="159"/>
      <c r="J181"/>
      <c r="K181"/>
      <c r="L181"/>
      <c r="M181"/>
      <c r="N181"/>
      <c r="O181"/>
      <c r="AG181" s="40"/>
      <c r="AP181" s="5"/>
      <c r="AV181" s="22"/>
      <c r="AW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1:77">
      <c r="A182" s="4"/>
      <c r="B182"/>
      <c r="C182"/>
      <c r="D182"/>
      <c r="E182"/>
      <c r="F182"/>
      <c r="G182"/>
      <c r="H182"/>
      <c r="I182" s="159"/>
      <c r="J182"/>
      <c r="K182"/>
      <c r="L182"/>
      <c r="M182"/>
      <c r="N182"/>
      <c r="O182"/>
      <c r="AG182" s="40"/>
      <c r="AP182" s="5"/>
      <c r="AV182" s="22"/>
      <c r="AW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1:77">
      <c r="A183" s="4"/>
      <c r="B183"/>
      <c r="C183"/>
      <c r="D183"/>
      <c r="E183"/>
      <c r="F183"/>
      <c r="G183"/>
      <c r="H183"/>
      <c r="I183" s="159"/>
      <c r="J183"/>
      <c r="K183"/>
      <c r="L183"/>
      <c r="M183"/>
      <c r="N183"/>
      <c r="O183"/>
      <c r="AG183" s="40"/>
      <c r="AP183" s="5"/>
      <c r="AV183" s="22"/>
      <c r="AW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1:77">
      <c r="A184" s="4"/>
      <c r="B184"/>
      <c r="C184"/>
      <c r="D184"/>
      <c r="E184"/>
      <c r="F184"/>
      <c r="G184"/>
      <c r="H184"/>
      <c r="I184" s="159"/>
      <c r="J184"/>
      <c r="K184"/>
      <c r="L184"/>
      <c r="M184"/>
      <c r="N184"/>
      <c r="O184"/>
      <c r="AG184" s="40"/>
      <c r="AV184" s="22"/>
      <c r="AW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1:77">
      <c r="A185" s="4"/>
      <c r="B185"/>
      <c r="C185"/>
      <c r="D185"/>
      <c r="E185"/>
      <c r="F185"/>
      <c r="G185"/>
      <c r="H185"/>
      <c r="I185" s="159"/>
      <c r="J185"/>
      <c r="K185"/>
      <c r="L185"/>
      <c r="M185"/>
      <c r="N185"/>
      <c r="O185"/>
      <c r="AG185" s="40"/>
      <c r="AV185" s="22"/>
      <c r="AW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1:77">
      <c r="A186" s="4"/>
      <c r="B186"/>
      <c r="C186"/>
      <c r="D186"/>
      <c r="E186"/>
      <c r="F186"/>
      <c r="G186"/>
      <c r="H186"/>
      <c r="I186" s="159"/>
      <c r="J186"/>
      <c r="K186"/>
      <c r="L186"/>
      <c r="M186"/>
      <c r="N186"/>
      <c r="O186"/>
      <c r="AG186" s="40"/>
      <c r="AV186" s="22"/>
      <c r="AW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>
      <c r="A187" s="4"/>
      <c r="B187"/>
      <c r="C187"/>
      <c r="D187"/>
      <c r="E187"/>
      <c r="F187"/>
      <c r="G187"/>
      <c r="H187"/>
      <c r="I187" s="159"/>
      <c r="J187"/>
      <c r="K187"/>
      <c r="L187"/>
      <c r="M187"/>
      <c r="N187"/>
      <c r="O187"/>
      <c r="AG187" s="40"/>
      <c r="AU187" s="151"/>
      <c r="AV187"/>
      <c r="AW187"/>
      <c r="AX187" s="151"/>
      <c r="AY187" s="151"/>
      <c r="AZ187" s="151"/>
      <c r="BA187"/>
      <c r="BB187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1:77">
      <c r="A188" s="4"/>
      <c r="B188"/>
      <c r="C188"/>
      <c r="D188"/>
      <c r="E188"/>
      <c r="F188"/>
      <c r="G188"/>
      <c r="H188"/>
      <c r="I188" s="159"/>
      <c r="J188"/>
      <c r="K188"/>
      <c r="L188"/>
      <c r="M188"/>
      <c r="N188"/>
      <c r="O188"/>
      <c r="AG188" s="40"/>
      <c r="AV188" s="22"/>
      <c r="AW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1:77">
      <c r="A189" s="4"/>
      <c r="B189"/>
      <c r="C189"/>
      <c r="D189"/>
      <c r="E189"/>
      <c r="F189"/>
      <c r="G189"/>
      <c r="H189"/>
      <c r="I189" s="159"/>
      <c r="J189"/>
      <c r="K189"/>
      <c r="L189"/>
      <c r="M189"/>
      <c r="N189"/>
      <c r="O189"/>
      <c r="AG189" s="40"/>
      <c r="AV189" s="22"/>
      <c r="AW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1:77">
      <c r="A190" s="4"/>
      <c r="B190"/>
      <c r="C190"/>
      <c r="D190"/>
      <c r="E190"/>
      <c r="F190"/>
      <c r="G190"/>
      <c r="H190"/>
      <c r="I190" s="159"/>
      <c r="J190"/>
      <c r="K190"/>
      <c r="L190"/>
      <c r="M190"/>
      <c r="N190"/>
      <c r="O190"/>
      <c r="AG190" s="40"/>
      <c r="AV190" s="22"/>
      <c r="AW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1:77">
      <c r="A191" s="4"/>
      <c r="B191"/>
      <c r="C191"/>
      <c r="D191"/>
      <c r="E191"/>
      <c r="F191"/>
      <c r="G191"/>
      <c r="H191"/>
      <c r="I191" s="159"/>
      <c r="J191"/>
      <c r="K191"/>
      <c r="L191"/>
      <c r="M191"/>
      <c r="N191"/>
      <c r="O191"/>
      <c r="AG191" s="40"/>
      <c r="AV191" s="22"/>
      <c r="AW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1:77">
      <c r="A192" s="4"/>
      <c r="B192"/>
      <c r="C192"/>
      <c r="D192"/>
      <c r="E192"/>
      <c r="F192"/>
      <c r="G192"/>
      <c r="H192"/>
      <c r="I192" s="159"/>
      <c r="J192"/>
      <c r="K192"/>
      <c r="L192"/>
      <c r="M192"/>
      <c r="N192"/>
      <c r="O192"/>
      <c r="AG192" s="40"/>
      <c r="AV192" s="22"/>
      <c r="AW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1:77">
      <c r="A193" s="4"/>
      <c r="B193"/>
      <c r="C193"/>
      <c r="D193"/>
      <c r="E193"/>
      <c r="F193"/>
      <c r="G193"/>
      <c r="H193"/>
      <c r="I193" s="159"/>
      <c r="J193"/>
      <c r="K193"/>
      <c r="L193"/>
      <c r="M193"/>
      <c r="N193"/>
      <c r="O193"/>
      <c r="AG193" s="40"/>
      <c r="AV193" s="22"/>
      <c r="AW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77">
      <c r="AG194" s="40"/>
    </row>
    <row r="195" spans="1:77">
      <c r="AG195" s="40"/>
    </row>
    <row r="196" spans="1:77">
      <c r="AG196" s="40"/>
    </row>
    <row r="197" spans="1:77">
      <c r="AG197" s="40"/>
    </row>
    <row r="198" spans="1:77">
      <c r="AG198" s="40"/>
    </row>
    <row r="199" spans="1:77">
      <c r="AG199" s="40"/>
    </row>
    <row r="200" spans="1:77">
      <c r="AG200" s="40"/>
    </row>
    <row r="201" spans="1:77">
      <c r="AG201" s="40"/>
    </row>
    <row r="202" spans="1:77">
      <c r="AG202" s="40"/>
    </row>
    <row r="203" spans="1:77">
      <c r="AG203" s="40"/>
    </row>
    <row r="204" spans="1:77">
      <c r="AG204" s="40"/>
    </row>
    <row r="205" spans="1:77">
      <c r="AG205" s="40"/>
    </row>
    <row r="206" spans="1:77">
      <c r="AG206" s="40"/>
    </row>
    <row r="207" spans="1:77">
      <c r="AG207" s="40"/>
    </row>
    <row r="208" spans="1:77">
      <c r="AG208" s="40"/>
    </row>
    <row r="209" spans="33:33">
      <c r="AG209" s="40"/>
    </row>
    <row r="210" spans="33:33">
      <c r="AG210" s="40"/>
    </row>
    <row r="211" spans="33:33">
      <c r="AG211" s="40"/>
    </row>
    <row r="212" spans="33:33">
      <c r="AG212" s="40"/>
    </row>
    <row r="213" spans="33:33">
      <c r="AG213" s="40"/>
    </row>
    <row r="214" spans="33:33">
      <c r="AG214" s="40"/>
    </row>
    <row r="215" spans="33:33">
      <c r="AG215" s="40"/>
    </row>
    <row r="216" spans="33:33">
      <c r="AG216" s="40"/>
    </row>
    <row r="217" spans="33:33">
      <c r="AG217" s="40"/>
    </row>
    <row r="218" spans="33:33">
      <c r="AG218" s="40"/>
    </row>
    <row r="219" spans="33:33">
      <c r="AG219" s="40"/>
    </row>
    <row r="220" spans="33:33">
      <c r="AG220" s="40"/>
    </row>
    <row r="221" spans="33:33">
      <c r="AG221" s="40"/>
    </row>
    <row r="222" spans="33:33">
      <c r="AG222" s="40"/>
    </row>
    <row r="223" spans="33:33">
      <c r="AG223" s="40"/>
    </row>
    <row r="224" spans="33:33">
      <c r="AG224" s="40"/>
    </row>
    <row r="225" spans="33:33">
      <c r="AG225" s="40"/>
    </row>
    <row r="226" spans="33:33">
      <c r="AG226" s="40"/>
    </row>
    <row r="227" spans="33:33">
      <c r="AG227" s="40"/>
    </row>
    <row r="228" spans="33:33">
      <c r="AG228" s="40"/>
    </row>
    <row r="229" spans="33:33">
      <c r="AG229" s="40"/>
    </row>
    <row r="230" spans="33:33">
      <c r="AG230" s="40"/>
    </row>
    <row r="231" spans="33:33">
      <c r="AG231" s="40"/>
    </row>
    <row r="232" spans="33:33">
      <c r="AG232" s="40"/>
    </row>
    <row r="233" spans="33:33">
      <c r="AG233" s="40"/>
    </row>
    <row r="234" spans="33:33">
      <c r="AG234" s="40"/>
    </row>
    <row r="235" spans="33:33">
      <c r="AG235" s="40"/>
    </row>
    <row r="236" spans="33:33">
      <c r="AG236" s="40"/>
    </row>
    <row r="237" spans="33:33">
      <c r="AG237" s="40"/>
    </row>
    <row r="238" spans="33:33">
      <c r="AG238" s="40"/>
    </row>
    <row r="239" spans="33:33">
      <c r="AG239" s="40"/>
    </row>
    <row r="240" spans="33:33">
      <c r="AG240" s="40"/>
    </row>
    <row r="241" spans="33:33">
      <c r="AG241" s="40"/>
    </row>
    <row r="242" spans="33:33">
      <c r="AG242" s="40"/>
    </row>
    <row r="243" spans="33:33">
      <c r="AG243" s="40"/>
    </row>
    <row r="244" spans="33:33">
      <c r="AG244" s="40"/>
    </row>
    <row r="245" spans="33:33">
      <c r="AG245" s="40"/>
    </row>
    <row r="246" spans="33:33">
      <c r="AG246" s="40"/>
    </row>
    <row r="247" spans="33:33">
      <c r="AG247" s="40"/>
    </row>
    <row r="248" spans="33:33">
      <c r="AG248" s="40"/>
    </row>
    <row r="249" spans="33:33">
      <c r="AG249" s="40"/>
    </row>
    <row r="250" spans="33:33">
      <c r="AG250" s="40"/>
    </row>
    <row r="251" spans="33:33">
      <c r="AG251" s="40"/>
    </row>
  </sheetData>
  <mergeCells count="6">
    <mergeCell ref="F13:G13"/>
    <mergeCell ref="J51:K51"/>
    <mergeCell ref="AO15:AR15"/>
    <mergeCell ref="BC15:BG15"/>
    <mergeCell ref="M13:N13"/>
    <mergeCell ref="J13:K13"/>
  </mergeCells>
  <phoneticPr fontId="0" type="noConversion"/>
  <printOptions gridLinesSet="0"/>
  <pageMargins left="0" right="0" top="0.5" bottom="0.25" header="0.25" footer="0"/>
  <pageSetup scale="37" orientation="landscape" horizontalDpi="4294967292" verticalDpi="4294967292" r:id="rId1"/>
  <headerFooter alignWithMargins="0">
    <oddHeader>&amp;LSEPTEMBER 2001 &amp;R&amp;D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topLeftCell="AD1" zoomScale="75" workbookViewId="0">
      <selection activeCell="AL6" sqref="AL6:AL65"/>
    </sheetView>
  </sheetViews>
  <sheetFormatPr defaultColWidth="9.109375" defaultRowHeight="15"/>
  <cols>
    <col min="1" max="1" width="11.6640625" style="5" customWidth="1"/>
    <col min="2" max="2" width="12.88671875" style="5" customWidth="1"/>
    <col min="3" max="3" width="5.6640625" style="332" customWidth="1"/>
    <col min="4" max="4" width="14.6640625" style="5" customWidth="1"/>
    <col min="5" max="5" width="11.6640625" style="5" customWidth="1"/>
    <col min="6" max="6" width="12.44140625" style="5" customWidth="1"/>
    <col min="7" max="7" width="14.33203125" style="5" customWidth="1"/>
    <col min="8" max="8" width="13.5546875" style="5" bestFit="1" customWidth="1"/>
    <col min="9" max="12" width="11.6640625" style="5" customWidth="1"/>
    <col min="13" max="13" width="11.44140625" style="5" customWidth="1"/>
    <col min="14" max="14" width="11.6640625" style="5" customWidth="1"/>
    <col min="15" max="17" width="12.6640625" style="5" customWidth="1"/>
    <col min="18" max="18" width="11.6640625" style="5" customWidth="1"/>
    <col min="19" max="28" width="12.6640625" style="5" customWidth="1"/>
    <col min="29" max="29" width="13.44140625" style="5" bestFit="1" customWidth="1"/>
    <col min="30" max="36" width="13.44140625" style="5" customWidth="1"/>
    <col min="37" max="37" width="12.33203125" style="77" customWidth="1"/>
    <col min="38" max="38" width="12.6640625" style="5" customWidth="1"/>
    <col min="39" max="39" width="9.109375" style="5"/>
    <col min="40" max="40" width="12.6640625" style="5" customWidth="1"/>
    <col min="41" max="41" width="11.44140625" style="5" bestFit="1" customWidth="1"/>
    <col min="42" max="16384" width="9.109375" style="5"/>
  </cols>
  <sheetData>
    <row r="1" spans="1:50">
      <c r="P1" s="34" t="s">
        <v>122</v>
      </c>
      <c r="Q1" s="34" t="s">
        <v>108</v>
      </c>
      <c r="R1" s="34" t="s">
        <v>109</v>
      </c>
      <c r="S1" s="34" t="s">
        <v>110</v>
      </c>
      <c r="T1" s="34" t="s">
        <v>111</v>
      </c>
      <c r="U1" s="34" t="s">
        <v>112</v>
      </c>
      <c r="V1" s="34" t="s">
        <v>113</v>
      </c>
      <c r="W1" s="34" t="s">
        <v>114</v>
      </c>
      <c r="X1" s="34" t="s">
        <v>115</v>
      </c>
      <c r="Y1" s="34" t="s">
        <v>116</v>
      </c>
      <c r="Z1" s="34" t="s">
        <v>117</v>
      </c>
      <c r="AA1" s="34" t="s">
        <v>148</v>
      </c>
      <c r="AB1" s="34" t="s">
        <v>120</v>
      </c>
      <c r="AC1" s="34" t="s">
        <v>121</v>
      </c>
      <c r="AD1" s="34"/>
    </row>
    <row r="2" spans="1:50" ht="15.6">
      <c r="B2" s="5">
        <v>144.84399999999999</v>
      </c>
      <c r="C2" s="298"/>
      <c r="D2" s="4"/>
      <c r="E2" s="4"/>
      <c r="F2" s="42" t="s">
        <v>34</v>
      </c>
      <c r="G2" s="43" t="s">
        <v>35</v>
      </c>
      <c r="I2" s="44"/>
      <c r="J2" s="444" t="s">
        <v>33</v>
      </c>
      <c r="K2" s="45"/>
      <c r="L2" s="11" t="s">
        <v>68</v>
      </c>
      <c r="AH2" s="34" t="s">
        <v>122</v>
      </c>
      <c r="AI2" s="34" t="s">
        <v>107</v>
      </c>
      <c r="AJ2" s="34" t="s">
        <v>108</v>
      </c>
      <c r="AK2" s="34" t="s">
        <v>109</v>
      </c>
      <c r="AL2" s="34" t="s">
        <v>110</v>
      </c>
      <c r="AM2" s="34" t="s">
        <v>111</v>
      </c>
      <c r="AN2" s="34" t="s">
        <v>112</v>
      </c>
      <c r="AO2" s="34" t="s">
        <v>113</v>
      </c>
      <c r="AP2" s="34" t="s">
        <v>114</v>
      </c>
      <c r="AQ2" s="34" t="s">
        <v>115</v>
      </c>
      <c r="AR2" s="34" t="s">
        <v>116</v>
      </c>
      <c r="AS2" s="34" t="s">
        <v>123</v>
      </c>
      <c r="AT2" s="34" t="s">
        <v>117</v>
      </c>
      <c r="AU2" s="34" t="s">
        <v>118</v>
      </c>
      <c r="AV2" s="34" t="s">
        <v>119</v>
      </c>
      <c r="AW2" s="5" t="s">
        <v>120</v>
      </c>
      <c r="AX2" s="34" t="s">
        <v>121</v>
      </c>
    </row>
    <row r="3" spans="1:50" ht="15.6">
      <c r="D3" s="1" t="s">
        <v>36</v>
      </c>
      <c r="E3" s="46"/>
      <c r="F3" s="47" t="s">
        <v>37</v>
      </c>
      <c r="G3" s="48" t="s">
        <v>38</v>
      </c>
      <c r="H3" s="5" t="s">
        <v>39</v>
      </c>
      <c r="I3" s="49">
        <v>2000</v>
      </c>
      <c r="J3" s="49">
        <v>1999</v>
      </c>
      <c r="K3" s="50">
        <v>1998</v>
      </c>
      <c r="L3" s="11" t="s">
        <v>69</v>
      </c>
      <c r="AH3" s="191">
        <v>98</v>
      </c>
      <c r="AI3" s="191">
        <v>61120</v>
      </c>
      <c r="AJ3" s="191">
        <v>62389</v>
      </c>
      <c r="AK3" s="191">
        <v>62996</v>
      </c>
      <c r="AL3" s="191">
        <v>62998</v>
      </c>
      <c r="AM3" s="191">
        <v>63001</v>
      </c>
      <c r="AN3" s="191">
        <v>71319</v>
      </c>
      <c r="AO3" s="191">
        <v>71320</v>
      </c>
      <c r="AP3" s="191">
        <v>71321</v>
      </c>
      <c r="AQ3" s="191">
        <v>71322</v>
      </c>
      <c r="AR3" s="191">
        <v>71323</v>
      </c>
      <c r="AS3" s="197">
        <v>71325</v>
      </c>
      <c r="AT3" s="191">
        <v>71327</v>
      </c>
      <c r="AU3" s="197">
        <v>71330</v>
      </c>
      <c r="AV3" s="191">
        <v>71451</v>
      </c>
      <c r="AW3" s="191">
        <v>71459</v>
      </c>
      <c r="AX3" s="191">
        <v>71460</v>
      </c>
    </row>
    <row r="4" spans="1:50" ht="15.6">
      <c r="A4" s="21"/>
      <c r="B4" s="51">
        <v>0.86</v>
      </c>
      <c r="C4" s="333">
        <v>0.05</v>
      </c>
      <c r="D4" s="52" t="s">
        <v>40</v>
      </c>
      <c r="F4" s="22">
        <f>B4+((C4/SEPTEMBER!B$1)*SEPTEMBER!B$2)</f>
        <v>0.91</v>
      </c>
      <c r="G4" s="51">
        <v>0.80500000000000005</v>
      </c>
      <c r="H4" s="53"/>
      <c r="I4" s="54">
        <v>1.766</v>
      </c>
      <c r="J4" s="54">
        <v>1.714</v>
      </c>
      <c r="K4" s="123">
        <v>1.9219999999999999</v>
      </c>
      <c r="L4" s="149"/>
      <c r="M4" s="34" t="s">
        <v>155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L4" s="5" t="s">
        <v>71</v>
      </c>
    </row>
    <row r="5" spans="1:50" ht="15.6">
      <c r="A5" s="21"/>
      <c r="B5" s="55">
        <v>1.7110000000000001</v>
      </c>
      <c r="C5" s="333">
        <v>-2.5000000000000001E-2</v>
      </c>
      <c r="D5" s="52" t="s">
        <v>41</v>
      </c>
      <c r="F5" s="22">
        <f>B5+((C5/SEPTEMBER!B$1)*SEPTEMBER!B$2)</f>
        <v>1.6860000000000002</v>
      </c>
      <c r="G5" s="55">
        <v>1.694</v>
      </c>
      <c r="H5" s="53"/>
      <c r="I5" s="56">
        <v>1.444</v>
      </c>
      <c r="J5" s="56">
        <v>1.0820000000000001</v>
      </c>
      <c r="K5" s="124">
        <v>1.6639999999999999</v>
      </c>
      <c r="L5" s="149"/>
      <c r="M5" s="407"/>
      <c r="N5" s="45"/>
      <c r="O5" s="197"/>
      <c r="P5" s="191">
        <v>98</v>
      </c>
      <c r="Q5" s="191">
        <v>62389</v>
      </c>
      <c r="R5" s="191">
        <v>62996</v>
      </c>
      <c r="S5" s="191">
        <v>62998</v>
      </c>
      <c r="T5" s="191">
        <v>63001</v>
      </c>
      <c r="U5" s="191">
        <v>71320</v>
      </c>
      <c r="V5" s="191">
        <v>71322</v>
      </c>
      <c r="W5" s="191">
        <v>71323</v>
      </c>
      <c r="X5" s="191">
        <v>71328</v>
      </c>
      <c r="Y5" s="191">
        <v>71451</v>
      </c>
      <c r="Z5" s="191">
        <v>71456</v>
      </c>
      <c r="AA5" s="191">
        <v>71459</v>
      </c>
      <c r="AB5" s="191">
        <v>71460</v>
      </c>
      <c r="AC5" s="191">
        <v>78122</v>
      </c>
      <c r="AD5" s="197">
        <v>78124</v>
      </c>
      <c r="AE5" s="197" t="s">
        <v>59</v>
      </c>
      <c r="AF5" s="103"/>
      <c r="AG5" s="34"/>
      <c r="AH5" s="34"/>
      <c r="AI5" s="34"/>
      <c r="AJ5" s="34"/>
      <c r="AK5" s="172"/>
      <c r="AL5" s="191" t="s">
        <v>59</v>
      </c>
      <c r="AN5" s="5" t="s">
        <v>63</v>
      </c>
      <c r="AO5" s="5" t="s">
        <v>224</v>
      </c>
    </row>
    <row r="6" spans="1:50" ht="15.6">
      <c r="A6" s="21"/>
      <c r="B6" s="55">
        <v>102.617</v>
      </c>
      <c r="C6" s="333">
        <v>6</v>
      </c>
      <c r="D6" s="52" t="s">
        <v>42</v>
      </c>
      <c r="F6" s="22">
        <v>97.382000000000005</v>
      </c>
      <c r="G6" s="55">
        <v>108.863</v>
      </c>
      <c r="H6" s="53">
        <v>0.16658000000000001</v>
      </c>
      <c r="I6" s="56">
        <v>108.081</v>
      </c>
      <c r="J6" s="56">
        <v>107.755</v>
      </c>
      <c r="K6" s="125">
        <v>107.35899999999999</v>
      </c>
      <c r="L6" s="149"/>
      <c r="M6" s="398">
        <v>37135</v>
      </c>
      <c r="N6" s="102"/>
      <c r="O6" s="185"/>
      <c r="P6" s="401"/>
      <c r="Q6" s="185">
        <v>18887</v>
      </c>
      <c r="R6" s="401"/>
      <c r="S6" s="185">
        <v>10520</v>
      </c>
      <c r="T6" s="401">
        <v>21529</v>
      </c>
      <c r="U6" s="185">
        <v>6311</v>
      </c>
      <c r="V6" s="401"/>
      <c r="W6" s="185"/>
      <c r="X6" s="401"/>
      <c r="Y6" s="435"/>
      <c r="Z6" s="401"/>
      <c r="AA6" s="438">
        <v>3</v>
      </c>
      <c r="AB6" s="401"/>
      <c r="AC6" s="438">
        <v>12078</v>
      </c>
      <c r="AD6" s="451"/>
      <c r="AE6" s="401">
        <v>69328</v>
      </c>
      <c r="AF6" s="185"/>
      <c r="AG6" s="102"/>
      <c r="AH6" s="102"/>
      <c r="AI6" s="102"/>
      <c r="AJ6" s="102"/>
      <c r="AK6" s="103"/>
      <c r="AL6" s="401">
        <v>69328</v>
      </c>
      <c r="AM6" s="5">
        <v>1</v>
      </c>
      <c r="AN6" s="389">
        <f>AL6/1000</f>
        <v>69.328000000000003</v>
      </c>
      <c r="AO6" s="389">
        <f>(AL7/1000)*-1</f>
        <v>-41.296999999999997</v>
      </c>
    </row>
    <row r="7" spans="1:50" ht="15.6">
      <c r="A7" s="21"/>
      <c r="B7" s="55">
        <v>18.440000000000001</v>
      </c>
      <c r="C7" s="333">
        <v>1.95</v>
      </c>
      <c r="D7" s="52" t="s">
        <v>43</v>
      </c>
      <c r="F7" s="22">
        <v>17.187999999999999</v>
      </c>
      <c r="G7" s="55">
        <v>20.5</v>
      </c>
      <c r="H7" s="53">
        <f>G7/F7</f>
        <v>1.1926925762159648</v>
      </c>
      <c r="I7" s="56">
        <v>18.939</v>
      </c>
      <c r="J7" s="56">
        <v>20.396000000000001</v>
      </c>
      <c r="K7" s="125">
        <v>20.425999999999998</v>
      </c>
      <c r="L7" s="149"/>
      <c r="M7" s="399"/>
      <c r="N7" s="34"/>
      <c r="O7" s="103"/>
      <c r="P7" s="402"/>
      <c r="Q7" s="103">
        <v>23943</v>
      </c>
      <c r="R7" s="402"/>
      <c r="S7" s="103">
        <v>406</v>
      </c>
      <c r="T7" s="402">
        <v>0</v>
      </c>
      <c r="U7" s="103">
        <v>0</v>
      </c>
      <c r="V7" s="402"/>
      <c r="W7" s="103"/>
      <c r="X7" s="402"/>
      <c r="Y7" s="436"/>
      <c r="Z7" s="402"/>
      <c r="AA7" s="103">
        <v>5068</v>
      </c>
      <c r="AB7" s="402"/>
      <c r="AC7" s="103">
        <v>11880</v>
      </c>
      <c r="AD7" s="148"/>
      <c r="AE7" s="402">
        <v>41297</v>
      </c>
      <c r="AF7" s="103"/>
      <c r="AG7" s="34"/>
      <c r="AH7" s="34"/>
      <c r="AI7" s="34"/>
      <c r="AJ7" s="34"/>
      <c r="AK7" s="103"/>
      <c r="AL7" s="402">
        <v>41297</v>
      </c>
      <c r="AM7" s="5">
        <v>2</v>
      </c>
      <c r="AN7" s="389">
        <f>AL8/1000</f>
        <v>55.634</v>
      </c>
      <c r="AO7" s="389">
        <f>AL9/1000*-1</f>
        <v>-44.506999999999998</v>
      </c>
    </row>
    <row r="8" spans="1:50" ht="15.6">
      <c r="A8" s="21"/>
      <c r="B8" s="55">
        <v>47.046999999999997</v>
      </c>
      <c r="C8" s="333">
        <v>5.8310000000000004</v>
      </c>
      <c r="D8" s="52" t="s">
        <v>44</v>
      </c>
      <c r="F8" s="22">
        <v>46.128999999999998</v>
      </c>
      <c r="G8" s="55">
        <v>53.997999999999998</v>
      </c>
      <c r="H8" s="53">
        <f>G8/F8</f>
        <v>1.1705868325782045</v>
      </c>
      <c r="I8" s="56">
        <v>48.643000000000001</v>
      </c>
      <c r="J8" s="56">
        <v>55.204000000000001</v>
      </c>
      <c r="K8" s="125">
        <v>52.723999999999997</v>
      </c>
      <c r="L8" s="149"/>
      <c r="M8" s="400">
        <v>37136</v>
      </c>
      <c r="N8" s="102"/>
      <c r="O8" s="185"/>
      <c r="P8" s="403"/>
      <c r="Q8" s="185">
        <v>8253</v>
      </c>
      <c r="R8" s="403">
        <v>0</v>
      </c>
      <c r="S8" s="185">
        <v>8803</v>
      </c>
      <c r="T8" s="403">
        <v>22963</v>
      </c>
      <c r="U8" s="185">
        <v>3580</v>
      </c>
      <c r="V8" s="403"/>
      <c r="W8" s="185"/>
      <c r="X8" s="403"/>
      <c r="Y8" s="437"/>
      <c r="Z8" s="403"/>
      <c r="AA8" s="185">
        <v>0</v>
      </c>
      <c r="AB8" s="403"/>
      <c r="AC8" s="185">
        <v>12035</v>
      </c>
      <c r="AD8" s="452"/>
      <c r="AE8" s="403">
        <v>55634</v>
      </c>
      <c r="AF8" s="185"/>
      <c r="AG8" s="102"/>
      <c r="AH8" s="102"/>
      <c r="AI8" s="102"/>
      <c r="AJ8" s="102"/>
      <c r="AK8" s="103"/>
      <c r="AL8" s="403">
        <v>55634</v>
      </c>
      <c r="AM8" s="5">
        <v>3</v>
      </c>
      <c r="AN8" s="389">
        <f>AL10/1000</f>
        <v>34.302999999999997</v>
      </c>
      <c r="AO8" s="389">
        <f>AL11/1000*-1</f>
        <v>-32.683</v>
      </c>
    </row>
    <row r="9" spans="1:50" ht="15.6">
      <c r="B9" s="57"/>
      <c r="C9" s="298"/>
      <c r="D9" s="44"/>
      <c r="E9" s="58"/>
      <c r="F9" s="59">
        <f>SUM(F3:F8)</f>
        <v>163.29500000000002</v>
      </c>
      <c r="G9" s="59">
        <f>SUM(G4:G8)</f>
        <v>185.85999999999999</v>
      </c>
      <c r="I9" s="60"/>
      <c r="J9" s="60"/>
      <c r="K9" s="95"/>
      <c r="L9" s="149"/>
      <c r="M9" s="399"/>
      <c r="N9" s="34"/>
      <c r="O9" s="103"/>
      <c r="P9" s="402"/>
      <c r="Q9" s="103">
        <v>36613</v>
      </c>
      <c r="R9" s="402">
        <v>5335</v>
      </c>
      <c r="S9" s="103">
        <v>0</v>
      </c>
      <c r="T9" s="402">
        <v>0</v>
      </c>
      <c r="U9" s="103">
        <v>0</v>
      </c>
      <c r="V9" s="402"/>
      <c r="W9" s="103"/>
      <c r="X9" s="402"/>
      <c r="Y9" s="436"/>
      <c r="Z9" s="402"/>
      <c r="AA9" s="103">
        <v>2052</v>
      </c>
      <c r="AB9" s="402"/>
      <c r="AC9" s="103">
        <v>507</v>
      </c>
      <c r="AD9" s="148"/>
      <c r="AE9" s="402">
        <v>44507</v>
      </c>
      <c r="AF9" s="103"/>
      <c r="AG9" s="34"/>
      <c r="AH9" s="34"/>
      <c r="AI9" s="34"/>
      <c r="AJ9" s="34"/>
      <c r="AK9" s="103"/>
      <c r="AL9" s="402">
        <v>44507</v>
      </c>
      <c r="AM9" s="5">
        <v>4</v>
      </c>
      <c r="AN9" s="389">
        <f>AL12/1000</f>
        <v>37.392000000000003</v>
      </c>
      <c r="AO9" s="389">
        <f>AL13/1000*-1</f>
        <v>-72.02</v>
      </c>
    </row>
    <row r="10" spans="1:50" ht="15.6">
      <c r="B10" s="61"/>
      <c r="D10" s="13"/>
      <c r="F10" s="62" t="s">
        <v>45</v>
      </c>
      <c r="G10" s="62">
        <f>G9-G7</f>
        <v>165.35999999999999</v>
      </c>
      <c r="I10" s="60">
        <v>163.839</v>
      </c>
      <c r="J10" s="60">
        <v>170.79</v>
      </c>
      <c r="K10" s="95">
        <v>167.411</v>
      </c>
      <c r="M10" s="400">
        <v>37137</v>
      </c>
      <c r="N10" s="102"/>
      <c r="O10" s="185"/>
      <c r="P10" s="403"/>
      <c r="Q10" s="185">
        <v>5552</v>
      </c>
      <c r="R10" s="403">
        <v>0</v>
      </c>
      <c r="S10" s="185">
        <v>6105</v>
      </c>
      <c r="T10" s="403">
        <v>4007</v>
      </c>
      <c r="U10" s="185">
        <v>0</v>
      </c>
      <c r="V10" s="403"/>
      <c r="W10" s="185"/>
      <c r="X10" s="403"/>
      <c r="Y10" s="437"/>
      <c r="Z10" s="403"/>
      <c r="AA10" s="185">
        <v>0</v>
      </c>
      <c r="AB10" s="403"/>
      <c r="AC10" s="185">
        <v>18639</v>
      </c>
      <c r="AD10" s="452"/>
      <c r="AE10" s="403">
        <v>34303</v>
      </c>
      <c r="AF10" s="185"/>
      <c r="AG10" s="102"/>
      <c r="AH10" s="102"/>
      <c r="AI10" s="102"/>
      <c r="AJ10" s="102"/>
      <c r="AK10" s="103"/>
      <c r="AL10" s="403">
        <v>34303</v>
      </c>
      <c r="AM10" s="5">
        <v>5</v>
      </c>
      <c r="AN10" s="389">
        <f>AL14/1000</f>
        <v>90.650999999999996</v>
      </c>
      <c r="AO10" s="389">
        <f>AL15/1000*-1</f>
        <v>-82.224000000000004</v>
      </c>
    </row>
    <row r="11" spans="1:50" ht="15.6">
      <c r="B11" s="118">
        <f>SUM(C4:C9)</f>
        <v>13.806000000000001</v>
      </c>
      <c r="I11" s="62">
        <v>146.83500000000001</v>
      </c>
      <c r="J11" s="62">
        <v>153.61199999999999</v>
      </c>
      <c r="K11" s="62">
        <v>150.399</v>
      </c>
      <c r="M11" s="399"/>
      <c r="N11" s="34"/>
      <c r="O11" s="103"/>
      <c r="P11" s="402"/>
      <c r="Q11" s="103">
        <v>11229</v>
      </c>
      <c r="R11" s="402">
        <v>14888</v>
      </c>
      <c r="S11" s="103">
        <v>0</v>
      </c>
      <c r="T11" s="402">
        <v>0</v>
      </c>
      <c r="U11" s="103">
        <v>3993</v>
      </c>
      <c r="V11" s="402"/>
      <c r="W11" s="103"/>
      <c r="X11" s="402"/>
      <c r="Y11" s="436"/>
      <c r="Z11" s="402"/>
      <c r="AA11" s="103">
        <v>2066</v>
      </c>
      <c r="AB11" s="402"/>
      <c r="AC11" s="103">
        <v>507</v>
      </c>
      <c r="AD11" s="148"/>
      <c r="AE11" s="402">
        <v>32683</v>
      </c>
      <c r="AF11" s="103"/>
      <c r="AG11" s="34"/>
      <c r="AH11" s="34"/>
      <c r="AI11" s="34"/>
      <c r="AJ11" s="34"/>
      <c r="AK11" s="103"/>
      <c r="AL11" s="402">
        <v>32683</v>
      </c>
      <c r="AM11" s="5">
        <v>6</v>
      </c>
      <c r="AN11" s="389">
        <f>AL16/1000</f>
        <v>26.834</v>
      </c>
      <c r="AO11" s="389">
        <f>AL17/1000*-1</f>
        <v>-94.338999999999999</v>
      </c>
    </row>
    <row r="12" spans="1:50" ht="16.2" thickBot="1">
      <c r="A12" s="5" t="s">
        <v>227</v>
      </c>
      <c r="B12" s="335">
        <v>0</v>
      </c>
      <c r="M12" s="400">
        <v>37138</v>
      </c>
      <c r="N12" s="102"/>
      <c r="O12" s="185"/>
      <c r="P12" s="403"/>
      <c r="Q12" s="185">
        <v>2828</v>
      </c>
      <c r="R12" s="403">
        <v>0</v>
      </c>
      <c r="S12" s="185">
        <v>4016</v>
      </c>
      <c r="T12" s="403">
        <v>0</v>
      </c>
      <c r="U12" s="185">
        <v>0</v>
      </c>
      <c r="V12" s="403"/>
      <c r="W12" s="185"/>
      <c r="X12" s="403">
        <v>0</v>
      </c>
      <c r="Y12" s="437">
        <v>0</v>
      </c>
      <c r="Z12" s="403"/>
      <c r="AA12" s="185">
        <v>18179</v>
      </c>
      <c r="AB12" s="403">
        <v>0</v>
      </c>
      <c r="AC12" s="185">
        <v>12369</v>
      </c>
      <c r="AD12" s="452"/>
      <c r="AE12" s="403">
        <v>37392</v>
      </c>
      <c r="AF12" s="185"/>
      <c r="AG12" s="102"/>
      <c r="AH12" s="102"/>
      <c r="AI12" s="102"/>
      <c r="AJ12" s="102"/>
      <c r="AK12" s="103"/>
      <c r="AL12" s="403">
        <v>37392</v>
      </c>
      <c r="AM12" s="5">
        <v>7</v>
      </c>
      <c r="AN12" s="389">
        <f>AL18/1000</f>
        <v>15.766</v>
      </c>
      <c r="AO12" s="389">
        <f>AL19/1000*-1</f>
        <v>-22.521999999999998</v>
      </c>
    </row>
    <row r="13" spans="1:50" ht="15.6">
      <c r="B13" s="334">
        <f>B11+B12</f>
        <v>13.806000000000001</v>
      </c>
      <c r="M13" s="399"/>
      <c r="N13" s="34"/>
      <c r="O13" s="103"/>
      <c r="P13" s="402"/>
      <c r="Q13" s="103">
        <v>15271</v>
      </c>
      <c r="R13" s="402">
        <v>7114</v>
      </c>
      <c r="S13" s="103">
        <v>0</v>
      </c>
      <c r="T13" s="402">
        <v>13799</v>
      </c>
      <c r="U13" s="103">
        <v>32935</v>
      </c>
      <c r="V13" s="402"/>
      <c r="W13" s="103"/>
      <c r="X13" s="402">
        <v>355</v>
      </c>
      <c r="Y13" s="436">
        <v>1541</v>
      </c>
      <c r="Z13" s="402"/>
      <c r="AA13" s="103">
        <v>66</v>
      </c>
      <c r="AB13" s="402">
        <v>432</v>
      </c>
      <c r="AC13" s="103">
        <v>507</v>
      </c>
      <c r="AD13" s="148"/>
      <c r="AE13" s="402">
        <v>72020</v>
      </c>
      <c r="AF13" s="103"/>
      <c r="AG13" s="34"/>
      <c r="AH13" s="34"/>
      <c r="AI13" s="34"/>
      <c r="AJ13" s="34"/>
      <c r="AK13" s="103"/>
      <c r="AL13" s="402">
        <v>72020</v>
      </c>
      <c r="AM13" s="5">
        <v>8</v>
      </c>
      <c r="AN13" s="389">
        <f>AL20/1000</f>
        <v>27.524000000000001</v>
      </c>
      <c r="AO13" s="389">
        <f>AL21/1000*-1</f>
        <v>-37.790999999999997</v>
      </c>
    </row>
    <row r="14" spans="1:50">
      <c r="M14" s="400">
        <v>37139</v>
      </c>
      <c r="N14" s="102"/>
      <c r="O14" s="185"/>
      <c r="P14" s="403"/>
      <c r="Q14" s="185">
        <v>3045</v>
      </c>
      <c r="R14" s="403">
        <v>0</v>
      </c>
      <c r="S14" s="185">
        <v>0</v>
      </c>
      <c r="T14" s="403">
        <v>11246</v>
      </c>
      <c r="U14" s="185">
        <v>0</v>
      </c>
      <c r="V14" s="403"/>
      <c r="W14" s="185">
        <v>0</v>
      </c>
      <c r="X14" s="403">
        <v>0</v>
      </c>
      <c r="Y14" s="185">
        <v>0</v>
      </c>
      <c r="Z14" s="403">
        <v>0</v>
      </c>
      <c r="AA14" s="185">
        <v>76360</v>
      </c>
      <c r="AB14" s="403"/>
      <c r="AC14" s="185">
        <v>0</v>
      </c>
      <c r="AD14" s="452"/>
      <c r="AE14" s="403">
        <v>90651</v>
      </c>
      <c r="AF14" s="185"/>
      <c r="AG14" s="102"/>
      <c r="AH14" s="102"/>
      <c r="AI14" s="102"/>
      <c r="AJ14" s="102"/>
      <c r="AK14" s="103"/>
      <c r="AL14" s="403">
        <v>90651</v>
      </c>
      <c r="AM14" s="5">
        <v>9</v>
      </c>
      <c r="AN14" s="389">
        <f>AL22/1000</f>
        <v>18.521999999999998</v>
      </c>
      <c r="AO14" s="389">
        <f>AL23/1000*-1</f>
        <v>-33.393999999999998</v>
      </c>
    </row>
    <row r="15" spans="1:50">
      <c r="M15" s="399"/>
      <c r="N15" s="34"/>
      <c r="O15" s="103"/>
      <c r="P15" s="402"/>
      <c r="Q15" s="103">
        <v>6163</v>
      </c>
      <c r="R15" s="402">
        <v>8156</v>
      </c>
      <c r="S15" s="103">
        <v>2137</v>
      </c>
      <c r="T15" s="402">
        <v>9735</v>
      </c>
      <c r="U15" s="103">
        <v>36367</v>
      </c>
      <c r="V15" s="402"/>
      <c r="W15" s="103">
        <v>7567</v>
      </c>
      <c r="X15" s="402">
        <v>404</v>
      </c>
      <c r="Y15" s="103">
        <v>1541</v>
      </c>
      <c r="Z15" s="402">
        <v>2300</v>
      </c>
      <c r="AA15" s="103">
        <v>3896</v>
      </c>
      <c r="AB15" s="402"/>
      <c r="AC15" s="103">
        <v>3958</v>
      </c>
      <c r="AD15" s="148"/>
      <c r="AE15" s="402">
        <v>82224</v>
      </c>
      <c r="AF15" s="103"/>
      <c r="AG15" s="34"/>
      <c r="AH15" s="34"/>
      <c r="AI15" s="34"/>
      <c r="AJ15" s="34"/>
      <c r="AK15" s="103"/>
      <c r="AL15" s="402">
        <v>82224</v>
      </c>
      <c r="AM15" s="5">
        <v>10</v>
      </c>
      <c r="AN15" s="389">
        <f>AL24/1000</f>
        <v>24.603000000000002</v>
      </c>
      <c r="AO15" s="389">
        <f>AL25/1000*-1</f>
        <v>-41.151000000000003</v>
      </c>
    </row>
    <row r="16" spans="1:50" ht="15.6">
      <c r="D16" s="66" t="s">
        <v>46</v>
      </c>
      <c r="E16" s="64" t="s">
        <v>47</v>
      </c>
      <c r="F16" s="65"/>
      <c r="M16" s="400">
        <v>37140</v>
      </c>
      <c r="N16" s="102"/>
      <c r="O16" s="185"/>
      <c r="P16" s="403"/>
      <c r="Q16" s="185">
        <v>3107</v>
      </c>
      <c r="R16" s="403">
        <v>0</v>
      </c>
      <c r="S16" s="185">
        <v>0</v>
      </c>
      <c r="T16" s="403">
        <v>23727</v>
      </c>
      <c r="U16" s="185">
        <v>0</v>
      </c>
      <c r="V16" s="403"/>
      <c r="W16" s="185">
        <v>0</v>
      </c>
      <c r="X16" s="403">
        <v>0</v>
      </c>
      <c r="Y16" s="185">
        <v>0</v>
      </c>
      <c r="Z16" s="403"/>
      <c r="AA16" s="185">
        <v>0</v>
      </c>
      <c r="AB16" s="403"/>
      <c r="AC16" s="185">
        <v>0</v>
      </c>
      <c r="AD16" s="452"/>
      <c r="AE16" s="403">
        <v>26834</v>
      </c>
      <c r="AF16" s="185"/>
      <c r="AG16" s="102"/>
      <c r="AH16" s="102"/>
      <c r="AI16" s="102"/>
      <c r="AJ16" s="102"/>
      <c r="AK16" s="103"/>
      <c r="AL16" s="403">
        <v>26834</v>
      </c>
      <c r="AM16" s="5">
        <v>11</v>
      </c>
      <c r="AN16" s="389">
        <f>AL26/1000</f>
        <v>45.33</v>
      </c>
      <c r="AO16" s="389">
        <f>AL27/1000*-1</f>
        <v>-50.204000000000001</v>
      </c>
    </row>
    <row r="17" spans="2:41" ht="15.6">
      <c r="D17" s="133" t="s">
        <v>48</v>
      </c>
      <c r="E17" s="66" t="s">
        <v>49</v>
      </c>
      <c r="F17" s="70" t="s">
        <v>50</v>
      </c>
      <c r="H17" s="67"/>
      <c r="M17" s="399"/>
      <c r="N17" s="34"/>
      <c r="O17" s="103"/>
      <c r="P17" s="402"/>
      <c r="Q17" s="103">
        <v>27141</v>
      </c>
      <c r="R17" s="402">
        <v>10831</v>
      </c>
      <c r="S17" s="103">
        <v>1048</v>
      </c>
      <c r="T17" s="402">
        <v>0</v>
      </c>
      <c r="U17" s="103">
        <v>4605</v>
      </c>
      <c r="V17" s="402"/>
      <c r="W17" s="103">
        <v>2841</v>
      </c>
      <c r="X17" s="402">
        <v>355</v>
      </c>
      <c r="Y17" s="103">
        <v>1541</v>
      </c>
      <c r="Z17" s="402"/>
      <c r="AA17" s="103">
        <v>44372</v>
      </c>
      <c r="AB17" s="402"/>
      <c r="AC17" s="103">
        <v>1605</v>
      </c>
      <c r="AD17" s="148"/>
      <c r="AE17" s="402">
        <v>94339</v>
      </c>
      <c r="AF17" s="103"/>
      <c r="AG17" s="34"/>
      <c r="AH17" s="34"/>
      <c r="AI17" s="34"/>
      <c r="AJ17" s="34"/>
      <c r="AK17" s="103"/>
      <c r="AL17" s="402">
        <v>94339</v>
      </c>
      <c r="AM17" s="5">
        <v>12</v>
      </c>
      <c r="AN17" s="389">
        <f>AL28/1000</f>
        <v>31.22</v>
      </c>
      <c r="AO17" s="389">
        <f>AL29/1000*-1</f>
        <v>-37.371000000000002</v>
      </c>
    </row>
    <row r="18" spans="2:41" ht="18">
      <c r="D18" s="88" t="s">
        <v>139</v>
      </c>
      <c r="E18" s="111"/>
      <c r="F18" s="68"/>
      <c r="G18" s="5">
        <v>14.523999999999999</v>
      </c>
      <c r="M18" s="400">
        <v>37141</v>
      </c>
      <c r="N18" s="102"/>
      <c r="O18" s="185"/>
      <c r="P18" s="403"/>
      <c r="Q18" s="185">
        <v>3153</v>
      </c>
      <c r="R18" s="403"/>
      <c r="S18" s="185"/>
      <c r="T18" s="403">
        <v>10613</v>
      </c>
      <c r="U18" s="185">
        <v>0</v>
      </c>
      <c r="V18" s="403"/>
      <c r="W18" s="185"/>
      <c r="X18" s="403"/>
      <c r="Y18" s="185">
        <v>0</v>
      </c>
      <c r="Z18" s="403"/>
      <c r="AA18" s="185">
        <v>2000</v>
      </c>
      <c r="AB18" s="403"/>
      <c r="AC18" s="185"/>
      <c r="AD18" s="452"/>
      <c r="AE18" s="403">
        <v>15766</v>
      </c>
      <c r="AF18" s="185"/>
      <c r="AG18" s="102"/>
      <c r="AH18" s="102"/>
      <c r="AI18" s="102"/>
      <c r="AJ18" s="102"/>
      <c r="AK18" s="103"/>
      <c r="AL18" s="403">
        <v>15766</v>
      </c>
      <c r="AM18" s="5">
        <v>13</v>
      </c>
      <c r="AN18" s="389">
        <f>AL30/1000</f>
        <v>62.348999999999997</v>
      </c>
      <c r="AO18" s="389">
        <f>AL31/1000*-1</f>
        <v>-58.948</v>
      </c>
    </row>
    <row r="19" spans="2:41" ht="18">
      <c r="D19" s="89" t="s">
        <v>140</v>
      </c>
      <c r="E19" s="15"/>
      <c r="F19" s="15"/>
      <c r="G19" s="5">
        <v>14.513999999999999</v>
      </c>
      <c r="M19" s="399"/>
      <c r="N19" s="34"/>
      <c r="O19" s="103"/>
      <c r="P19" s="402"/>
      <c r="Q19" s="103">
        <v>3047</v>
      </c>
      <c r="R19" s="402"/>
      <c r="S19" s="103"/>
      <c r="T19" s="402">
        <v>0</v>
      </c>
      <c r="U19" s="103">
        <v>19247</v>
      </c>
      <c r="V19" s="402"/>
      <c r="W19" s="103"/>
      <c r="X19" s="402"/>
      <c r="Y19" s="103">
        <v>228</v>
      </c>
      <c r="Z19" s="402"/>
      <c r="AA19" s="103">
        <v>0</v>
      </c>
      <c r="AB19" s="402"/>
      <c r="AC19" s="103"/>
      <c r="AD19" s="148"/>
      <c r="AE19" s="402">
        <v>22522</v>
      </c>
      <c r="AF19" s="103"/>
      <c r="AG19" s="34"/>
      <c r="AH19" s="34"/>
      <c r="AI19" s="34"/>
      <c r="AJ19" s="34"/>
      <c r="AK19" s="103"/>
      <c r="AL19" s="402">
        <v>22522</v>
      </c>
      <c r="AM19" s="5">
        <v>14</v>
      </c>
      <c r="AN19" s="389">
        <f>AL32/1000</f>
        <v>27.978000000000002</v>
      </c>
      <c r="AO19" s="389">
        <f>AL33/1000*-1</f>
        <v>-35.756</v>
      </c>
    </row>
    <row r="20" spans="2:41" ht="18">
      <c r="D20" s="90" t="s">
        <v>141</v>
      </c>
      <c r="E20" s="69"/>
      <c r="F20" s="69"/>
      <c r="G20" s="5">
        <v>0</v>
      </c>
      <c r="M20" s="400">
        <v>37142</v>
      </c>
      <c r="N20" s="102"/>
      <c r="O20" s="185"/>
      <c r="P20" s="403"/>
      <c r="Q20" s="185">
        <v>1748</v>
      </c>
      <c r="R20" s="403"/>
      <c r="S20" s="185"/>
      <c r="T20" s="403">
        <v>21524</v>
      </c>
      <c r="U20" s="185">
        <v>0</v>
      </c>
      <c r="V20" s="403">
        <v>1</v>
      </c>
      <c r="W20" s="185"/>
      <c r="X20" s="403"/>
      <c r="Y20" s="185">
        <v>0</v>
      </c>
      <c r="Z20" s="403">
        <v>0</v>
      </c>
      <c r="AA20" s="185">
        <v>4251</v>
      </c>
      <c r="AB20" s="403"/>
      <c r="AC20" s="185"/>
      <c r="AD20" s="452"/>
      <c r="AE20" s="403">
        <v>27524</v>
      </c>
      <c r="AF20" s="185"/>
      <c r="AG20" s="102"/>
      <c r="AH20" s="102"/>
      <c r="AI20" s="102"/>
      <c r="AJ20" s="102"/>
      <c r="AK20" s="103"/>
      <c r="AL20" s="403">
        <v>27524</v>
      </c>
      <c r="AM20" s="5">
        <v>15</v>
      </c>
      <c r="AN20" s="389">
        <f>AL34/1000</f>
        <v>31.379000000000001</v>
      </c>
      <c r="AO20" s="389">
        <f>AL35/1000*-1</f>
        <v>-50.201000000000001</v>
      </c>
    </row>
    <row r="21" spans="2:41" ht="15.6" thickBot="1">
      <c r="D21" s="134"/>
      <c r="G21" s="5">
        <v>0</v>
      </c>
      <c r="J21"/>
      <c r="M21" s="212"/>
      <c r="N21" s="34"/>
      <c r="O21" s="103"/>
      <c r="P21" s="402"/>
      <c r="Q21" s="103">
        <v>3746</v>
      </c>
      <c r="R21" s="402"/>
      <c r="S21" s="103"/>
      <c r="T21" s="402">
        <v>0</v>
      </c>
      <c r="U21" s="103">
        <v>12890</v>
      </c>
      <c r="V21" s="402">
        <v>0</v>
      </c>
      <c r="W21" s="103"/>
      <c r="X21" s="402"/>
      <c r="Y21" s="103">
        <v>228</v>
      </c>
      <c r="Z21" s="408">
        <v>618</v>
      </c>
      <c r="AA21" s="190">
        <v>20309</v>
      </c>
      <c r="AB21" s="408"/>
      <c r="AC21" s="190"/>
      <c r="AD21" s="453"/>
      <c r="AE21" s="408">
        <v>37791</v>
      </c>
      <c r="AF21" s="190"/>
      <c r="AG21" s="189"/>
      <c r="AH21" s="189"/>
      <c r="AI21" s="189"/>
      <c r="AJ21" s="189"/>
      <c r="AK21" s="103"/>
      <c r="AL21" s="408">
        <v>37791</v>
      </c>
      <c r="AM21" s="5">
        <v>16</v>
      </c>
      <c r="AN21" s="389">
        <f>AL36/1000</f>
        <v>15.176</v>
      </c>
      <c r="AO21" s="389">
        <f>AL37/1000*-1</f>
        <v>-24.472000000000001</v>
      </c>
    </row>
    <row r="22" spans="2:41" ht="15.6">
      <c r="D22" s="63"/>
      <c r="E22" s="64" t="s">
        <v>51</v>
      </c>
      <c r="F22" s="65"/>
      <c r="G22" s="64"/>
      <c r="H22" s="65"/>
      <c r="I22" s="63" t="s">
        <v>52</v>
      </c>
      <c r="J22" s="58"/>
      <c r="K22" s="120"/>
      <c r="L22" s="126" t="s">
        <v>57</v>
      </c>
      <c r="M22" s="400">
        <v>37143</v>
      </c>
      <c r="N22" s="102"/>
      <c r="O22" s="185"/>
      <c r="P22" s="403"/>
      <c r="Q22" s="185">
        <v>2558</v>
      </c>
      <c r="R22" s="403"/>
      <c r="S22" s="185"/>
      <c r="T22" s="403">
        <v>11263</v>
      </c>
      <c r="U22" s="185">
        <v>0</v>
      </c>
      <c r="V22" s="403">
        <v>1</v>
      </c>
      <c r="W22" s="185"/>
      <c r="X22" s="403"/>
      <c r="Y22" s="185">
        <v>0</v>
      </c>
      <c r="Z22" s="403">
        <v>1609</v>
      </c>
      <c r="AA22" s="185">
        <v>3091</v>
      </c>
      <c r="AB22" s="403"/>
      <c r="AC22" s="185"/>
      <c r="AD22" s="452"/>
      <c r="AE22" s="403">
        <v>18522</v>
      </c>
      <c r="AF22" s="185"/>
      <c r="AG22" s="102"/>
      <c r="AH22" s="102"/>
      <c r="AI22" s="102"/>
      <c r="AJ22" s="102"/>
      <c r="AK22" s="103"/>
      <c r="AL22" s="403">
        <v>18522</v>
      </c>
      <c r="AM22" s="5">
        <v>17</v>
      </c>
      <c r="AN22" s="389">
        <f>AL38/1000</f>
        <v>21.059000000000001</v>
      </c>
      <c r="AO22" s="389">
        <f>AL39/1000*-1</f>
        <v>-84.581000000000003</v>
      </c>
    </row>
    <row r="23" spans="2:41" ht="16.2" thickBot="1">
      <c r="D23" s="63"/>
      <c r="E23" s="66" t="s">
        <v>145</v>
      </c>
      <c r="F23" s="132"/>
      <c r="G23" s="66"/>
      <c r="H23" s="71" t="s">
        <v>50</v>
      </c>
      <c r="I23" s="66" t="s">
        <v>53</v>
      </c>
      <c r="J23" s="119"/>
      <c r="K23" s="121"/>
      <c r="L23" s="127" t="s">
        <v>58</v>
      </c>
      <c r="M23" s="399"/>
      <c r="N23" s="189"/>
      <c r="O23" s="190"/>
      <c r="P23" s="408"/>
      <c r="Q23" s="190">
        <v>3438</v>
      </c>
      <c r="R23" s="408"/>
      <c r="S23" s="190"/>
      <c r="T23" s="408">
        <v>1142</v>
      </c>
      <c r="U23" s="190">
        <v>2097</v>
      </c>
      <c r="V23" s="408">
        <v>0</v>
      </c>
      <c r="W23" s="190"/>
      <c r="X23" s="402"/>
      <c r="Y23" s="190">
        <v>228</v>
      </c>
      <c r="Z23" s="408">
        <v>0</v>
      </c>
      <c r="AA23" s="190">
        <v>26489</v>
      </c>
      <c r="AB23" s="408"/>
      <c r="AC23" s="190"/>
      <c r="AD23" s="148"/>
      <c r="AE23" s="402">
        <v>33394</v>
      </c>
      <c r="AF23" s="103"/>
      <c r="AG23" s="34"/>
      <c r="AH23" s="34"/>
      <c r="AI23" s="34"/>
      <c r="AJ23" s="34"/>
      <c r="AK23" s="103"/>
      <c r="AL23" s="402">
        <v>33394</v>
      </c>
      <c r="AM23" s="5">
        <v>18</v>
      </c>
      <c r="AN23" s="389">
        <f>AL40/1000</f>
        <v>43.383000000000003</v>
      </c>
      <c r="AO23" s="389">
        <f>AL41/1000*-1</f>
        <v>-18.843</v>
      </c>
    </row>
    <row r="24" spans="2:41" ht="18">
      <c r="D24" s="88" t="s">
        <v>54</v>
      </c>
      <c r="E24" s="72">
        <v>0</v>
      </c>
      <c r="F24" s="68">
        <v>269.35700000000003</v>
      </c>
      <c r="G24" s="129">
        <v>14.513999999999999</v>
      </c>
      <c r="H24" s="68">
        <f>'[2]OGE '!$R$47</f>
        <v>0</v>
      </c>
      <c r="I24" s="68">
        <f>'[2]OGE '!$AH$42</f>
        <v>25</v>
      </c>
      <c r="J24" s="68"/>
      <c r="K24" s="198"/>
      <c r="L24" s="77">
        <v>378000</v>
      </c>
      <c r="M24" s="400">
        <v>37144</v>
      </c>
      <c r="N24" s="102"/>
      <c r="O24" s="185"/>
      <c r="P24" s="403"/>
      <c r="Q24" s="185">
        <v>3334</v>
      </c>
      <c r="R24" s="403">
        <v>0</v>
      </c>
      <c r="S24" s="185">
        <v>0</v>
      </c>
      <c r="T24" s="403">
        <v>17360</v>
      </c>
      <c r="U24" s="185">
        <v>0</v>
      </c>
      <c r="V24" s="403">
        <v>1</v>
      </c>
      <c r="W24" s="185"/>
      <c r="X24" s="403"/>
      <c r="Y24" s="185"/>
      <c r="Z24" s="403">
        <v>0</v>
      </c>
      <c r="AA24" s="185">
        <v>3908</v>
      </c>
      <c r="AB24" s="403"/>
      <c r="AC24" s="185"/>
      <c r="AD24" s="452"/>
      <c r="AE24" s="403">
        <v>24603</v>
      </c>
      <c r="AF24" s="185"/>
      <c r="AG24" s="102"/>
      <c r="AH24" s="102"/>
      <c r="AI24" s="102"/>
      <c r="AJ24" s="102"/>
      <c r="AK24" s="103"/>
      <c r="AL24" s="403">
        <v>24603</v>
      </c>
      <c r="AM24" s="5">
        <v>19</v>
      </c>
      <c r="AN24" s="389">
        <f>AL42/1000</f>
        <v>58.798999999999999</v>
      </c>
      <c r="AO24" s="389">
        <f>AL43/1000*-1</f>
        <v>-23.443000000000001</v>
      </c>
    </row>
    <row r="25" spans="2:41" ht="18">
      <c r="D25" s="89" t="s">
        <v>56</v>
      </c>
      <c r="E25" s="73">
        <v>3</v>
      </c>
      <c r="F25" s="15">
        <v>260.49799999999999</v>
      </c>
      <c r="G25" s="130">
        <v>14.513999999999999</v>
      </c>
      <c r="H25" s="15">
        <f>[2]Tenaska!$R$46</f>
        <v>3</v>
      </c>
      <c r="I25" s="15">
        <f>[2]Tenaska!$AH$41</f>
        <v>24</v>
      </c>
      <c r="J25" s="15"/>
      <c r="K25" s="199"/>
      <c r="L25" s="77">
        <v>189000</v>
      </c>
      <c r="M25" s="399"/>
      <c r="N25" s="189"/>
      <c r="O25" s="190"/>
      <c r="P25" s="408"/>
      <c r="Q25" s="190">
        <v>2983</v>
      </c>
      <c r="R25" s="408">
        <v>4095</v>
      </c>
      <c r="S25" s="190">
        <v>1102</v>
      </c>
      <c r="T25" s="408">
        <v>0</v>
      </c>
      <c r="U25" s="190">
        <v>6481</v>
      </c>
      <c r="V25" s="408">
        <v>0</v>
      </c>
      <c r="W25" s="190"/>
      <c r="X25" s="402"/>
      <c r="Y25" s="190"/>
      <c r="Z25" s="408">
        <v>563</v>
      </c>
      <c r="AA25" s="190">
        <v>25927</v>
      </c>
      <c r="AB25" s="408"/>
      <c r="AC25" s="190"/>
      <c r="AD25" s="148"/>
      <c r="AE25" s="402">
        <v>41151</v>
      </c>
      <c r="AF25" s="103"/>
      <c r="AG25" s="34"/>
      <c r="AH25" s="34"/>
      <c r="AI25" s="34"/>
      <c r="AJ25" s="34"/>
      <c r="AK25" s="103"/>
      <c r="AL25" s="402">
        <v>41151</v>
      </c>
      <c r="AM25" s="5">
        <v>20</v>
      </c>
      <c r="AN25" s="389">
        <f>AL44/1000</f>
        <v>53.957000000000001</v>
      </c>
      <c r="AO25" s="389">
        <f>AL45/1000*-1</f>
        <v>-15.734999999999999</v>
      </c>
    </row>
    <row r="26" spans="2:41" ht="15.6">
      <c r="D26" s="91" t="s">
        <v>138</v>
      </c>
      <c r="E26" s="74">
        <v>1</v>
      </c>
      <c r="F26" s="69">
        <v>259.04000000000002</v>
      </c>
      <c r="G26" s="131">
        <v>14.513999999999999</v>
      </c>
      <c r="H26" s="69">
        <f>[2]Texaco!$R$48</f>
        <v>1</v>
      </c>
      <c r="I26" s="69">
        <f>[2]Texaco!$AH$43</f>
        <v>26</v>
      </c>
      <c r="J26" s="69"/>
      <c r="K26" s="200"/>
      <c r="L26" s="77">
        <v>330000</v>
      </c>
      <c r="M26" s="400">
        <v>37145</v>
      </c>
      <c r="N26" s="102"/>
      <c r="O26" s="185"/>
      <c r="P26" s="403"/>
      <c r="Q26" s="185">
        <v>2784</v>
      </c>
      <c r="R26" s="403"/>
      <c r="S26" s="185">
        <v>161</v>
      </c>
      <c r="T26" s="403">
        <v>0</v>
      </c>
      <c r="U26" s="185">
        <v>3413</v>
      </c>
      <c r="V26" s="403"/>
      <c r="W26" s="185">
        <v>5000</v>
      </c>
      <c r="X26" s="403">
        <v>9</v>
      </c>
      <c r="Y26" s="185">
        <v>0</v>
      </c>
      <c r="Z26" s="403"/>
      <c r="AA26" s="185">
        <v>5771</v>
      </c>
      <c r="AB26" s="403"/>
      <c r="AC26" s="185">
        <v>28192</v>
      </c>
      <c r="AD26" s="452"/>
      <c r="AE26" s="403">
        <v>45330</v>
      </c>
      <c r="AF26" s="185"/>
      <c r="AG26" s="102"/>
      <c r="AH26" s="102"/>
      <c r="AI26" s="102"/>
      <c r="AJ26" s="102"/>
      <c r="AK26" s="103"/>
      <c r="AL26" s="403">
        <v>45330</v>
      </c>
      <c r="AM26" s="5">
        <v>21</v>
      </c>
      <c r="AN26" s="389">
        <f>AL46/1000</f>
        <v>99.418000000000006</v>
      </c>
      <c r="AO26" s="389">
        <f>AL47/1000*-1</f>
        <v>-27.888000000000002</v>
      </c>
    </row>
    <row r="27" spans="2:41">
      <c r="B27" s="162"/>
      <c r="D27" s="75"/>
      <c r="E27" s="75"/>
      <c r="F27" s="75"/>
      <c r="G27" s="75"/>
      <c r="H27" s="75"/>
      <c r="K27" s="11"/>
      <c r="L27" s="5">
        <v>-500000</v>
      </c>
      <c r="M27" s="399"/>
      <c r="N27" s="189"/>
      <c r="O27" s="190"/>
      <c r="P27" s="408"/>
      <c r="Q27" s="34">
        <v>22642</v>
      </c>
      <c r="R27" s="212"/>
      <c r="S27" s="34">
        <v>7018</v>
      </c>
      <c r="T27" s="212">
        <v>15199</v>
      </c>
      <c r="U27" s="34">
        <v>0</v>
      </c>
      <c r="V27" s="212"/>
      <c r="W27" s="34">
        <v>0</v>
      </c>
      <c r="X27" s="212">
        <v>18</v>
      </c>
      <c r="Y27" s="34">
        <v>1806</v>
      </c>
      <c r="Z27" s="212"/>
      <c r="AA27" s="34">
        <v>3521</v>
      </c>
      <c r="AB27" s="212"/>
      <c r="AC27" s="34">
        <v>0</v>
      </c>
      <c r="AD27" s="149"/>
      <c r="AE27" s="212">
        <v>50204</v>
      </c>
      <c r="AF27" s="103"/>
      <c r="AG27" s="34"/>
      <c r="AH27" s="34"/>
      <c r="AI27" s="34"/>
      <c r="AJ27" s="34"/>
      <c r="AK27" s="103"/>
      <c r="AL27" s="212">
        <v>50204</v>
      </c>
      <c r="AM27" s="5">
        <v>22</v>
      </c>
      <c r="AN27" s="389">
        <f>AL48/1000</f>
        <v>15.106999999999999</v>
      </c>
      <c r="AO27" s="389">
        <f>AL49/1000*-1</f>
        <v>-6.8390000000000004</v>
      </c>
    </row>
    <row r="28" spans="2:41" ht="15.6">
      <c r="B28" s="162"/>
      <c r="D28" s="81"/>
      <c r="G28" s="76"/>
      <c r="H28" s="92"/>
      <c r="I28" s="122"/>
      <c r="J28" s="122"/>
      <c r="M28" s="400">
        <v>37146</v>
      </c>
      <c r="N28" s="102"/>
      <c r="O28" s="185"/>
      <c r="P28" s="403"/>
      <c r="Q28" s="185">
        <v>6860</v>
      </c>
      <c r="R28" s="403"/>
      <c r="S28" s="185">
        <v>0</v>
      </c>
      <c r="T28" s="403">
        <v>3751</v>
      </c>
      <c r="U28" s="185">
        <v>0</v>
      </c>
      <c r="V28" s="403"/>
      <c r="W28" s="185"/>
      <c r="X28" s="403"/>
      <c r="Y28" s="185"/>
      <c r="Z28" s="403">
        <v>5000</v>
      </c>
      <c r="AA28" s="185">
        <v>1547</v>
      </c>
      <c r="AB28" s="403"/>
      <c r="AC28" s="185">
        <v>14062</v>
      </c>
      <c r="AD28" s="452"/>
      <c r="AE28" s="403">
        <v>31220</v>
      </c>
      <c r="AF28" s="185"/>
      <c r="AG28" s="102"/>
      <c r="AH28" s="102"/>
      <c r="AI28" s="102"/>
      <c r="AJ28" s="102"/>
      <c r="AK28" s="103"/>
      <c r="AL28" s="403">
        <v>31220</v>
      </c>
      <c r="AM28" s="5">
        <v>23</v>
      </c>
      <c r="AN28" s="389">
        <f>AL50/1000</f>
        <v>12.741</v>
      </c>
      <c r="AO28" s="389">
        <f>AL51/1000*-1</f>
        <v>-10.016999999999999</v>
      </c>
    </row>
    <row r="29" spans="2:41" ht="15" customHeight="1">
      <c r="B29" s="162"/>
      <c r="D29" s="81"/>
      <c r="E29" s="34"/>
      <c r="F29" s="34"/>
      <c r="I29" s="34"/>
      <c r="J29" s="473"/>
      <c r="K29" s="474"/>
      <c r="M29" s="399"/>
      <c r="N29" s="189"/>
      <c r="O29" s="190"/>
      <c r="P29" s="408"/>
      <c r="Q29" s="34">
        <v>8217</v>
      </c>
      <c r="R29" s="212"/>
      <c r="S29" s="34">
        <v>519</v>
      </c>
      <c r="T29" s="212">
        <v>23271</v>
      </c>
      <c r="U29" s="34">
        <v>5364</v>
      </c>
      <c r="V29" s="212"/>
      <c r="W29" s="34"/>
      <c r="X29" s="212"/>
      <c r="Y29" s="34"/>
      <c r="Z29" s="212">
        <v>0</v>
      </c>
      <c r="AA29" s="34">
        <v>0</v>
      </c>
      <c r="AB29" s="212"/>
      <c r="AC29" s="447">
        <v>0</v>
      </c>
      <c r="AD29" s="149"/>
      <c r="AE29" s="402">
        <v>37371</v>
      </c>
      <c r="AF29" s="103"/>
      <c r="AG29" s="34"/>
      <c r="AH29" s="34"/>
      <c r="AI29" s="34"/>
      <c r="AJ29" s="34"/>
      <c r="AK29" s="103"/>
      <c r="AL29" s="402">
        <v>37371</v>
      </c>
      <c r="AM29" s="5">
        <v>24</v>
      </c>
      <c r="AN29" s="389">
        <f>AL52/1000</f>
        <v>15.558</v>
      </c>
      <c r="AO29" s="389">
        <f>AL53/1000*-1</f>
        <v>-56.295999999999999</v>
      </c>
    </row>
    <row r="30" spans="2:41" ht="15" customHeight="1">
      <c r="B30" s="162"/>
      <c r="E30" s="37"/>
      <c r="F30" s="37"/>
      <c r="G30"/>
      <c r="I30" s="37"/>
      <c r="J30" s="128"/>
      <c r="K30" s="201"/>
      <c r="M30" s="400">
        <v>37147</v>
      </c>
      <c r="N30" s="102"/>
      <c r="O30" s="185"/>
      <c r="P30" s="403">
        <v>1168</v>
      </c>
      <c r="Q30" s="185">
        <v>4013</v>
      </c>
      <c r="R30" s="403">
        <v>5000</v>
      </c>
      <c r="S30" s="185"/>
      <c r="T30" s="403">
        <v>0</v>
      </c>
      <c r="U30" s="185">
        <v>0</v>
      </c>
      <c r="V30" s="403"/>
      <c r="W30" s="185"/>
      <c r="X30" s="403"/>
      <c r="Y30" s="185">
        <v>210</v>
      </c>
      <c r="Z30" s="403">
        <v>26583</v>
      </c>
      <c r="AA30" s="185">
        <v>5011</v>
      </c>
      <c r="AB30" s="403"/>
      <c r="AC30" s="185">
        <v>20364</v>
      </c>
      <c r="AD30" s="452"/>
      <c r="AE30" s="403">
        <v>62349</v>
      </c>
      <c r="AF30" s="185"/>
      <c r="AG30" s="102"/>
      <c r="AH30" s="102"/>
      <c r="AI30" s="102"/>
      <c r="AJ30" s="102"/>
      <c r="AK30" s="103"/>
      <c r="AL30" s="403">
        <v>62349</v>
      </c>
      <c r="AM30" s="5">
        <v>25</v>
      </c>
      <c r="AN30" s="389">
        <f>AL54/1000</f>
        <v>87.03</v>
      </c>
      <c r="AO30" s="389">
        <f>AL55/1000*-1</f>
        <v>-94.759</v>
      </c>
    </row>
    <row r="31" spans="2:41">
      <c r="B31" s="162"/>
      <c r="E31" s="37"/>
      <c r="F31" s="37"/>
      <c r="G31"/>
      <c r="I31" s="37"/>
      <c r="J31" s="37"/>
      <c r="M31" s="399"/>
      <c r="N31" s="189"/>
      <c r="O31" s="190"/>
      <c r="P31" s="408">
        <v>0</v>
      </c>
      <c r="Q31" s="190">
        <v>3585</v>
      </c>
      <c r="R31" s="408">
        <v>0</v>
      </c>
      <c r="S31" s="190"/>
      <c r="T31" s="408">
        <v>10125</v>
      </c>
      <c r="U31" s="190">
        <v>11903</v>
      </c>
      <c r="V31" s="408"/>
      <c r="W31" s="190"/>
      <c r="X31" s="402"/>
      <c r="Y31" s="190">
        <v>0</v>
      </c>
      <c r="Z31" s="408">
        <v>26583</v>
      </c>
      <c r="AA31" s="190">
        <v>6752</v>
      </c>
      <c r="AB31" s="408"/>
      <c r="AC31" s="190">
        <v>0</v>
      </c>
      <c r="AD31" s="148"/>
      <c r="AE31" s="408">
        <v>58948</v>
      </c>
      <c r="AF31" s="103"/>
      <c r="AG31" s="34"/>
      <c r="AH31" s="34"/>
      <c r="AI31" s="34"/>
      <c r="AJ31" s="34"/>
      <c r="AK31" s="103"/>
      <c r="AL31" s="408">
        <v>58948</v>
      </c>
      <c r="AM31" s="5">
        <v>26</v>
      </c>
      <c r="AN31" s="389">
        <f>AL56/1000</f>
        <v>96.649000000000001</v>
      </c>
      <c r="AO31" s="389">
        <f>AL57/1000*-1</f>
        <v>-68.207999999999998</v>
      </c>
    </row>
    <row r="32" spans="2:41">
      <c r="B32" s="162"/>
      <c r="E32" s="37"/>
      <c r="F32" s="37"/>
      <c r="G32"/>
      <c r="I32" s="37"/>
      <c r="J32" s="37"/>
      <c r="M32" s="400">
        <v>37148</v>
      </c>
      <c r="N32" s="102"/>
      <c r="O32" s="185"/>
      <c r="P32" s="403"/>
      <c r="Q32" s="185">
        <v>12103</v>
      </c>
      <c r="R32" s="403">
        <v>4373</v>
      </c>
      <c r="S32" s="185">
        <v>9869</v>
      </c>
      <c r="T32" s="403">
        <v>905</v>
      </c>
      <c r="U32" s="185">
        <v>0</v>
      </c>
      <c r="V32" s="403"/>
      <c r="W32" s="185"/>
      <c r="X32" s="403"/>
      <c r="Y32" s="185">
        <v>728</v>
      </c>
      <c r="Z32" s="403"/>
      <c r="AA32" s="185">
        <v>0</v>
      </c>
      <c r="AB32" s="403"/>
      <c r="AC32" s="185"/>
      <c r="AD32" s="452"/>
      <c r="AE32" s="403">
        <v>27978</v>
      </c>
      <c r="AF32" s="185"/>
      <c r="AG32" s="102"/>
      <c r="AH32" s="102"/>
      <c r="AI32" s="102"/>
      <c r="AJ32" s="102"/>
      <c r="AK32" s="103"/>
      <c r="AL32" s="403">
        <v>27978</v>
      </c>
      <c r="AM32" s="5">
        <v>27</v>
      </c>
      <c r="AN32" s="389">
        <f>AL58/1000</f>
        <v>58.545000000000002</v>
      </c>
      <c r="AO32" s="389">
        <f>AL59/1000*-1</f>
        <v>-32.887999999999998</v>
      </c>
    </row>
    <row r="33" spans="5:41" ht="18" customHeight="1">
      <c r="E33" s="37"/>
      <c r="F33" s="34"/>
      <c r="G33" s="34"/>
      <c r="H33" s="396"/>
      <c r="I33" s="37"/>
      <c r="J33" s="37"/>
      <c r="M33" s="399"/>
      <c r="N33" s="189"/>
      <c r="O33" s="190"/>
      <c r="P33" s="439"/>
      <c r="Q33" s="394">
        <v>9244</v>
      </c>
      <c r="R33" s="439">
        <v>0</v>
      </c>
      <c r="S33" s="394">
        <v>5769</v>
      </c>
      <c r="T33" s="439">
        <v>6023</v>
      </c>
      <c r="U33" s="394">
        <v>11721</v>
      </c>
      <c r="V33" s="439"/>
      <c r="W33" s="394"/>
      <c r="X33" s="439"/>
      <c r="Y33" s="394">
        <v>0</v>
      </c>
      <c r="Z33" s="439"/>
      <c r="AA33" s="394">
        <v>2999</v>
      </c>
      <c r="AB33" s="439"/>
      <c r="AC33" s="394"/>
      <c r="AD33" s="148"/>
      <c r="AE33" s="408">
        <v>35756</v>
      </c>
      <c r="AF33" s="103"/>
      <c r="AG33" s="34"/>
      <c r="AH33" s="34"/>
      <c r="AI33" s="34"/>
      <c r="AJ33" s="34"/>
      <c r="AK33" s="103"/>
      <c r="AL33" s="408">
        <v>35756</v>
      </c>
      <c r="AM33" s="5">
        <v>28</v>
      </c>
      <c r="AN33" s="389">
        <f>AL60/1000</f>
        <v>34.112000000000002</v>
      </c>
      <c r="AO33" s="389">
        <f>AL61/1000*-1</f>
        <v>-61.18</v>
      </c>
    </row>
    <row r="34" spans="5:41">
      <c r="E34" s="37"/>
      <c r="F34" s="392"/>
      <c r="G34" s="34"/>
      <c r="H34" s="34"/>
      <c r="I34" s="37"/>
      <c r="J34" s="37"/>
      <c r="M34" s="400">
        <v>37149</v>
      </c>
      <c r="N34" s="102"/>
      <c r="O34" s="185"/>
      <c r="P34" s="403"/>
      <c r="Q34" s="185">
        <v>2847</v>
      </c>
      <c r="R34" s="403">
        <v>0</v>
      </c>
      <c r="S34" s="185">
        <v>6850</v>
      </c>
      <c r="T34" s="403"/>
      <c r="U34" s="185">
        <v>1314</v>
      </c>
      <c r="V34" s="403">
        <v>0</v>
      </c>
      <c r="W34" s="185">
        <v>0</v>
      </c>
      <c r="X34" s="403"/>
      <c r="Y34" s="185">
        <v>64</v>
      </c>
      <c r="Z34" s="403">
        <v>14315</v>
      </c>
      <c r="AA34" s="185">
        <v>4807</v>
      </c>
      <c r="AB34" s="403"/>
      <c r="AC34" s="185">
        <v>1182</v>
      </c>
      <c r="AD34" s="452"/>
      <c r="AE34" s="403">
        <v>31379</v>
      </c>
      <c r="AF34" s="185"/>
      <c r="AG34" s="102"/>
      <c r="AH34" s="102"/>
      <c r="AI34" s="102"/>
      <c r="AJ34" s="102"/>
      <c r="AK34" s="103"/>
      <c r="AL34" s="403">
        <v>31379</v>
      </c>
      <c r="AM34" s="5">
        <v>29</v>
      </c>
      <c r="AN34" s="389">
        <f>AL62/1000</f>
        <v>77.834000000000003</v>
      </c>
      <c r="AO34" s="389">
        <f>AL63/1000*-1</f>
        <v>-37.579000000000001</v>
      </c>
    </row>
    <row r="35" spans="5:41">
      <c r="E35" s="37"/>
      <c r="F35" s="392"/>
      <c r="G35" s="249"/>
      <c r="H35" s="34"/>
      <c r="I35" s="37"/>
      <c r="J35" s="37"/>
      <c r="M35" s="399"/>
      <c r="N35" s="34"/>
      <c r="O35" s="103"/>
      <c r="P35" s="212"/>
      <c r="Q35" s="34">
        <v>987</v>
      </c>
      <c r="R35" s="212">
        <v>21865</v>
      </c>
      <c r="S35" s="34">
        <v>1691</v>
      </c>
      <c r="T35" s="402"/>
      <c r="U35" s="103">
        <v>0</v>
      </c>
      <c r="V35" s="402">
        <v>2322</v>
      </c>
      <c r="W35" s="103">
        <v>256</v>
      </c>
      <c r="X35" s="402"/>
      <c r="Y35" s="103">
        <v>0</v>
      </c>
      <c r="Z35" s="402">
        <v>15075</v>
      </c>
      <c r="AA35" s="103">
        <v>8005</v>
      </c>
      <c r="AB35" s="402"/>
      <c r="AC35" s="103">
        <v>0</v>
      </c>
      <c r="AD35" s="148"/>
      <c r="AE35" s="402">
        <v>50201</v>
      </c>
      <c r="AF35" s="103"/>
      <c r="AG35" s="34"/>
      <c r="AH35" s="34"/>
      <c r="AI35" s="34"/>
      <c r="AJ35" s="34"/>
      <c r="AK35" s="103"/>
      <c r="AL35" s="402">
        <v>50201</v>
      </c>
      <c r="AM35" s="5">
        <v>30</v>
      </c>
      <c r="AN35" s="389">
        <f>AL64/1000</f>
        <v>44.021999999999998</v>
      </c>
      <c r="AO35" s="389">
        <f>AL65/1000*-1</f>
        <v>-41.834000000000003</v>
      </c>
    </row>
    <row r="36" spans="5:41">
      <c r="F36" s="34"/>
      <c r="G36" s="34"/>
      <c r="H36" s="34"/>
      <c r="M36" s="400">
        <v>37150</v>
      </c>
      <c r="N36" s="102"/>
      <c r="O36" s="185"/>
      <c r="P36" s="403"/>
      <c r="Q36" s="185">
        <v>3911</v>
      </c>
      <c r="R36" s="403">
        <v>0</v>
      </c>
      <c r="S36" s="185">
        <v>7922</v>
      </c>
      <c r="T36" s="403"/>
      <c r="U36" s="185">
        <v>1314</v>
      </c>
      <c r="V36" s="403">
        <v>0</v>
      </c>
      <c r="W36" s="185">
        <v>0</v>
      </c>
      <c r="X36" s="403"/>
      <c r="Y36" s="185">
        <v>64</v>
      </c>
      <c r="Z36" s="403"/>
      <c r="AA36" s="185">
        <v>5</v>
      </c>
      <c r="AB36" s="403"/>
      <c r="AC36" s="185">
        <v>1960</v>
      </c>
      <c r="AD36" s="452"/>
      <c r="AE36" s="403">
        <v>15176</v>
      </c>
      <c r="AF36" s="185"/>
      <c r="AG36" s="102"/>
      <c r="AH36" s="102"/>
      <c r="AI36" s="102"/>
      <c r="AJ36" s="102"/>
      <c r="AK36" s="103"/>
      <c r="AL36" s="403">
        <v>15176</v>
      </c>
      <c r="AM36" s="5">
        <v>31</v>
      </c>
      <c r="AN36" s="389">
        <f>AL66/1000</f>
        <v>0</v>
      </c>
      <c r="AO36" s="389">
        <f>AL67/1000*-1</f>
        <v>0</v>
      </c>
    </row>
    <row r="37" spans="5:41">
      <c r="F37" s="34"/>
      <c r="G37" s="34"/>
      <c r="H37" s="34"/>
      <c r="M37" s="399"/>
      <c r="N37" s="34"/>
      <c r="O37" s="103"/>
      <c r="P37" s="402"/>
      <c r="Q37" s="34">
        <v>5270</v>
      </c>
      <c r="R37" s="212">
        <v>12286</v>
      </c>
      <c r="S37" s="34">
        <v>0</v>
      </c>
      <c r="T37" s="212"/>
      <c r="U37" s="34">
        <v>0</v>
      </c>
      <c r="V37" s="212">
        <v>2889</v>
      </c>
      <c r="W37" s="34">
        <v>314</v>
      </c>
      <c r="X37" s="212"/>
      <c r="Y37" s="34">
        <v>0</v>
      </c>
      <c r="Z37" s="212"/>
      <c r="AA37" s="34">
        <v>3713</v>
      </c>
      <c r="AB37" s="212"/>
      <c r="AC37" s="34">
        <v>0</v>
      </c>
      <c r="AD37" s="454"/>
      <c r="AE37" s="402">
        <v>24472</v>
      </c>
      <c r="AF37" s="103"/>
      <c r="AG37" s="34"/>
      <c r="AH37" s="34"/>
      <c r="AI37" s="34"/>
      <c r="AJ37" s="34"/>
      <c r="AK37" s="103"/>
      <c r="AL37" s="402">
        <v>24472</v>
      </c>
      <c r="AM37" s="5">
        <v>32</v>
      </c>
      <c r="AN37"/>
    </row>
    <row r="38" spans="5:41">
      <c r="F38" s="34"/>
      <c r="G38" s="249"/>
      <c r="H38" s="34"/>
      <c r="M38" s="400">
        <v>37151</v>
      </c>
      <c r="N38" s="102"/>
      <c r="O38" s="185"/>
      <c r="P38" s="403"/>
      <c r="Q38" s="185">
        <v>2242</v>
      </c>
      <c r="R38" s="403">
        <v>0</v>
      </c>
      <c r="S38" s="185">
        <v>8900</v>
      </c>
      <c r="T38" s="403">
        <v>0</v>
      </c>
      <c r="U38" s="185">
        <v>0</v>
      </c>
      <c r="V38" s="403">
        <v>0</v>
      </c>
      <c r="W38" s="185">
        <v>0</v>
      </c>
      <c r="X38" s="403"/>
      <c r="Y38" s="185">
        <v>65</v>
      </c>
      <c r="Z38" s="403">
        <v>132</v>
      </c>
      <c r="AA38" s="185">
        <v>5000</v>
      </c>
      <c r="AB38" s="403"/>
      <c r="AC38" s="185">
        <v>4720</v>
      </c>
      <c r="AD38" s="452"/>
      <c r="AE38" s="403">
        <v>21059</v>
      </c>
      <c r="AF38" s="185"/>
      <c r="AG38" s="102"/>
      <c r="AH38" s="102"/>
      <c r="AI38" s="102"/>
      <c r="AJ38" s="102"/>
      <c r="AK38" s="103"/>
      <c r="AL38" s="403">
        <v>21059</v>
      </c>
      <c r="AM38" s="5">
        <v>33</v>
      </c>
      <c r="AN38"/>
    </row>
    <row r="39" spans="5:41">
      <c r="F39" s="34"/>
      <c r="G39" s="34"/>
      <c r="H39" s="34"/>
      <c r="L39" s="34"/>
      <c r="M39" s="399"/>
      <c r="N39" s="34"/>
      <c r="O39" s="103"/>
      <c r="P39" s="402"/>
      <c r="Q39" s="103">
        <v>6189</v>
      </c>
      <c r="R39" s="402">
        <v>3892</v>
      </c>
      <c r="S39" s="103">
        <v>0</v>
      </c>
      <c r="T39" s="402">
        <v>4041</v>
      </c>
      <c r="U39" s="103">
        <v>58004</v>
      </c>
      <c r="V39" s="402">
        <v>2889</v>
      </c>
      <c r="W39" s="103">
        <v>853</v>
      </c>
      <c r="X39" s="402"/>
      <c r="Y39" s="103">
        <v>0</v>
      </c>
      <c r="Z39" s="402">
        <v>0</v>
      </c>
      <c r="AA39" s="103">
        <v>8713</v>
      </c>
      <c r="AB39" s="402"/>
      <c r="AC39" s="103">
        <v>0</v>
      </c>
      <c r="AD39" s="148"/>
      <c r="AE39" s="402">
        <v>84581</v>
      </c>
      <c r="AF39" s="103"/>
      <c r="AG39" s="34"/>
      <c r="AH39" s="34"/>
      <c r="AI39" s="34"/>
      <c r="AJ39" s="34"/>
      <c r="AK39" s="103"/>
      <c r="AL39" s="402">
        <v>84581</v>
      </c>
      <c r="AM39" s="5">
        <v>34</v>
      </c>
      <c r="AN39"/>
    </row>
    <row r="40" spans="5:41">
      <c r="F40"/>
      <c r="G40"/>
      <c r="H40" s="34"/>
      <c r="L40" s="34"/>
      <c r="M40" s="400">
        <v>37152</v>
      </c>
      <c r="N40" s="102"/>
      <c r="O40" s="185"/>
      <c r="P40" s="403"/>
      <c r="Q40" s="185">
        <v>2421</v>
      </c>
      <c r="R40" s="403">
        <v>19882</v>
      </c>
      <c r="S40" s="185">
        <v>8963</v>
      </c>
      <c r="T40" s="403">
        <v>4840</v>
      </c>
      <c r="U40" s="185">
        <v>0</v>
      </c>
      <c r="V40" s="403"/>
      <c r="W40" s="185"/>
      <c r="X40" s="403"/>
      <c r="Y40" s="185">
        <v>65</v>
      </c>
      <c r="Z40" s="403"/>
      <c r="AA40" s="185">
        <v>0</v>
      </c>
      <c r="AB40" s="403"/>
      <c r="AC40" s="185">
        <v>7212</v>
      </c>
      <c r="AD40" s="452"/>
      <c r="AE40" s="403">
        <v>43383</v>
      </c>
      <c r="AF40" s="185"/>
      <c r="AG40" s="102"/>
      <c r="AH40" s="102"/>
      <c r="AI40" s="102"/>
      <c r="AJ40" s="102"/>
      <c r="AK40" s="103"/>
      <c r="AL40" s="403">
        <v>43383</v>
      </c>
      <c r="AM40" s="5">
        <v>35</v>
      </c>
      <c r="AN40"/>
    </row>
    <row r="41" spans="5:41">
      <c r="L41" s="34"/>
      <c r="M41" s="399"/>
      <c r="N41" s="34"/>
      <c r="O41" s="103"/>
      <c r="P41" s="402"/>
      <c r="Q41" s="103">
        <v>10227</v>
      </c>
      <c r="R41" s="402">
        <v>0</v>
      </c>
      <c r="S41" s="103">
        <v>0</v>
      </c>
      <c r="T41" s="402">
        <v>0</v>
      </c>
      <c r="U41" s="103">
        <v>2552</v>
      </c>
      <c r="V41" s="402"/>
      <c r="W41" s="103"/>
      <c r="X41" s="402"/>
      <c r="Y41" s="103">
        <v>0</v>
      </c>
      <c r="Z41" s="402"/>
      <c r="AA41" s="103">
        <v>3800</v>
      </c>
      <c r="AB41" s="402"/>
      <c r="AC41" s="103">
        <v>2264</v>
      </c>
      <c r="AD41" s="148"/>
      <c r="AE41" s="402">
        <v>18843</v>
      </c>
      <c r="AF41" s="103"/>
      <c r="AG41" s="34"/>
      <c r="AH41" s="34"/>
      <c r="AI41" s="34"/>
      <c r="AJ41" s="34"/>
      <c r="AK41" s="103"/>
      <c r="AL41" s="402">
        <v>18843</v>
      </c>
      <c r="AM41" s="5">
        <v>36</v>
      </c>
      <c r="AN41"/>
    </row>
    <row r="42" spans="5:41">
      <c r="M42" s="400">
        <v>37153</v>
      </c>
      <c r="N42" s="102"/>
      <c r="O42" s="185"/>
      <c r="P42" s="403"/>
      <c r="Q42" s="185">
        <v>30472</v>
      </c>
      <c r="R42" s="403">
        <v>0</v>
      </c>
      <c r="S42" s="185">
        <v>8962</v>
      </c>
      <c r="T42" s="403">
        <v>0</v>
      </c>
      <c r="U42" s="185">
        <v>12053</v>
      </c>
      <c r="V42" s="403"/>
      <c r="W42" s="185"/>
      <c r="X42" s="403"/>
      <c r="Y42" s="185">
        <v>100</v>
      </c>
      <c r="Z42" s="403"/>
      <c r="AA42" s="185">
        <v>0</v>
      </c>
      <c r="AB42" s="403"/>
      <c r="AC42" s="185">
        <v>7212</v>
      </c>
      <c r="AD42" s="452"/>
      <c r="AE42" s="403">
        <v>58799</v>
      </c>
      <c r="AF42" s="185"/>
      <c r="AG42" s="102"/>
      <c r="AH42" s="102"/>
      <c r="AI42" s="102"/>
      <c r="AJ42" s="102"/>
      <c r="AK42" s="103"/>
      <c r="AL42" s="403">
        <v>58799</v>
      </c>
      <c r="AM42" s="5">
        <v>37</v>
      </c>
      <c r="AN42"/>
    </row>
    <row r="43" spans="5:41">
      <c r="M43" s="399"/>
      <c r="N43" s="34"/>
      <c r="O43" s="103"/>
      <c r="P43" s="402"/>
      <c r="Q43" s="103">
        <v>5467</v>
      </c>
      <c r="R43" s="402">
        <v>2306</v>
      </c>
      <c r="S43" s="103">
        <v>7723</v>
      </c>
      <c r="T43" s="402">
        <v>6512</v>
      </c>
      <c r="U43" s="103">
        <v>0</v>
      </c>
      <c r="V43" s="402"/>
      <c r="W43" s="103"/>
      <c r="X43" s="402"/>
      <c r="Y43" s="103">
        <v>0</v>
      </c>
      <c r="Z43" s="402"/>
      <c r="AA43" s="103">
        <v>1435</v>
      </c>
      <c r="AB43" s="402"/>
      <c r="AC43" s="103">
        <v>0</v>
      </c>
      <c r="AD43" s="148"/>
      <c r="AE43" s="408">
        <v>23443</v>
      </c>
      <c r="AF43" s="103"/>
      <c r="AG43" s="34"/>
      <c r="AH43" s="34"/>
      <c r="AI43" s="34"/>
      <c r="AJ43" s="34"/>
      <c r="AK43" s="103"/>
      <c r="AL43" s="408">
        <v>23443</v>
      </c>
      <c r="AM43" s="5">
        <v>38</v>
      </c>
      <c r="AN43"/>
    </row>
    <row r="44" spans="5:41">
      <c r="M44" s="400">
        <v>37154</v>
      </c>
      <c r="N44" s="102"/>
      <c r="O44" s="185"/>
      <c r="P44" s="403"/>
      <c r="Q44" s="185">
        <v>30156</v>
      </c>
      <c r="R44" s="403">
        <v>7766</v>
      </c>
      <c r="S44" s="185">
        <v>4140</v>
      </c>
      <c r="T44" s="403">
        <v>0</v>
      </c>
      <c r="U44" s="185">
        <v>218</v>
      </c>
      <c r="V44" s="403">
        <v>0</v>
      </c>
      <c r="W44" s="185">
        <v>7000</v>
      </c>
      <c r="X44" s="403"/>
      <c r="Y44" s="185">
        <v>100</v>
      </c>
      <c r="Z44" s="403"/>
      <c r="AA44" s="185">
        <v>1246</v>
      </c>
      <c r="AB44" s="403"/>
      <c r="AC44" s="185">
        <v>3331</v>
      </c>
      <c r="AD44" s="452"/>
      <c r="AE44" s="403">
        <v>53957</v>
      </c>
      <c r="AF44" s="185"/>
      <c r="AG44" s="102"/>
      <c r="AH44" s="102"/>
      <c r="AI44" s="102"/>
      <c r="AJ44" s="102"/>
      <c r="AK44" s="103"/>
      <c r="AL44" s="403">
        <v>53957</v>
      </c>
      <c r="AM44" s="5">
        <v>39</v>
      </c>
      <c r="AN44"/>
    </row>
    <row r="45" spans="5:41">
      <c r="M45" s="399"/>
      <c r="N45" s="34"/>
      <c r="O45" s="103"/>
      <c r="P45" s="402"/>
      <c r="Q45" s="103">
        <v>22</v>
      </c>
      <c r="R45" s="402">
        <v>0</v>
      </c>
      <c r="S45" s="103">
        <v>4803</v>
      </c>
      <c r="T45" s="402">
        <v>8288</v>
      </c>
      <c r="U45" s="103">
        <v>0</v>
      </c>
      <c r="V45" s="402">
        <v>956</v>
      </c>
      <c r="W45" s="103">
        <v>0</v>
      </c>
      <c r="X45" s="402"/>
      <c r="Y45" s="103">
        <v>0</v>
      </c>
      <c r="Z45" s="402"/>
      <c r="AA45" s="103">
        <v>1666</v>
      </c>
      <c r="AB45" s="402"/>
      <c r="AC45" s="103">
        <v>0</v>
      </c>
      <c r="AD45" s="148"/>
      <c r="AE45" s="402">
        <v>15735</v>
      </c>
      <c r="AF45" s="103"/>
      <c r="AG45" s="34"/>
      <c r="AH45" s="34"/>
      <c r="AI45" s="34"/>
      <c r="AJ45" s="34"/>
      <c r="AK45" s="103"/>
      <c r="AL45" s="402">
        <v>15735</v>
      </c>
      <c r="AM45" s="5">
        <v>40</v>
      </c>
      <c r="AN45"/>
    </row>
    <row r="46" spans="5:41">
      <c r="L46" s="5" t="s">
        <v>33</v>
      </c>
      <c r="M46" s="400">
        <v>37155</v>
      </c>
      <c r="N46" s="102"/>
      <c r="O46" s="185"/>
      <c r="P46" s="403"/>
      <c r="Q46" s="185">
        <v>37544</v>
      </c>
      <c r="R46" s="403">
        <v>16946</v>
      </c>
      <c r="S46" s="185">
        <v>2962</v>
      </c>
      <c r="T46" s="403">
        <v>0</v>
      </c>
      <c r="U46" s="185">
        <v>21150</v>
      </c>
      <c r="V46" s="403"/>
      <c r="W46" s="185"/>
      <c r="X46" s="403"/>
      <c r="Y46" s="185">
        <v>100</v>
      </c>
      <c r="Z46" s="403"/>
      <c r="AA46" s="185">
        <v>18332</v>
      </c>
      <c r="AB46" s="403"/>
      <c r="AC46" s="185">
        <v>2384</v>
      </c>
      <c r="AD46" s="452"/>
      <c r="AE46" s="403">
        <v>99418</v>
      </c>
      <c r="AF46" s="185"/>
      <c r="AG46" s="102"/>
      <c r="AH46" s="102"/>
      <c r="AI46" s="102"/>
      <c r="AJ46" s="102"/>
      <c r="AK46" s="103"/>
      <c r="AL46" s="403">
        <v>99418</v>
      </c>
      <c r="AM46" s="5">
        <v>41</v>
      </c>
      <c r="AN46"/>
    </row>
    <row r="47" spans="5:41">
      <c r="M47" s="442"/>
      <c r="N47" s="34"/>
      <c r="O47" s="103"/>
      <c r="P47" s="402"/>
      <c r="Q47" s="103">
        <v>17422</v>
      </c>
      <c r="R47" s="402">
        <v>0</v>
      </c>
      <c r="S47" s="103">
        <v>0</v>
      </c>
      <c r="T47" s="402">
        <v>9001</v>
      </c>
      <c r="U47" s="103">
        <v>0</v>
      </c>
      <c r="V47" s="402"/>
      <c r="W47" s="103"/>
      <c r="X47" s="402"/>
      <c r="Y47" s="103">
        <v>0</v>
      </c>
      <c r="Z47" s="402"/>
      <c r="AA47" s="103">
        <v>1465</v>
      </c>
      <c r="AB47" s="402"/>
      <c r="AC47" s="103">
        <v>0</v>
      </c>
      <c r="AD47" s="148"/>
      <c r="AE47" s="440">
        <v>27888</v>
      </c>
      <c r="AF47" s="103"/>
      <c r="AG47" s="34"/>
      <c r="AH47" s="34"/>
      <c r="AI47" s="34"/>
      <c r="AJ47" s="34"/>
      <c r="AK47" s="103"/>
      <c r="AL47" s="440">
        <v>27888</v>
      </c>
      <c r="AM47" s="5">
        <v>42</v>
      </c>
      <c r="AN47"/>
    </row>
    <row r="48" spans="5:41">
      <c r="L48" s="5" t="s">
        <v>33</v>
      </c>
      <c r="M48" s="443">
        <v>37156</v>
      </c>
      <c r="N48" s="102"/>
      <c r="O48" s="185"/>
      <c r="P48" s="403"/>
      <c r="Q48" s="185">
        <v>7574</v>
      </c>
      <c r="R48" s="403"/>
      <c r="S48" s="185">
        <v>2758</v>
      </c>
      <c r="T48" s="403"/>
      <c r="U48" s="185">
        <v>438</v>
      </c>
      <c r="V48" s="403">
        <v>0</v>
      </c>
      <c r="W48" s="185">
        <v>688</v>
      </c>
      <c r="X48" s="403"/>
      <c r="Y48" s="185">
        <v>74</v>
      </c>
      <c r="Z48" s="403"/>
      <c r="AA48" s="185">
        <v>1357</v>
      </c>
      <c r="AB48" s="403"/>
      <c r="AC48" s="185">
        <v>2218</v>
      </c>
      <c r="AD48" s="452"/>
      <c r="AE48" s="403">
        <v>15107</v>
      </c>
      <c r="AF48" s="185"/>
      <c r="AG48" s="102"/>
      <c r="AH48" s="102"/>
      <c r="AI48" s="102"/>
      <c r="AJ48" s="102"/>
      <c r="AK48" s="103"/>
      <c r="AL48" s="403">
        <v>15107</v>
      </c>
      <c r="AM48" s="5">
        <v>43</v>
      </c>
      <c r="AN48"/>
    </row>
    <row r="49" spans="6:41">
      <c r="M49" s="442"/>
      <c r="N49" s="34"/>
      <c r="O49" s="103"/>
      <c r="P49" s="402"/>
      <c r="Q49" s="103">
        <v>4903</v>
      </c>
      <c r="R49" s="402"/>
      <c r="S49" s="103">
        <v>0</v>
      </c>
      <c r="T49" s="402"/>
      <c r="U49" s="103">
        <v>0</v>
      </c>
      <c r="V49" s="402">
        <v>1936</v>
      </c>
      <c r="W49" s="103">
        <v>0</v>
      </c>
      <c r="X49" s="402"/>
      <c r="Y49" s="103">
        <v>0</v>
      </c>
      <c r="Z49" s="402"/>
      <c r="AA49" s="103">
        <v>0</v>
      </c>
      <c r="AB49" s="402"/>
      <c r="AC49" s="103">
        <v>0</v>
      </c>
      <c r="AD49" s="148"/>
      <c r="AE49" s="402">
        <v>6839</v>
      </c>
      <c r="AF49" s="395"/>
      <c r="AG49" s="34"/>
      <c r="AH49" s="34"/>
      <c r="AI49" s="34"/>
      <c r="AJ49" s="34"/>
      <c r="AK49" s="103"/>
      <c r="AL49" s="402">
        <v>6839</v>
      </c>
      <c r="AM49" s="5">
        <v>44</v>
      </c>
      <c r="AN49"/>
    </row>
    <row r="50" spans="6:41">
      <c r="L50" s="5" t="s">
        <v>33</v>
      </c>
      <c r="M50" s="443">
        <v>37157</v>
      </c>
      <c r="N50" s="185"/>
      <c r="O50" s="185"/>
      <c r="P50" s="403"/>
      <c r="Q50" s="185">
        <v>2537</v>
      </c>
      <c r="R50" s="403"/>
      <c r="S50" s="185">
        <v>4860</v>
      </c>
      <c r="T50" s="403"/>
      <c r="U50" s="185">
        <v>0</v>
      </c>
      <c r="V50" s="403">
        <v>0</v>
      </c>
      <c r="W50" s="185">
        <v>489</v>
      </c>
      <c r="X50" s="403"/>
      <c r="Y50" s="185">
        <v>96</v>
      </c>
      <c r="Z50" s="403"/>
      <c r="AA50" s="185">
        <v>848</v>
      </c>
      <c r="AB50" s="403"/>
      <c r="AC50" s="185">
        <v>3911</v>
      </c>
      <c r="AD50" s="452"/>
      <c r="AE50" s="403">
        <v>12741</v>
      </c>
      <c r="AF50" s="185"/>
      <c r="AG50" s="102"/>
      <c r="AH50" s="102"/>
      <c r="AI50" s="102"/>
      <c r="AJ50" s="102"/>
      <c r="AK50" s="103"/>
      <c r="AL50" s="403">
        <v>12741</v>
      </c>
      <c r="AM50" s="5">
        <v>45</v>
      </c>
      <c r="AN50"/>
    </row>
    <row r="51" spans="6:41">
      <c r="M51" s="442"/>
      <c r="N51" s="34"/>
      <c r="O51" s="103"/>
      <c r="P51" s="402"/>
      <c r="Q51" s="103">
        <v>3683</v>
      </c>
      <c r="R51" s="402"/>
      <c r="S51" s="103">
        <v>0</v>
      </c>
      <c r="T51" s="402"/>
      <c r="U51" s="103">
        <v>1552</v>
      </c>
      <c r="V51" s="402">
        <v>4782</v>
      </c>
      <c r="W51" s="103">
        <v>0</v>
      </c>
      <c r="X51" s="402"/>
      <c r="Y51" s="103">
        <v>0</v>
      </c>
      <c r="Z51" s="402"/>
      <c r="AA51" s="103">
        <v>0</v>
      </c>
      <c r="AB51" s="402"/>
      <c r="AC51" s="103">
        <v>0</v>
      </c>
      <c r="AD51" s="148"/>
      <c r="AE51" s="402">
        <v>10017</v>
      </c>
      <c r="AF51" s="103"/>
      <c r="AG51" s="34"/>
      <c r="AH51" s="34"/>
      <c r="AI51" s="34"/>
      <c r="AJ51" s="34"/>
      <c r="AK51" s="103"/>
      <c r="AL51" s="402">
        <v>10017</v>
      </c>
      <c r="AM51" s="5">
        <v>46</v>
      </c>
      <c r="AN51"/>
    </row>
    <row r="52" spans="6:41">
      <c r="M52" s="443">
        <v>37158</v>
      </c>
      <c r="N52" s="185"/>
      <c r="O52" s="185"/>
      <c r="P52" s="403"/>
      <c r="Q52" s="185">
        <v>8092</v>
      </c>
      <c r="R52" s="403"/>
      <c r="S52" s="185">
        <v>2119</v>
      </c>
      <c r="T52" s="403">
        <v>0</v>
      </c>
      <c r="U52" s="185">
        <v>0</v>
      </c>
      <c r="V52" s="403">
        <v>0</v>
      </c>
      <c r="W52" s="185">
        <v>0</v>
      </c>
      <c r="X52" s="403"/>
      <c r="Y52" s="185">
        <v>100</v>
      </c>
      <c r="Z52" s="403"/>
      <c r="AA52" s="185">
        <v>3542</v>
      </c>
      <c r="AB52" s="403"/>
      <c r="AC52" s="185">
        <v>1705</v>
      </c>
      <c r="AD52" s="452"/>
      <c r="AE52" s="403">
        <v>15558</v>
      </c>
      <c r="AF52" s="185"/>
      <c r="AG52" s="102"/>
      <c r="AH52" s="102"/>
      <c r="AI52" s="102"/>
      <c r="AJ52" s="102"/>
      <c r="AK52" s="103"/>
      <c r="AL52" s="403">
        <v>15558</v>
      </c>
      <c r="AM52" s="5">
        <v>47</v>
      </c>
      <c r="AN52"/>
    </row>
    <row r="53" spans="6:41">
      <c r="M53" s="442"/>
      <c r="N53" s="103"/>
      <c r="O53" s="103"/>
      <c r="P53" s="402"/>
      <c r="Q53" s="103">
        <v>8532</v>
      </c>
      <c r="R53" s="402"/>
      <c r="S53" s="103">
        <v>0</v>
      </c>
      <c r="T53" s="402">
        <v>25000</v>
      </c>
      <c r="U53" s="103">
        <v>11346</v>
      </c>
      <c r="V53" s="402">
        <v>4790</v>
      </c>
      <c r="W53" s="103">
        <v>3027</v>
      </c>
      <c r="X53" s="402"/>
      <c r="Y53" s="103">
        <v>0</v>
      </c>
      <c r="Z53" s="402"/>
      <c r="AA53" s="103">
        <v>3601</v>
      </c>
      <c r="AB53" s="402"/>
      <c r="AC53" s="103">
        <v>0</v>
      </c>
      <c r="AD53" s="148"/>
      <c r="AE53" s="402">
        <v>56296</v>
      </c>
      <c r="AF53" s="103"/>
      <c r="AG53" s="34"/>
      <c r="AH53" s="34"/>
      <c r="AI53" s="34"/>
      <c r="AJ53" s="34"/>
      <c r="AK53" s="103"/>
      <c r="AL53" s="402">
        <v>56296</v>
      </c>
      <c r="AM53" s="5">
        <v>48</v>
      </c>
      <c r="AN53"/>
    </row>
    <row r="54" spans="6:41">
      <c r="F54" s="409"/>
      <c r="M54" s="443">
        <v>37159</v>
      </c>
      <c r="N54" s="185"/>
      <c r="O54" s="185"/>
      <c r="P54" s="185"/>
      <c r="Q54" s="185">
        <v>30315</v>
      </c>
      <c r="R54" s="185">
        <v>33202</v>
      </c>
      <c r="S54" s="185">
        <v>14264</v>
      </c>
      <c r="T54" s="185">
        <v>0</v>
      </c>
      <c r="U54" s="185">
        <v>0</v>
      </c>
      <c r="V54" s="185">
        <v>0</v>
      </c>
      <c r="W54" s="185">
        <v>0</v>
      </c>
      <c r="X54" s="185"/>
      <c r="Y54" s="185">
        <v>100</v>
      </c>
      <c r="Z54" s="185"/>
      <c r="AA54" s="185">
        <v>9149</v>
      </c>
      <c r="AB54" s="185"/>
      <c r="AC54" s="185"/>
      <c r="AD54" s="452"/>
      <c r="AE54" s="403">
        <v>87030</v>
      </c>
      <c r="AF54" s="185"/>
      <c r="AG54" s="102"/>
      <c r="AH54" s="102"/>
      <c r="AI54" s="102"/>
      <c r="AJ54" s="102"/>
      <c r="AK54" s="103"/>
      <c r="AL54" s="403">
        <v>87030</v>
      </c>
      <c r="AM54" s="5">
        <v>49</v>
      </c>
      <c r="AN54"/>
    </row>
    <row r="55" spans="6:41">
      <c r="M55" s="442"/>
      <c r="N55" s="103"/>
      <c r="O55" s="448"/>
      <c r="P55" s="190"/>
      <c r="Q55" s="103">
        <v>15314</v>
      </c>
      <c r="R55" s="103">
        <v>0</v>
      </c>
      <c r="S55" s="103">
        <v>34328</v>
      </c>
      <c r="T55" s="103">
        <v>5201</v>
      </c>
      <c r="U55" s="103">
        <v>29389</v>
      </c>
      <c r="V55" s="103">
        <v>3544</v>
      </c>
      <c r="W55" s="103">
        <v>2747</v>
      </c>
      <c r="X55" s="103"/>
      <c r="Y55" s="103">
        <v>0</v>
      </c>
      <c r="Z55" s="103"/>
      <c r="AA55" s="103">
        <v>4236</v>
      </c>
      <c r="AB55" s="103"/>
      <c r="AC55" s="103"/>
      <c r="AD55" s="148"/>
      <c r="AE55" s="402">
        <v>94759</v>
      </c>
      <c r="AF55" s="103"/>
      <c r="AG55" s="34"/>
      <c r="AH55" s="34"/>
      <c r="AI55" s="34"/>
      <c r="AJ55" s="34"/>
      <c r="AK55" s="103"/>
      <c r="AL55" s="402">
        <v>94759</v>
      </c>
      <c r="AM55" s="5">
        <v>50</v>
      </c>
      <c r="AN55"/>
    </row>
    <row r="56" spans="6:41">
      <c r="M56" s="443">
        <v>37160</v>
      </c>
      <c r="N56" s="185"/>
      <c r="O56" s="185"/>
      <c r="P56" s="185"/>
      <c r="Q56" s="185">
        <v>13228</v>
      </c>
      <c r="R56" s="185">
        <v>34508</v>
      </c>
      <c r="S56" s="185">
        <v>3870</v>
      </c>
      <c r="T56" s="185">
        <v>23218</v>
      </c>
      <c r="U56" s="185">
        <v>0</v>
      </c>
      <c r="V56" s="185">
        <v>0</v>
      </c>
      <c r="W56" s="185">
        <v>0</v>
      </c>
      <c r="X56" s="185"/>
      <c r="Y56" s="185">
        <v>100</v>
      </c>
      <c r="Z56" s="185">
        <v>5000</v>
      </c>
      <c r="AA56" s="185">
        <v>16725</v>
      </c>
      <c r="AB56" s="185"/>
      <c r="AC56" s="185">
        <v>0</v>
      </c>
      <c r="AD56" s="452"/>
      <c r="AE56" s="403">
        <v>96649</v>
      </c>
      <c r="AF56" s="185"/>
      <c r="AG56" s="102"/>
      <c r="AH56" s="102"/>
      <c r="AI56" s="102"/>
      <c r="AJ56" s="102"/>
      <c r="AK56" s="103"/>
      <c r="AL56" s="403">
        <v>96649</v>
      </c>
      <c r="AN56"/>
    </row>
    <row r="57" spans="6:41">
      <c r="M57" s="442"/>
      <c r="N57" s="103"/>
      <c r="O57" s="103"/>
      <c r="P57" s="103"/>
      <c r="Q57" s="103">
        <v>6361</v>
      </c>
      <c r="R57" s="103">
        <v>3506</v>
      </c>
      <c r="S57" s="103">
        <v>17735</v>
      </c>
      <c r="T57" s="103">
        <v>3865</v>
      </c>
      <c r="U57" s="103">
        <v>17692</v>
      </c>
      <c r="V57" s="103">
        <v>683</v>
      </c>
      <c r="W57" s="103">
        <v>676</v>
      </c>
      <c r="X57" s="103"/>
      <c r="Y57" s="103">
        <v>0</v>
      </c>
      <c r="Z57" s="103">
        <v>0</v>
      </c>
      <c r="AA57" s="103">
        <v>12690</v>
      </c>
      <c r="AB57" s="103"/>
      <c r="AC57" s="103">
        <v>5000</v>
      </c>
      <c r="AD57" s="148"/>
      <c r="AE57" s="402">
        <v>68208</v>
      </c>
      <c r="AF57" s="103"/>
      <c r="AG57" s="34"/>
      <c r="AH57" s="34"/>
      <c r="AI57" s="34"/>
      <c r="AJ57" s="34"/>
      <c r="AK57" s="103"/>
      <c r="AL57" s="402">
        <v>68208</v>
      </c>
      <c r="AN57"/>
    </row>
    <row r="58" spans="6:41">
      <c r="M58" s="443">
        <v>37161</v>
      </c>
      <c r="N58" s="185"/>
      <c r="O58" s="185"/>
      <c r="P58" s="185"/>
      <c r="Q58" s="102">
        <v>21988</v>
      </c>
      <c r="R58" s="102">
        <v>15000</v>
      </c>
      <c r="S58" s="102">
        <v>846</v>
      </c>
      <c r="T58" s="185">
        <v>11823</v>
      </c>
      <c r="U58" s="102">
        <v>48</v>
      </c>
      <c r="V58" s="102">
        <v>0</v>
      </c>
      <c r="W58" s="102">
        <v>0</v>
      </c>
      <c r="X58" s="102"/>
      <c r="Y58" s="102">
        <v>118</v>
      </c>
      <c r="Z58" s="102"/>
      <c r="AA58" s="102">
        <v>5209</v>
      </c>
      <c r="AB58" s="102"/>
      <c r="AC58" s="102">
        <v>3513</v>
      </c>
      <c r="AD58" s="185"/>
      <c r="AE58" s="216">
        <v>58545</v>
      </c>
      <c r="AF58" s="102"/>
      <c r="AG58" s="102"/>
      <c r="AH58" s="102"/>
      <c r="AI58" s="102"/>
      <c r="AJ58" s="102"/>
      <c r="AK58" s="148"/>
      <c r="AL58" s="216">
        <v>58545</v>
      </c>
      <c r="AN58"/>
    </row>
    <row r="59" spans="6:41">
      <c r="M59" s="442"/>
      <c r="N59" s="103"/>
      <c r="O59" s="103"/>
      <c r="P59" s="34"/>
      <c r="Q59" s="34">
        <v>9912</v>
      </c>
      <c r="R59" s="34">
        <v>0</v>
      </c>
      <c r="S59" s="34">
        <v>6692</v>
      </c>
      <c r="T59" s="34">
        <v>0</v>
      </c>
      <c r="U59" s="34">
        <v>6850</v>
      </c>
      <c r="V59" s="34">
        <v>3978</v>
      </c>
      <c r="W59" s="34">
        <v>1271</v>
      </c>
      <c r="X59" s="34"/>
      <c r="Y59" s="34">
        <v>0</v>
      </c>
      <c r="Z59" s="34"/>
      <c r="AA59" s="34">
        <v>4185</v>
      </c>
      <c r="AB59" s="34"/>
      <c r="AC59" s="34">
        <v>0</v>
      </c>
      <c r="AD59" s="34"/>
      <c r="AE59" s="212">
        <v>32888</v>
      </c>
      <c r="AF59" s="34"/>
      <c r="AG59" s="34"/>
      <c r="AH59" s="34"/>
      <c r="AI59" s="34"/>
      <c r="AJ59" s="34"/>
      <c r="AK59" s="148"/>
      <c r="AL59" s="212">
        <v>32888</v>
      </c>
      <c r="AN59"/>
    </row>
    <row r="60" spans="6:41">
      <c r="M60" s="443">
        <v>37162</v>
      </c>
      <c r="N60" s="185"/>
      <c r="O60" s="185"/>
      <c r="P60" s="185"/>
      <c r="Q60" s="102">
        <v>16406</v>
      </c>
      <c r="R60" s="102">
        <v>0</v>
      </c>
      <c r="S60" s="102">
        <v>0</v>
      </c>
      <c r="T60" s="185">
        <v>7031</v>
      </c>
      <c r="U60" s="102">
        <v>0</v>
      </c>
      <c r="V60" s="102"/>
      <c r="W60" s="102"/>
      <c r="X60" s="102"/>
      <c r="Y60" s="102">
        <v>118</v>
      </c>
      <c r="Z60" s="102">
        <v>0</v>
      </c>
      <c r="AA60" s="102">
        <v>9923</v>
      </c>
      <c r="AB60" s="102"/>
      <c r="AC60" s="102">
        <v>0</v>
      </c>
      <c r="AD60" s="185">
        <v>634</v>
      </c>
      <c r="AE60" s="216">
        <v>34112</v>
      </c>
      <c r="AF60" s="102"/>
      <c r="AG60" s="102"/>
      <c r="AH60" s="102"/>
      <c r="AI60" s="102"/>
      <c r="AJ60" s="102"/>
      <c r="AK60" s="103"/>
      <c r="AL60" s="216">
        <v>34112</v>
      </c>
      <c r="AN60" s="5">
        <f>SUM(AN6:AN59)</f>
        <v>1332.2030000000002</v>
      </c>
      <c r="AO60" s="5">
        <f>SUM(AO6:AO59)</f>
        <v>-1338.97</v>
      </c>
    </row>
    <row r="61" spans="6:41">
      <c r="M61" s="442"/>
      <c r="N61" s="103"/>
      <c r="O61" s="103"/>
      <c r="P61" s="103"/>
      <c r="Q61" s="34">
        <v>3193</v>
      </c>
      <c r="R61" s="34">
        <v>5087</v>
      </c>
      <c r="S61" s="34">
        <v>9256</v>
      </c>
      <c r="T61" s="34">
        <v>19886</v>
      </c>
      <c r="U61" s="34">
        <v>11198</v>
      </c>
      <c r="V61" s="34"/>
      <c r="W61" s="34"/>
      <c r="X61" s="34"/>
      <c r="Y61" s="34">
        <v>0</v>
      </c>
      <c r="Z61" s="34">
        <v>6915</v>
      </c>
      <c r="AA61" s="34">
        <v>2000</v>
      </c>
      <c r="AB61" s="34"/>
      <c r="AC61" s="34">
        <v>3645</v>
      </c>
      <c r="AD61" s="103">
        <v>0</v>
      </c>
      <c r="AE61" s="217">
        <v>61180</v>
      </c>
      <c r="AF61" s="34"/>
      <c r="AG61" s="34"/>
      <c r="AH61" s="34"/>
      <c r="AI61" s="34"/>
      <c r="AJ61" s="34"/>
      <c r="AK61" s="103"/>
      <c r="AL61" s="217">
        <v>61180</v>
      </c>
    </row>
    <row r="62" spans="6:41">
      <c r="I62" s="79"/>
      <c r="J62" s="79"/>
      <c r="M62" s="443">
        <v>37163</v>
      </c>
      <c r="N62" s="445"/>
      <c r="O62" s="397"/>
      <c r="P62" s="397"/>
      <c r="Q62" s="449">
        <v>28392</v>
      </c>
      <c r="R62" s="449">
        <v>4998</v>
      </c>
      <c r="S62" s="449">
        <v>0</v>
      </c>
      <c r="T62" s="397">
        <v>33860</v>
      </c>
      <c r="U62" s="449">
        <v>928</v>
      </c>
      <c r="V62" s="449"/>
      <c r="W62" s="449"/>
      <c r="X62" s="449"/>
      <c r="Y62" s="449">
        <v>118</v>
      </c>
      <c r="Z62" s="449"/>
      <c r="AA62" s="449">
        <v>8961</v>
      </c>
      <c r="AB62" s="449"/>
      <c r="AC62" s="449">
        <v>0</v>
      </c>
      <c r="AD62" s="397">
        <v>577</v>
      </c>
      <c r="AE62" s="449">
        <v>77834</v>
      </c>
      <c r="AF62" s="102"/>
      <c r="AG62" s="102"/>
      <c r="AH62" s="102"/>
      <c r="AI62" s="102"/>
      <c r="AJ62" s="102"/>
      <c r="AK62" s="103"/>
      <c r="AL62" s="449">
        <v>77834</v>
      </c>
    </row>
    <row r="63" spans="6:41">
      <c r="M63" s="441"/>
      <c r="N63" s="446"/>
      <c r="O63" s="434"/>
      <c r="P63" s="434"/>
      <c r="Q63" s="191">
        <v>6758</v>
      </c>
      <c r="R63" s="191">
        <v>0</v>
      </c>
      <c r="S63" s="191">
        <v>9256</v>
      </c>
      <c r="T63" s="191">
        <v>16460</v>
      </c>
      <c r="U63" s="191">
        <v>0</v>
      </c>
      <c r="V63" s="191"/>
      <c r="W63" s="191"/>
      <c r="X63" s="191"/>
      <c r="Y63" s="191">
        <v>0</v>
      </c>
      <c r="Z63" s="191"/>
      <c r="AA63" s="191">
        <v>1460</v>
      </c>
      <c r="AB63" s="191"/>
      <c r="AC63" s="191">
        <v>3645</v>
      </c>
      <c r="AD63" s="434">
        <v>0</v>
      </c>
      <c r="AE63" s="450">
        <v>37579</v>
      </c>
      <c r="AF63" s="34"/>
      <c r="AG63" s="34"/>
      <c r="AH63" s="34"/>
      <c r="AI63" s="34"/>
      <c r="AJ63" s="34"/>
      <c r="AK63" s="103"/>
      <c r="AL63" s="450">
        <v>37579</v>
      </c>
    </row>
    <row r="64" spans="6:41">
      <c r="M64" s="187">
        <v>37164</v>
      </c>
      <c r="N64" s="102"/>
      <c r="O64" s="102"/>
      <c r="P64" s="102"/>
      <c r="Q64" s="102">
        <v>18677</v>
      </c>
      <c r="R64" s="185">
        <v>5000</v>
      </c>
      <c r="S64" s="185">
        <v>0</v>
      </c>
      <c r="T64" s="185">
        <v>10994</v>
      </c>
      <c r="U64" s="102">
        <v>933</v>
      </c>
      <c r="V64" s="102"/>
      <c r="W64" s="102"/>
      <c r="X64" s="185"/>
      <c r="Y64" s="102">
        <v>118</v>
      </c>
      <c r="Z64" s="102"/>
      <c r="AA64" s="102">
        <v>7945</v>
      </c>
      <c r="AB64" s="102"/>
      <c r="AC64" s="102">
        <v>0</v>
      </c>
      <c r="AD64" s="102">
        <v>355</v>
      </c>
      <c r="AE64" s="102">
        <v>44022</v>
      </c>
      <c r="AF64" s="102"/>
      <c r="AG64" s="102"/>
      <c r="AH64" s="102"/>
      <c r="AI64" s="102"/>
      <c r="AJ64" s="102"/>
      <c r="AK64" s="103"/>
      <c r="AL64" s="102">
        <v>44022</v>
      </c>
    </row>
    <row r="65" spans="13:38">
      <c r="M65" s="186"/>
      <c r="N65" s="34"/>
      <c r="O65" s="34"/>
      <c r="P65" s="34"/>
      <c r="Q65" s="34">
        <v>7474</v>
      </c>
      <c r="R65" s="103">
        <v>0</v>
      </c>
      <c r="S65" s="103">
        <v>9256</v>
      </c>
      <c r="T65" s="103">
        <v>21459</v>
      </c>
      <c r="U65" s="34">
        <v>0</v>
      </c>
      <c r="V65" s="34"/>
      <c r="W65" s="34"/>
      <c r="X65" s="34"/>
      <c r="Y65" s="34">
        <v>0</v>
      </c>
      <c r="Z65" s="34"/>
      <c r="AA65" s="34">
        <v>0</v>
      </c>
      <c r="AB65" s="34"/>
      <c r="AC65" s="34">
        <v>3645</v>
      </c>
      <c r="AD65" s="34">
        <v>0</v>
      </c>
      <c r="AE65" s="34">
        <v>41834</v>
      </c>
      <c r="AF65" s="34"/>
      <c r="AG65" s="34"/>
      <c r="AH65" s="34"/>
      <c r="AI65" s="34"/>
      <c r="AJ65" s="34"/>
      <c r="AK65" s="103"/>
      <c r="AL65" s="34">
        <v>41834</v>
      </c>
    </row>
    <row r="66" spans="13:38">
      <c r="M66" s="187"/>
      <c r="N66" s="102" t="s">
        <v>59</v>
      </c>
      <c r="O66" s="102"/>
      <c r="P66" s="102">
        <v>1168</v>
      </c>
      <c r="Q66" s="102">
        <v>335027</v>
      </c>
      <c r="R66" s="102">
        <v>146675</v>
      </c>
      <c r="S66" s="102">
        <v>116890</v>
      </c>
      <c r="T66" s="185">
        <v>240654</v>
      </c>
      <c r="U66" s="185">
        <v>51700</v>
      </c>
      <c r="V66" s="185">
        <v>3</v>
      </c>
      <c r="W66" s="102">
        <v>13177</v>
      </c>
      <c r="X66" s="102">
        <v>9</v>
      </c>
      <c r="Y66" s="102">
        <v>2438</v>
      </c>
      <c r="Z66" s="185">
        <v>52639</v>
      </c>
      <c r="AA66" s="102">
        <v>213170</v>
      </c>
      <c r="AB66" s="102">
        <v>0</v>
      </c>
      <c r="AC66" s="102">
        <v>157087</v>
      </c>
      <c r="AD66" s="102">
        <v>1566</v>
      </c>
      <c r="AE66" s="102">
        <v>1332203</v>
      </c>
      <c r="AF66" s="102"/>
      <c r="AG66" s="102"/>
      <c r="AH66" s="102"/>
      <c r="AI66" s="102"/>
      <c r="AJ66" s="102"/>
      <c r="AK66" s="103"/>
    </row>
    <row r="67" spans="13:38">
      <c r="M67" s="186"/>
      <c r="N67" s="34" t="s">
        <v>59</v>
      </c>
      <c r="O67" s="34"/>
      <c r="P67" s="34">
        <v>0</v>
      </c>
      <c r="Q67" s="34">
        <v>288976</v>
      </c>
      <c r="R67" s="34">
        <v>99361</v>
      </c>
      <c r="S67" s="34">
        <v>118739</v>
      </c>
      <c r="T67" s="34">
        <v>199007</v>
      </c>
      <c r="U67" s="34">
        <v>286186</v>
      </c>
      <c r="V67" s="34">
        <v>28769</v>
      </c>
      <c r="W67" s="34">
        <v>19552</v>
      </c>
      <c r="X67" s="34">
        <v>1132</v>
      </c>
      <c r="Y67" s="34">
        <v>7113</v>
      </c>
      <c r="Z67" s="34">
        <v>52054</v>
      </c>
      <c r="AA67" s="34">
        <v>200486</v>
      </c>
      <c r="AB67" s="34">
        <v>432</v>
      </c>
      <c r="AC67" s="34">
        <v>37163</v>
      </c>
      <c r="AD67" s="34">
        <v>0</v>
      </c>
      <c r="AE67" s="34">
        <v>1338970</v>
      </c>
      <c r="AF67" s="34"/>
      <c r="AG67" s="34"/>
      <c r="AH67" s="34"/>
      <c r="AI67" s="34"/>
      <c r="AJ67" s="34"/>
      <c r="AK67" s="103"/>
    </row>
    <row r="68" spans="13:38">
      <c r="M68" s="187"/>
      <c r="N68" s="102"/>
      <c r="O68" s="102"/>
      <c r="P68" s="102"/>
      <c r="Q68" s="102"/>
      <c r="R68" s="102"/>
      <c r="S68" s="102"/>
      <c r="T68" s="185"/>
      <c r="U68" s="185"/>
      <c r="V68" s="185"/>
      <c r="W68" s="102"/>
      <c r="X68" s="102"/>
      <c r="Y68" s="102"/>
      <c r="Z68" s="185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</row>
    <row r="69" spans="13:38">
      <c r="M69" s="186"/>
      <c r="N69" s="34"/>
      <c r="O69" s="34"/>
      <c r="P69" s="34"/>
      <c r="Q69" s="34"/>
      <c r="R69" s="34"/>
      <c r="S69" s="34"/>
      <c r="T69" s="103"/>
      <c r="U69" s="103"/>
      <c r="V69" s="103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</row>
    <row r="70" spans="13:38">
      <c r="M70" s="93"/>
      <c r="V70" s="77"/>
      <c r="W70" s="77"/>
      <c r="X70" s="77"/>
    </row>
    <row r="71" spans="13:38">
      <c r="M71" s="93"/>
      <c r="V71" s="77"/>
      <c r="W71" s="77"/>
      <c r="X71" s="77"/>
    </row>
    <row r="72" spans="13:38">
      <c r="M72" s="94"/>
      <c r="V72" s="77"/>
      <c r="W72" s="77"/>
      <c r="X72" s="77"/>
    </row>
    <row r="73" spans="13:38">
      <c r="M73" s="93"/>
      <c r="V73" s="77"/>
      <c r="W73" s="77"/>
      <c r="X73" s="77"/>
    </row>
    <row r="74" spans="13:38">
      <c r="M74" s="93"/>
      <c r="V74" s="77"/>
      <c r="W74" s="77"/>
      <c r="X74" s="77"/>
    </row>
    <row r="75" spans="13:38">
      <c r="V75" s="77"/>
      <c r="W75" s="77"/>
      <c r="X75" s="77"/>
    </row>
    <row r="76" spans="13:38">
      <c r="W76" s="77"/>
      <c r="X76" s="77"/>
    </row>
    <row r="77" spans="13:38">
      <c r="W77" s="77"/>
      <c r="X77" s="77"/>
    </row>
    <row r="78" spans="13:38">
      <c r="W78" s="77"/>
      <c r="X78" s="77"/>
    </row>
    <row r="79" spans="13:38">
      <c r="W79" s="77"/>
      <c r="X79" s="77"/>
    </row>
    <row r="80" spans="13:38">
      <c r="W80" s="77"/>
      <c r="X80" s="77"/>
    </row>
    <row r="81" spans="13:36">
      <c r="W81" s="77"/>
      <c r="X81" s="77"/>
    </row>
    <row r="82" spans="13:36">
      <c r="W82" s="77"/>
      <c r="X82" s="77"/>
    </row>
    <row r="83" spans="13:36">
      <c r="W83" s="77"/>
      <c r="X83" s="77"/>
    </row>
    <row r="84" spans="13:36">
      <c r="W84" s="77"/>
      <c r="X84" s="77"/>
    </row>
    <row r="85" spans="13:36">
      <c r="W85" s="77"/>
      <c r="X85" s="77"/>
    </row>
    <row r="86" spans="13:36">
      <c r="W86" s="77"/>
      <c r="X86" s="77"/>
    </row>
    <row r="87" spans="13:36">
      <c r="M87" s="314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3:36">
      <c r="M88" s="475"/>
      <c r="N88" s="475"/>
      <c r="O88" s="475"/>
      <c r="P88" s="475"/>
      <c r="Q88" s="475"/>
      <c r="R88" s="475"/>
      <c r="S88" s="475"/>
      <c r="T88" s="475"/>
      <c r="U88" s="475"/>
      <c r="V88" s="475"/>
      <c r="W88" s="475"/>
      <c r="X88" s="475"/>
      <c r="Y88" s="475"/>
      <c r="Z88" s="475"/>
      <c r="AA88" s="475"/>
      <c r="AB88" s="475"/>
      <c r="AC88" s="475"/>
      <c r="AD88" s="475"/>
      <c r="AE88" s="475"/>
      <c r="AF88" s="314"/>
      <c r="AG88" s="314"/>
      <c r="AH88" s="314"/>
      <c r="AI88"/>
    </row>
    <row r="89" spans="13:36" ht="30">
      <c r="M89" s="475"/>
      <c r="N89" s="475"/>
      <c r="O89" s="475"/>
      <c r="P89" s="475"/>
      <c r="Q89" s="475"/>
      <c r="R89" s="475"/>
      <c r="S89" s="475"/>
      <c r="T89" s="475"/>
      <c r="U89" s="475"/>
      <c r="V89" s="475"/>
      <c r="W89" s="475"/>
      <c r="X89" s="475"/>
      <c r="Y89" s="475"/>
      <c r="Z89" s="475"/>
      <c r="AA89" s="475"/>
      <c r="AB89" s="475"/>
      <c r="AC89" s="475"/>
      <c r="AD89" s="475"/>
      <c r="AE89" s="475"/>
      <c r="AF89" s="315" t="s">
        <v>155</v>
      </c>
      <c r="AG89" s="314"/>
      <c r="AH89" s="314"/>
      <c r="AI89" s="314"/>
    </row>
    <row r="90" spans="13:36">
      <c r="M90" s="475"/>
      <c r="N90" s="477"/>
      <c r="O90" s="477"/>
      <c r="P90" s="477"/>
      <c r="Q90" s="477"/>
      <c r="R90" s="477"/>
      <c r="S90" s="477"/>
      <c r="T90" s="477"/>
      <c r="U90" s="477"/>
      <c r="V90" s="477"/>
      <c r="W90" s="477"/>
      <c r="X90" s="477"/>
      <c r="Y90" s="477"/>
      <c r="Z90" s="477"/>
      <c r="AA90" s="477"/>
      <c r="AB90" s="477"/>
      <c r="AC90" s="477"/>
      <c r="AD90" s="477"/>
      <c r="AE90" s="477"/>
      <c r="AF90" s="314"/>
      <c r="AG90" s="314"/>
      <c r="AH90" s="314"/>
      <c r="AI90" s="314"/>
    </row>
    <row r="91" spans="13:36">
      <c r="M91" s="475"/>
      <c r="N91" s="324"/>
      <c r="O91" s="316"/>
      <c r="P91" s="316"/>
      <c r="Q91" s="317">
        <v>98</v>
      </c>
      <c r="R91" s="317">
        <v>62389</v>
      </c>
      <c r="S91" s="317">
        <v>62996</v>
      </c>
      <c r="T91" s="317">
        <v>62998</v>
      </c>
      <c r="U91" s="317">
        <v>63001</v>
      </c>
      <c r="V91" s="317">
        <v>71319</v>
      </c>
      <c r="W91" s="317">
        <v>71320</v>
      </c>
      <c r="X91" s="317">
        <v>71322</v>
      </c>
      <c r="Y91" s="317">
        <v>71323</v>
      </c>
      <c r="Z91" s="317">
        <v>71327</v>
      </c>
      <c r="AA91" s="317">
        <v>71330</v>
      </c>
      <c r="AB91" s="317">
        <v>71456</v>
      </c>
      <c r="AC91" s="317">
        <v>71459</v>
      </c>
      <c r="AD91" s="317">
        <v>71460</v>
      </c>
      <c r="AE91" s="317">
        <v>78122</v>
      </c>
      <c r="AF91" s="317">
        <v>78124</v>
      </c>
      <c r="AG91" s="318" t="s">
        <v>59</v>
      </c>
      <c r="AH91" s="478"/>
      <c r="AI91" s="475"/>
    </row>
    <row r="92" spans="13:36">
      <c r="M92" s="475"/>
      <c r="N92" s="325">
        <v>37043</v>
      </c>
      <c r="O92" s="319"/>
      <c r="P92" s="319"/>
      <c r="Q92" s="320">
        <v>2762</v>
      </c>
      <c r="R92" s="320">
        <v>31271</v>
      </c>
      <c r="S92" s="320"/>
      <c r="T92" s="320"/>
      <c r="U92" s="320">
        <v>1589</v>
      </c>
      <c r="V92" s="320"/>
      <c r="W92" s="320">
        <v>24312</v>
      </c>
      <c r="X92" s="320"/>
      <c r="Y92" s="320">
        <v>383</v>
      </c>
      <c r="Z92" s="320"/>
      <c r="AA92" s="320">
        <v>0</v>
      </c>
      <c r="AB92" s="320">
        <v>21632</v>
      </c>
      <c r="AC92" s="320">
        <v>82437</v>
      </c>
      <c r="AD92" s="320">
        <v>32859</v>
      </c>
      <c r="AE92" s="320">
        <v>96901</v>
      </c>
      <c r="AF92" s="320"/>
      <c r="AG92" s="320">
        <v>294146</v>
      </c>
      <c r="AH92" s="478"/>
      <c r="AI92" s="475"/>
      <c r="AJ92" s="320">
        <v>294146</v>
      </c>
    </row>
    <row r="93" spans="13:36">
      <c r="M93" s="475"/>
      <c r="N93" s="326"/>
      <c r="O93" s="318"/>
      <c r="P93" s="321"/>
      <c r="Q93" s="320">
        <v>13273</v>
      </c>
      <c r="R93" s="320">
        <v>10215</v>
      </c>
      <c r="S93" s="320"/>
      <c r="T93" s="320"/>
      <c r="U93" s="320">
        <v>80316</v>
      </c>
      <c r="V93" s="320"/>
      <c r="W93" s="320">
        <v>0</v>
      </c>
      <c r="X93" s="320"/>
      <c r="Y93" s="320">
        <v>0</v>
      </c>
      <c r="Z93" s="320"/>
      <c r="AA93" s="320">
        <v>20</v>
      </c>
      <c r="AB93" s="320">
        <v>15158</v>
      </c>
      <c r="AC93" s="320">
        <v>1183</v>
      </c>
      <c r="AD93" s="320">
        <v>5000</v>
      </c>
      <c r="AE93" s="320">
        <v>0</v>
      </c>
      <c r="AF93" s="320"/>
      <c r="AG93" s="320">
        <v>125165</v>
      </c>
      <c r="AH93" s="478"/>
      <c r="AI93" s="475"/>
      <c r="AJ93" s="320">
        <v>125165</v>
      </c>
    </row>
    <row r="94" spans="13:36">
      <c r="M94" s="475"/>
      <c r="N94" s="325">
        <v>37044</v>
      </c>
      <c r="O94" s="319"/>
      <c r="P94" s="319"/>
      <c r="Q94" s="320">
        <v>1847</v>
      </c>
      <c r="R94" s="320">
        <v>6096</v>
      </c>
      <c r="S94" s="320">
        <v>16249</v>
      </c>
      <c r="T94" s="320">
        <v>8347</v>
      </c>
      <c r="U94" s="320">
        <v>109938</v>
      </c>
      <c r="V94" s="320"/>
      <c r="W94" s="320">
        <v>0</v>
      </c>
      <c r="X94" s="320"/>
      <c r="Y94" s="320"/>
      <c r="Z94" s="320">
        <v>13875</v>
      </c>
      <c r="AA94" s="320"/>
      <c r="AB94" s="320">
        <v>54389</v>
      </c>
      <c r="AC94" s="320">
        <v>2100</v>
      </c>
      <c r="AD94" s="320">
        <v>0</v>
      </c>
      <c r="AE94" s="320">
        <v>14758</v>
      </c>
      <c r="AF94" s="320"/>
      <c r="AG94" s="320">
        <v>227599</v>
      </c>
      <c r="AH94" s="478"/>
      <c r="AI94" s="475"/>
      <c r="AJ94" s="320">
        <v>227599</v>
      </c>
    </row>
    <row r="95" spans="13:36">
      <c r="M95" s="475"/>
      <c r="N95" s="326"/>
      <c r="O95" s="318"/>
      <c r="P95" s="321"/>
      <c r="Q95" s="320">
        <v>1941</v>
      </c>
      <c r="R95" s="320">
        <v>3972</v>
      </c>
      <c r="S95" s="320">
        <v>0</v>
      </c>
      <c r="T95" s="320">
        <v>0</v>
      </c>
      <c r="U95" s="320">
        <v>143496</v>
      </c>
      <c r="V95" s="320"/>
      <c r="W95" s="320">
        <v>7283</v>
      </c>
      <c r="X95" s="320"/>
      <c r="Y95" s="320"/>
      <c r="Z95" s="320">
        <v>0</v>
      </c>
      <c r="AA95" s="320"/>
      <c r="AB95" s="320">
        <v>19212</v>
      </c>
      <c r="AC95" s="320">
        <v>9482</v>
      </c>
      <c r="AD95" s="320">
        <v>5000</v>
      </c>
      <c r="AE95" s="320">
        <v>0</v>
      </c>
      <c r="AF95" s="320"/>
      <c r="AG95" s="320">
        <v>190386</v>
      </c>
      <c r="AH95" s="478"/>
      <c r="AI95" s="475"/>
      <c r="AJ95" s="320">
        <v>190386</v>
      </c>
    </row>
    <row r="96" spans="13:36">
      <c r="M96" s="475"/>
      <c r="N96" s="325">
        <v>37045</v>
      </c>
      <c r="O96" s="319"/>
      <c r="P96" s="319"/>
      <c r="Q96" s="320">
        <v>2940</v>
      </c>
      <c r="R96" s="320">
        <v>4482</v>
      </c>
      <c r="S96" s="320">
        <v>11470</v>
      </c>
      <c r="T96" s="320">
        <v>9195</v>
      </c>
      <c r="U96" s="320">
        <v>109458</v>
      </c>
      <c r="V96" s="320"/>
      <c r="W96" s="320">
        <v>0</v>
      </c>
      <c r="X96" s="320">
        <v>27000</v>
      </c>
      <c r="Y96" s="320">
        <v>19772</v>
      </c>
      <c r="Z96" s="320">
        <v>13875</v>
      </c>
      <c r="AA96" s="320"/>
      <c r="AB96" s="320">
        <v>77546</v>
      </c>
      <c r="AC96" s="320">
        <v>981</v>
      </c>
      <c r="AD96" s="320">
        <v>0</v>
      </c>
      <c r="AE96" s="320">
        <v>14758</v>
      </c>
      <c r="AF96" s="320"/>
      <c r="AG96" s="320">
        <v>291477</v>
      </c>
      <c r="AH96" s="478"/>
      <c r="AI96" s="475"/>
      <c r="AJ96" s="320">
        <v>291477</v>
      </c>
    </row>
    <row r="97" spans="13:36">
      <c r="M97" s="475"/>
      <c r="N97" s="326"/>
      <c r="O97" s="318"/>
      <c r="P97" s="321"/>
      <c r="Q97" s="320">
        <v>2131</v>
      </c>
      <c r="R97" s="320">
        <v>3441</v>
      </c>
      <c r="S97" s="320">
        <v>0</v>
      </c>
      <c r="T97" s="320">
        <v>0</v>
      </c>
      <c r="U97" s="320">
        <v>143648</v>
      </c>
      <c r="V97" s="320"/>
      <c r="W97" s="320">
        <v>61855</v>
      </c>
      <c r="X97" s="320">
        <v>0</v>
      </c>
      <c r="Y97" s="320">
        <v>0</v>
      </c>
      <c r="Z97" s="320">
        <v>0</v>
      </c>
      <c r="AA97" s="320"/>
      <c r="AB97" s="320">
        <v>5247</v>
      </c>
      <c r="AC97" s="320">
        <v>11195</v>
      </c>
      <c r="AD97" s="320">
        <v>5000</v>
      </c>
      <c r="AE97" s="320">
        <v>0</v>
      </c>
      <c r="AF97" s="320"/>
      <c r="AG97" s="320">
        <v>232517</v>
      </c>
      <c r="AH97" s="478"/>
      <c r="AI97" s="475"/>
      <c r="AJ97" s="320">
        <v>232517</v>
      </c>
    </row>
    <row r="98" spans="13:36">
      <c r="M98" s="475"/>
      <c r="N98" s="325">
        <v>37046</v>
      </c>
      <c r="O98" s="319"/>
      <c r="P98" s="319"/>
      <c r="Q98" s="320">
        <v>296</v>
      </c>
      <c r="R98" s="320">
        <v>30818</v>
      </c>
      <c r="S98" s="320">
        <v>3652</v>
      </c>
      <c r="T98" s="320">
        <v>0</v>
      </c>
      <c r="U98" s="320">
        <v>0</v>
      </c>
      <c r="V98" s="320"/>
      <c r="W98" s="320">
        <v>0</v>
      </c>
      <c r="X98" s="320"/>
      <c r="Y98" s="320"/>
      <c r="Z98" s="320">
        <v>7310</v>
      </c>
      <c r="AA98" s="320"/>
      <c r="AB98" s="320">
        <v>0</v>
      </c>
      <c r="AC98" s="320">
        <v>6</v>
      </c>
      <c r="AD98" s="320">
        <v>0</v>
      </c>
      <c r="AE98" s="320">
        <v>14758</v>
      </c>
      <c r="AF98" s="320"/>
      <c r="AG98" s="320">
        <v>56840</v>
      </c>
      <c r="AH98" s="478"/>
      <c r="AI98" s="475"/>
      <c r="AJ98" s="320">
        <v>56840</v>
      </c>
    </row>
    <row r="99" spans="13:36">
      <c r="M99" s="475"/>
      <c r="N99" s="326"/>
      <c r="O99" s="318"/>
      <c r="P99" s="321"/>
      <c r="Q99" s="320">
        <v>3036</v>
      </c>
      <c r="R99" s="320">
        <v>20379</v>
      </c>
      <c r="S99" s="320">
        <v>0</v>
      </c>
      <c r="T99" s="320">
        <v>38068</v>
      </c>
      <c r="U99" s="320">
        <v>152427</v>
      </c>
      <c r="V99" s="320"/>
      <c r="W99" s="320">
        <v>35644</v>
      </c>
      <c r="X99" s="320"/>
      <c r="Y99" s="320"/>
      <c r="Z99" s="320">
        <v>0</v>
      </c>
      <c r="AA99" s="320"/>
      <c r="AB99" s="320">
        <v>76246</v>
      </c>
      <c r="AC99" s="320">
        <v>33701</v>
      </c>
      <c r="AD99" s="320">
        <v>5000</v>
      </c>
      <c r="AE99" s="320">
        <v>0</v>
      </c>
      <c r="AF99" s="320"/>
      <c r="AG99" s="320">
        <v>364501</v>
      </c>
      <c r="AH99" s="478"/>
      <c r="AI99" s="475"/>
      <c r="AJ99" s="320">
        <v>364501</v>
      </c>
    </row>
    <row r="100" spans="13:36">
      <c r="M100" s="475"/>
      <c r="N100" s="325">
        <v>37047</v>
      </c>
      <c r="O100" s="319"/>
      <c r="P100" s="319"/>
      <c r="Q100" s="320">
        <v>100</v>
      </c>
      <c r="R100" s="320">
        <v>28226</v>
      </c>
      <c r="S100" s="320">
        <v>0</v>
      </c>
      <c r="T100" s="320"/>
      <c r="U100" s="320">
        <v>94435</v>
      </c>
      <c r="V100" s="320"/>
      <c r="W100" s="320">
        <v>7091</v>
      </c>
      <c r="X100" s="320"/>
      <c r="Y100" s="320">
        <v>0</v>
      </c>
      <c r="Z100" s="320">
        <v>0</v>
      </c>
      <c r="AA100" s="320"/>
      <c r="AB100" s="320">
        <v>9871</v>
      </c>
      <c r="AC100" s="320">
        <v>843</v>
      </c>
      <c r="AD100" s="320">
        <v>0</v>
      </c>
      <c r="AE100" s="320">
        <v>21815</v>
      </c>
      <c r="AF100" s="320"/>
      <c r="AG100" s="320">
        <v>162381</v>
      </c>
      <c r="AH100" s="478"/>
      <c r="AI100" s="475"/>
      <c r="AJ100" s="320">
        <v>162381</v>
      </c>
    </row>
    <row r="101" spans="13:36">
      <c r="M101" s="475"/>
      <c r="N101" s="326"/>
      <c r="O101" s="318"/>
      <c r="P101" s="321"/>
      <c r="Q101" s="320">
        <v>3163</v>
      </c>
      <c r="R101" s="320">
        <v>2267</v>
      </c>
      <c r="S101" s="320">
        <v>6092</v>
      </c>
      <c r="T101" s="320"/>
      <c r="U101" s="320">
        <v>16460</v>
      </c>
      <c r="V101" s="320"/>
      <c r="W101" s="320">
        <v>0</v>
      </c>
      <c r="X101" s="320"/>
      <c r="Y101" s="320">
        <v>4882</v>
      </c>
      <c r="Z101" s="320">
        <v>6597</v>
      </c>
      <c r="AA101" s="320"/>
      <c r="AB101" s="320">
        <v>0</v>
      </c>
      <c r="AC101" s="320">
        <v>36521</v>
      </c>
      <c r="AD101" s="320">
        <v>5000</v>
      </c>
      <c r="AE101" s="320">
        <v>0</v>
      </c>
      <c r="AF101" s="320"/>
      <c r="AG101" s="320">
        <v>80982</v>
      </c>
      <c r="AH101" s="478"/>
      <c r="AI101" s="475"/>
      <c r="AJ101" s="320">
        <v>80982</v>
      </c>
    </row>
    <row r="102" spans="13:36">
      <c r="M102" s="475"/>
      <c r="N102" s="325">
        <v>37048</v>
      </c>
      <c r="O102" s="319"/>
      <c r="P102" s="319"/>
      <c r="Q102" s="320">
        <v>988</v>
      </c>
      <c r="R102" s="320">
        <v>22182</v>
      </c>
      <c r="S102" s="320">
        <v>0</v>
      </c>
      <c r="T102" s="320">
        <v>0</v>
      </c>
      <c r="U102" s="320">
        <v>28992</v>
      </c>
      <c r="V102" s="320">
        <v>7000</v>
      </c>
      <c r="W102" s="320">
        <v>7967</v>
      </c>
      <c r="X102" s="320"/>
      <c r="Y102" s="320"/>
      <c r="Z102" s="320">
        <v>0</v>
      </c>
      <c r="AA102" s="320"/>
      <c r="AB102" s="320"/>
      <c r="AC102" s="320">
        <v>58</v>
      </c>
      <c r="AD102" s="320">
        <v>0</v>
      </c>
      <c r="AE102" s="320"/>
      <c r="AF102" s="320"/>
      <c r="AG102" s="320">
        <v>67187</v>
      </c>
      <c r="AH102" s="478"/>
      <c r="AI102" s="475"/>
      <c r="AJ102" s="320">
        <v>67187</v>
      </c>
    </row>
    <row r="103" spans="13:36">
      <c r="M103" s="475"/>
      <c r="N103" s="326"/>
      <c r="O103" s="318"/>
      <c r="P103" s="321"/>
      <c r="Q103" s="320">
        <v>8329</v>
      </c>
      <c r="R103" s="320">
        <v>24925</v>
      </c>
      <c r="S103" s="320">
        <v>9276</v>
      </c>
      <c r="T103" s="320">
        <v>16032</v>
      </c>
      <c r="U103" s="320">
        <v>33490</v>
      </c>
      <c r="V103" s="320">
        <v>0</v>
      </c>
      <c r="W103" s="320">
        <v>0</v>
      </c>
      <c r="X103" s="320"/>
      <c r="Y103" s="320"/>
      <c r="Z103" s="320">
        <v>11750</v>
      </c>
      <c r="AA103" s="320"/>
      <c r="AB103" s="320"/>
      <c r="AC103" s="320">
        <v>14992</v>
      </c>
      <c r="AD103" s="320">
        <v>5000</v>
      </c>
      <c r="AE103" s="320"/>
      <c r="AF103" s="320"/>
      <c r="AG103" s="320">
        <v>123794</v>
      </c>
      <c r="AH103" s="478"/>
      <c r="AI103" s="475"/>
      <c r="AJ103" s="320">
        <v>123794</v>
      </c>
    </row>
    <row r="104" spans="13:36">
      <c r="M104" s="475"/>
      <c r="N104" s="325">
        <v>37049</v>
      </c>
      <c r="O104" s="319"/>
      <c r="P104" s="319"/>
      <c r="Q104" s="320">
        <v>1599</v>
      </c>
      <c r="R104" s="320">
        <v>28702</v>
      </c>
      <c r="S104" s="320">
        <v>0</v>
      </c>
      <c r="T104" s="320">
        <v>0</v>
      </c>
      <c r="U104" s="320">
        <v>78212</v>
      </c>
      <c r="V104" s="320">
        <v>0</v>
      </c>
      <c r="W104" s="320">
        <v>18307</v>
      </c>
      <c r="X104" s="320"/>
      <c r="Y104" s="320"/>
      <c r="Z104" s="320">
        <v>19951</v>
      </c>
      <c r="AA104" s="320">
        <v>0</v>
      </c>
      <c r="AB104" s="320"/>
      <c r="AC104" s="320">
        <v>24791</v>
      </c>
      <c r="AD104" s="320">
        <v>0</v>
      </c>
      <c r="AE104" s="320">
        <v>0</v>
      </c>
      <c r="AF104" s="320"/>
      <c r="AG104" s="320">
        <v>171562</v>
      </c>
      <c r="AH104" s="478"/>
      <c r="AI104" s="475"/>
      <c r="AJ104" s="320">
        <v>171562</v>
      </c>
    </row>
    <row r="105" spans="13:36">
      <c r="M105" s="475"/>
      <c r="N105" s="326"/>
      <c r="O105" s="318"/>
      <c r="P105" s="321"/>
      <c r="Q105" s="320">
        <v>291095</v>
      </c>
      <c r="R105" s="320">
        <v>27431</v>
      </c>
      <c r="S105" s="320">
        <v>19131</v>
      </c>
      <c r="T105" s="320">
        <v>4627</v>
      </c>
      <c r="U105" s="320">
        <v>26756</v>
      </c>
      <c r="V105" s="320">
        <v>292</v>
      </c>
      <c r="W105" s="320">
        <v>0</v>
      </c>
      <c r="X105" s="320"/>
      <c r="Y105" s="320"/>
      <c r="Z105" s="320">
        <v>14106</v>
      </c>
      <c r="AA105" s="320">
        <v>547</v>
      </c>
      <c r="AB105" s="320"/>
      <c r="AC105" s="320">
        <v>2271</v>
      </c>
      <c r="AD105" s="320">
        <v>5000</v>
      </c>
      <c r="AE105" s="320">
        <v>5093</v>
      </c>
      <c r="AF105" s="320"/>
      <c r="AG105" s="320">
        <v>396349</v>
      </c>
      <c r="AH105" s="478"/>
      <c r="AI105" s="475"/>
      <c r="AJ105" s="320">
        <v>396349</v>
      </c>
    </row>
    <row r="106" spans="13:36">
      <c r="M106" s="475"/>
      <c r="N106" s="325">
        <v>37050</v>
      </c>
      <c r="O106" s="319"/>
      <c r="P106" s="319"/>
      <c r="Q106" s="320">
        <v>4276</v>
      </c>
      <c r="R106" s="320">
        <v>3027</v>
      </c>
      <c r="S106" s="320">
        <v>0</v>
      </c>
      <c r="T106" s="320">
        <v>1091</v>
      </c>
      <c r="U106" s="320">
        <v>8033</v>
      </c>
      <c r="V106" s="320">
        <v>0</v>
      </c>
      <c r="W106" s="320">
        <v>6338</v>
      </c>
      <c r="X106" s="320">
        <v>25000</v>
      </c>
      <c r="Y106" s="320"/>
      <c r="Z106" s="320">
        <v>4541</v>
      </c>
      <c r="AA106" s="320"/>
      <c r="AB106" s="320">
        <v>4321</v>
      </c>
      <c r="AC106" s="320">
        <v>3489</v>
      </c>
      <c r="AD106" s="320">
        <v>0</v>
      </c>
      <c r="AE106" s="320"/>
      <c r="AF106" s="320"/>
      <c r="AG106" s="320">
        <v>60116</v>
      </c>
      <c r="AH106" s="478"/>
      <c r="AI106" s="475"/>
      <c r="AJ106" s="320">
        <v>60116</v>
      </c>
    </row>
    <row r="107" spans="13:36">
      <c r="M107" s="475"/>
      <c r="N107" s="326"/>
      <c r="O107" s="318"/>
      <c r="P107" s="321"/>
      <c r="Q107" s="320">
        <v>2457</v>
      </c>
      <c r="R107" s="320">
        <v>3101</v>
      </c>
      <c r="S107" s="320">
        <v>21455</v>
      </c>
      <c r="T107" s="320">
        <v>25784</v>
      </c>
      <c r="U107" s="320">
        <v>64491</v>
      </c>
      <c r="V107" s="320">
        <v>1155</v>
      </c>
      <c r="W107" s="320">
        <v>0</v>
      </c>
      <c r="X107" s="320">
        <v>0</v>
      </c>
      <c r="Y107" s="320"/>
      <c r="Z107" s="320">
        <v>5556</v>
      </c>
      <c r="AA107" s="320"/>
      <c r="AB107" s="320">
        <v>33973</v>
      </c>
      <c r="AC107" s="320">
        <v>42873</v>
      </c>
      <c r="AD107" s="320">
        <v>5000</v>
      </c>
      <c r="AE107" s="320"/>
      <c r="AF107" s="320"/>
      <c r="AG107" s="320">
        <v>205845</v>
      </c>
      <c r="AH107" s="478"/>
      <c r="AI107" s="475"/>
      <c r="AJ107" s="320">
        <v>205845</v>
      </c>
    </row>
    <row r="108" spans="13:36">
      <c r="M108" s="475"/>
      <c r="N108" s="325">
        <v>37051</v>
      </c>
      <c r="O108" s="319"/>
      <c r="P108" s="319"/>
      <c r="Q108" s="320">
        <v>448</v>
      </c>
      <c r="R108" s="320">
        <v>2571</v>
      </c>
      <c r="S108" s="320">
        <v>0</v>
      </c>
      <c r="T108" s="320">
        <v>0</v>
      </c>
      <c r="U108" s="320">
        <v>8103</v>
      </c>
      <c r="V108" s="320"/>
      <c r="W108" s="320">
        <v>3680</v>
      </c>
      <c r="X108" s="320"/>
      <c r="Y108" s="320">
        <v>0</v>
      </c>
      <c r="Z108" s="320">
        <v>2874</v>
      </c>
      <c r="AA108" s="320">
        <v>0</v>
      </c>
      <c r="AB108" s="320">
        <v>27772</v>
      </c>
      <c r="AC108" s="320">
        <v>680</v>
      </c>
      <c r="AD108" s="320">
        <v>0</v>
      </c>
      <c r="AE108" s="320"/>
      <c r="AF108" s="320"/>
      <c r="AG108" s="320">
        <v>46128</v>
      </c>
      <c r="AH108" s="478"/>
      <c r="AI108" s="475"/>
      <c r="AJ108" s="320">
        <v>46128</v>
      </c>
    </row>
    <row r="109" spans="13:36">
      <c r="M109" s="475"/>
      <c r="N109" s="326"/>
      <c r="O109" s="318"/>
      <c r="P109" s="321"/>
      <c r="Q109" s="320">
        <v>1993</v>
      </c>
      <c r="R109" s="320">
        <v>13956</v>
      </c>
      <c r="S109" s="320">
        <v>13000</v>
      </c>
      <c r="T109" s="320">
        <v>13202</v>
      </c>
      <c r="U109" s="320">
        <v>0</v>
      </c>
      <c r="V109" s="320"/>
      <c r="W109" s="320">
        <v>10417</v>
      </c>
      <c r="X109" s="320"/>
      <c r="Y109" s="320">
        <v>706</v>
      </c>
      <c r="Z109" s="320">
        <v>0</v>
      </c>
      <c r="AA109" s="320">
        <v>160</v>
      </c>
      <c r="AB109" s="320">
        <v>0</v>
      </c>
      <c r="AC109" s="320">
        <v>18681</v>
      </c>
      <c r="AD109" s="320">
        <v>5000</v>
      </c>
      <c r="AE109" s="320"/>
      <c r="AF109" s="320"/>
      <c r="AG109" s="320">
        <v>77115</v>
      </c>
      <c r="AH109" s="478"/>
      <c r="AI109" s="475"/>
      <c r="AJ109" s="320">
        <v>77115</v>
      </c>
    </row>
    <row r="110" spans="13:36">
      <c r="M110" s="475"/>
      <c r="N110" s="325">
        <v>37052</v>
      </c>
      <c r="O110" s="319"/>
      <c r="P110" s="319"/>
      <c r="Q110" s="320">
        <v>448</v>
      </c>
      <c r="R110" s="320">
        <v>2571</v>
      </c>
      <c r="S110" s="320">
        <v>0</v>
      </c>
      <c r="T110" s="320">
        <v>0</v>
      </c>
      <c r="U110" s="320">
        <v>8103</v>
      </c>
      <c r="V110" s="320"/>
      <c r="W110" s="320">
        <v>3680</v>
      </c>
      <c r="X110" s="320"/>
      <c r="Y110" s="320">
        <v>0</v>
      </c>
      <c r="Z110" s="320">
        <v>2874</v>
      </c>
      <c r="AA110" s="320">
        <v>0</v>
      </c>
      <c r="AB110" s="320">
        <v>9601</v>
      </c>
      <c r="AC110" s="320">
        <v>680</v>
      </c>
      <c r="AD110" s="320">
        <v>0</v>
      </c>
      <c r="AE110" s="320"/>
      <c r="AF110" s="320"/>
      <c r="AG110" s="320">
        <v>27957</v>
      </c>
      <c r="AH110" s="478"/>
      <c r="AI110" s="475"/>
      <c r="AJ110" s="320">
        <v>27957</v>
      </c>
    </row>
    <row r="111" spans="13:36">
      <c r="M111" s="475"/>
      <c r="N111" s="326"/>
      <c r="O111" s="318"/>
      <c r="P111" s="321"/>
      <c r="Q111" s="320">
        <v>6190</v>
      </c>
      <c r="R111" s="320">
        <v>13956</v>
      </c>
      <c r="S111" s="320">
        <v>13000</v>
      </c>
      <c r="T111" s="320">
        <v>13202</v>
      </c>
      <c r="U111" s="320">
        <v>0</v>
      </c>
      <c r="V111" s="320"/>
      <c r="W111" s="320">
        <v>10417</v>
      </c>
      <c r="X111" s="320"/>
      <c r="Y111" s="320">
        <v>803</v>
      </c>
      <c r="Z111" s="320">
        <v>0</v>
      </c>
      <c r="AA111" s="320">
        <v>160</v>
      </c>
      <c r="AB111" s="320">
        <v>3151</v>
      </c>
      <c r="AC111" s="320">
        <v>6995</v>
      </c>
      <c r="AD111" s="320">
        <v>5000</v>
      </c>
      <c r="AE111" s="320"/>
      <c r="AF111" s="320"/>
      <c r="AG111" s="320">
        <v>72874</v>
      </c>
      <c r="AH111" s="478"/>
      <c r="AI111" s="475"/>
      <c r="AJ111" s="320">
        <v>72874</v>
      </c>
    </row>
    <row r="112" spans="13:36">
      <c r="M112" s="475"/>
      <c r="N112" s="325">
        <v>37053</v>
      </c>
      <c r="O112" s="319"/>
      <c r="P112" s="319"/>
      <c r="Q112" s="320">
        <v>804</v>
      </c>
      <c r="R112" s="320">
        <v>8069</v>
      </c>
      <c r="S112" s="320">
        <v>0</v>
      </c>
      <c r="T112" s="320">
        <v>0</v>
      </c>
      <c r="U112" s="320">
        <v>19659</v>
      </c>
      <c r="V112" s="320">
        <v>0</v>
      </c>
      <c r="W112" s="320">
        <v>0</v>
      </c>
      <c r="X112" s="320">
        <v>331</v>
      </c>
      <c r="Y112" s="320">
        <v>159</v>
      </c>
      <c r="Z112" s="320"/>
      <c r="AA112" s="320">
        <v>4238</v>
      </c>
      <c r="AB112" s="320"/>
      <c r="AC112" s="320">
        <v>3443</v>
      </c>
      <c r="AD112" s="320">
        <v>0</v>
      </c>
      <c r="AE112" s="320"/>
      <c r="AF112" s="320"/>
      <c r="AG112" s="320">
        <v>36703</v>
      </c>
      <c r="AH112" s="478"/>
      <c r="AI112" s="475"/>
      <c r="AJ112" s="320">
        <v>36703</v>
      </c>
    </row>
    <row r="113" spans="13:36">
      <c r="M113" s="475"/>
      <c r="N113" s="326"/>
      <c r="O113" s="318"/>
      <c r="P113" s="321"/>
      <c r="Q113" s="320">
        <v>12381</v>
      </c>
      <c r="R113" s="320">
        <v>14642</v>
      </c>
      <c r="S113" s="320">
        <v>17624</v>
      </c>
      <c r="T113" s="320">
        <v>31529</v>
      </c>
      <c r="U113" s="320">
        <v>128952</v>
      </c>
      <c r="V113" s="320">
        <v>5300</v>
      </c>
      <c r="W113" s="320">
        <v>39836</v>
      </c>
      <c r="X113" s="320">
        <v>6973</v>
      </c>
      <c r="Y113" s="320">
        <v>20224</v>
      </c>
      <c r="Z113" s="320"/>
      <c r="AA113" s="320">
        <v>346</v>
      </c>
      <c r="AB113" s="320"/>
      <c r="AC113" s="320">
        <v>3871</v>
      </c>
      <c r="AD113" s="320">
        <v>5000</v>
      </c>
      <c r="AE113" s="320"/>
      <c r="AF113" s="320"/>
      <c r="AG113" s="320">
        <v>286678</v>
      </c>
      <c r="AH113" s="478"/>
      <c r="AI113" s="475"/>
      <c r="AJ113" s="320">
        <v>286678</v>
      </c>
    </row>
    <row r="114" spans="13:36">
      <c r="M114" s="475"/>
      <c r="N114" s="325">
        <v>37054</v>
      </c>
      <c r="O114" s="319"/>
      <c r="P114" s="319"/>
      <c r="Q114" s="320">
        <v>200</v>
      </c>
      <c r="R114" s="320">
        <v>10106</v>
      </c>
      <c r="S114" s="320">
        <v>0</v>
      </c>
      <c r="T114" s="320">
        <v>1644</v>
      </c>
      <c r="U114" s="320">
        <v>79718</v>
      </c>
      <c r="V114" s="320">
        <v>0</v>
      </c>
      <c r="W114" s="320">
        <v>0</v>
      </c>
      <c r="X114" s="320"/>
      <c r="Y114" s="320"/>
      <c r="Z114" s="320"/>
      <c r="AA114" s="320">
        <v>0</v>
      </c>
      <c r="AB114" s="320"/>
      <c r="AC114" s="320">
        <v>1831</v>
      </c>
      <c r="AD114" s="320">
        <v>0</v>
      </c>
      <c r="AE114" s="320">
        <v>0</v>
      </c>
      <c r="AF114" s="320"/>
      <c r="AG114" s="320">
        <v>93499</v>
      </c>
      <c r="AH114" s="478"/>
      <c r="AI114" s="475"/>
      <c r="AJ114" s="320">
        <v>93499</v>
      </c>
    </row>
    <row r="115" spans="13:36">
      <c r="M115" s="475"/>
      <c r="N115" s="326"/>
      <c r="O115" s="318"/>
      <c r="P115" s="321"/>
      <c r="Q115" s="320">
        <v>2609</v>
      </c>
      <c r="R115" s="320">
        <v>39486</v>
      </c>
      <c r="S115" s="320">
        <v>20000</v>
      </c>
      <c r="T115" s="320">
        <v>17923</v>
      </c>
      <c r="U115" s="320">
        <v>0</v>
      </c>
      <c r="V115" s="320">
        <v>496</v>
      </c>
      <c r="W115" s="320">
        <v>9421</v>
      </c>
      <c r="X115" s="320"/>
      <c r="Y115" s="320"/>
      <c r="Z115" s="320"/>
      <c r="AA115" s="320">
        <v>2136</v>
      </c>
      <c r="AB115" s="320"/>
      <c r="AC115" s="320">
        <v>10004</v>
      </c>
      <c r="AD115" s="320">
        <v>5000</v>
      </c>
      <c r="AE115" s="320">
        <v>5065</v>
      </c>
      <c r="AF115" s="320"/>
      <c r="AG115" s="320">
        <v>112140</v>
      </c>
      <c r="AH115" s="478"/>
      <c r="AI115" s="475"/>
      <c r="AJ115" s="320">
        <v>112140</v>
      </c>
    </row>
    <row r="116" spans="13:36">
      <c r="M116" s="475"/>
      <c r="N116" s="325">
        <v>37055</v>
      </c>
      <c r="O116" s="319"/>
      <c r="P116" s="319"/>
      <c r="Q116" s="320">
        <v>0</v>
      </c>
      <c r="R116" s="320">
        <v>10648</v>
      </c>
      <c r="S116" s="320">
        <v>0</v>
      </c>
      <c r="T116" s="320">
        <v>0</v>
      </c>
      <c r="U116" s="320">
        <v>94983</v>
      </c>
      <c r="V116" s="320">
        <v>0</v>
      </c>
      <c r="W116" s="320">
        <v>0</v>
      </c>
      <c r="X116" s="320"/>
      <c r="Y116" s="320">
        <v>330</v>
      </c>
      <c r="Z116" s="320">
        <v>4222</v>
      </c>
      <c r="AA116" s="320"/>
      <c r="AB116" s="320"/>
      <c r="AC116" s="320">
        <v>7978</v>
      </c>
      <c r="AD116" s="320">
        <v>0</v>
      </c>
      <c r="AE116" s="320">
        <v>0</v>
      </c>
      <c r="AF116" s="320"/>
      <c r="AG116" s="320">
        <v>118161</v>
      </c>
      <c r="AH116" s="478"/>
      <c r="AI116" s="475"/>
      <c r="AJ116" s="320">
        <v>118161</v>
      </c>
    </row>
    <row r="117" spans="13:36">
      <c r="M117" s="475"/>
      <c r="N117" s="326"/>
      <c r="O117" s="318"/>
      <c r="P117" s="321"/>
      <c r="Q117" s="320">
        <v>4265</v>
      </c>
      <c r="R117" s="320">
        <v>7919</v>
      </c>
      <c r="S117" s="320">
        <v>20000</v>
      </c>
      <c r="T117" s="320">
        <v>15482</v>
      </c>
      <c r="U117" s="320">
        <v>30225</v>
      </c>
      <c r="V117" s="320">
        <v>253</v>
      </c>
      <c r="W117" s="320">
        <v>10657</v>
      </c>
      <c r="X117" s="320"/>
      <c r="Y117" s="320">
        <v>224</v>
      </c>
      <c r="Z117" s="320">
        <v>0</v>
      </c>
      <c r="AA117" s="320"/>
      <c r="AB117" s="320"/>
      <c r="AC117" s="320">
        <v>8716</v>
      </c>
      <c r="AD117" s="320">
        <v>5000</v>
      </c>
      <c r="AE117" s="320">
        <v>5065</v>
      </c>
      <c r="AF117" s="320"/>
      <c r="AG117" s="320">
        <v>107806</v>
      </c>
      <c r="AH117" s="478"/>
      <c r="AI117" s="475"/>
      <c r="AJ117" s="320">
        <v>107806</v>
      </c>
    </row>
    <row r="118" spans="13:36">
      <c r="M118" s="475"/>
      <c r="N118" s="325">
        <v>37056</v>
      </c>
      <c r="O118" s="319"/>
      <c r="P118" s="319"/>
      <c r="Q118" s="320">
        <v>0</v>
      </c>
      <c r="R118" s="320">
        <v>18620</v>
      </c>
      <c r="S118" s="320">
        <v>0</v>
      </c>
      <c r="T118" s="320">
        <v>0</v>
      </c>
      <c r="U118" s="320">
        <v>154362</v>
      </c>
      <c r="V118" s="320">
        <v>425</v>
      </c>
      <c r="W118" s="320">
        <v>19631</v>
      </c>
      <c r="X118" s="320">
        <v>6224</v>
      </c>
      <c r="Y118" s="320">
        <v>972</v>
      </c>
      <c r="Z118" s="320">
        <v>3868</v>
      </c>
      <c r="AA118" s="320"/>
      <c r="AB118" s="320">
        <v>17412</v>
      </c>
      <c r="AC118" s="320">
        <v>4153</v>
      </c>
      <c r="AD118" s="320">
        <v>0</v>
      </c>
      <c r="AE118" s="320">
        <v>0</v>
      </c>
      <c r="AF118" s="320"/>
      <c r="AG118" s="320">
        <v>225667</v>
      </c>
      <c r="AH118" s="478"/>
      <c r="AI118" s="475"/>
      <c r="AJ118" s="320">
        <v>225667</v>
      </c>
    </row>
    <row r="119" spans="13:36">
      <c r="M119" s="475"/>
      <c r="N119" s="326"/>
      <c r="O119" s="318"/>
      <c r="P119" s="321"/>
      <c r="Q119" s="320">
        <v>2619</v>
      </c>
      <c r="R119" s="320">
        <v>41804</v>
      </c>
      <c r="S119" s="320">
        <v>10000</v>
      </c>
      <c r="T119" s="320">
        <v>110044</v>
      </c>
      <c r="U119" s="320">
        <v>1749</v>
      </c>
      <c r="V119" s="320">
        <v>0</v>
      </c>
      <c r="W119" s="320">
        <v>0</v>
      </c>
      <c r="X119" s="320">
        <v>0</v>
      </c>
      <c r="Y119" s="320">
        <v>0</v>
      </c>
      <c r="Z119" s="320">
        <v>0</v>
      </c>
      <c r="AA119" s="320"/>
      <c r="AB119" s="320">
        <v>0</v>
      </c>
      <c r="AC119" s="320">
        <v>4946</v>
      </c>
      <c r="AD119" s="320">
        <v>5000</v>
      </c>
      <c r="AE119" s="320">
        <v>5065</v>
      </c>
      <c r="AF119" s="320"/>
      <c r="AG119" s="320">
        <v>181227</v>
      </c>
      <c r="AH119" s="478"/>
      <c r="AI119" s="475"/>
      <c r="AJ119" s="320">
        <v>181227</v>
      </c>
    </row>
    <row r="120" spans="13:36">
      <c r="M120" s="475"/>
      <c r="N120" s="325">
        <v>37057</v>
      </c>
      <c r="O120" s="319"/>
      <c r="P120" s="319"/>
      <c r="Q120" s="320">
        <v>0</v>
      </c>
      <c r="R120" s="320">
        <v>11907</v>
      </c>
      <c r="S120" s="320">
        <v>0</v>
      </c>
      <c r="T120" s="320">
        <v>0</v>
      </c>
      <c r="U120" s="320">
        <v>57879</v>
      </c>
      <c r="V120" s="320"/>
      <c r="W120" s="320">
        <v>37438</v>
      </c>
      <c r="X120" s="320">
        <v>3092</v>
      </c>
      <c r="Y120" s="320">
        <v>1507</v>
      </c>
      <c r="Z120" s="320">
        <v>5056</v>
      </c>
      <c r="AA120" s="320"/>
      <c r="AB120" s="320"/>
      <c r="AC120" s="320">
        <v>19292</v>
      </c>
      <c r="AD120" s="320">
        <v>0</v>
      </c>
      <c r="AE120" s="320">
        <v>0</v>
      </c>
      <c r="AF120" s="320">
        <v>0</v>
      </c>
      <c r="AG120" s="320">
        <v>136171</v>
      </c>
      <c r="AH120" s="478"/>
      <c r="AI120" s="475"/>
      <c r="AJ120" s="320">
        <v>136171</v>
      </c>
    </row>
    <row r="121" spans="13:36">
      <c r="M121" s="475"/>
      <c r="N121" s="326"/>
      <c r="O121" s="318"/>
      <c r="P121" s="321"/>
      <c r="Q121" s="320">
        <v>1360</v>
      </c>
      <c r="R121" s="320">
        <v>8788</v>
      </c>
      <c r="S121" s="320">
        <v>10000</v>
      </c>
      <c r="T121" s="320">
        <v>98587</v>
      </c>
      <c r="U121" s="320">
        <v>0</v>
      </c>
      <c r="V121" s="320"/>
      <c r="W121" s="320">
        <v>0</v>
      </c>
      <c r="X121" s="320">
        <v>0</v>
      </c>
      <c r="Y121" s="320">
        <v>0</v>
      </c>
      <c r="Z121" s="320">
        <v>7381</v>
      </c>
      <c r="AA121" s="320"/>
      <c r="AB121" s="320"/>
      <c r="AC121" s="320">
        <v>1264</v>
      </c>
      <c r="AD121" s="320">
        <v>5000</v>
      </c>
      <c r="AE121" s="320">
        <v>5065</v>
      </c>
      <c r="AF121" s="320">
        <v>50327</v>
      </c>
      <c r="AG121" s="320">
        <v>187772</v>
      </c>
      <c r="AH121" s="478"/>
      <c r="AI121" s="475"/>
      <c r="AJ121" s="320">
        <v>187772</v>
      </c>
    </row>
    <row r="122" spans="13:36">
      <c r="M122" s="475"/>
      <c r="N122" s="325">
        <v>37058</v>
      </c>
      <c r="O122" s="319"/>
      <c r="P122" s="319"/>
      <c r="Q122" s="320">
        <v>0</v>
      </c>
      <c r="R122" s="320">
        <v>0</v>
      </c>
      <c r="S122" s="320"/>
      <c r="T122" s="320">
        <v>0</v>
      </c>
      <c r="U122" s="320">
        <v>0</v>
      </c>
      <c r="V122" s="320"/>
      <c r="W122" s="320"/>
      <c r="X122" s="320"/>
      <c r="Y122" s="320"/>
      <c r="Z122" s="320"/>
      <c r="AA122" s="320"/>
      <c r="AB122" s="320"/>
      <c r="AC122" s="320">
        <v>0</v>
      </c>
      <c r="AD122" s="320">
        <v>0</v>
      </c>
      <c r="AE122" s="320">
        <v>0</v>
      </c>
      <c r="AF122" s="320"/>
      <c r="AG122" s="320">
        <v>0</v>
      </c>
      <c r="AH122" s="478"/>
      <c r="AI122" s="475"/>
      <c r="AJ122" s="320">
        <v>0</v>
      </c>
    </row>
    <row r="123" spans="13:36">
      <c r="M123" s="475"/>
      <c r="N123" s="326"/>
      <c r="O123" s="318"/>
      <c r="P123" s="321"/>
      <c r="Q123" s="320">
        <v>131</v>
      </c>
      <c r="R123" s="320">
        <v>13314</v>
      </c>
      <c r="S123" s="320"/>
      <c r="T123" s="320">
        <v>49712</v>
      </c>
      <c r="U123" s="320">
        <v>6085</v>
      </c>
      <c r="V123" s="320"/>
      <c r="W123" s="320"/>
      <c r="X123" s="320"/>
      <c r="Y123" s="320"/>
      <c r="Z123" s="320"/>
      <c r="AA123" s="320"/>
      <c r="AB123" s="320"/>
      <c r="AC123" s="320">
        <v>70</v>
      </c>
      <c r="AD123" s="320">
        <v>5000</v>
      </c>
      <c r="AE123" s="320">
        <v>5065</v>
      </c>
      <c r="AF123" s="320"/>
      <c r="AG123" s="320">
        <v>79377</v>
      </c>
      <c r="AH123" s="478"/>
      <c r="AI123" s="475"/>
      <c r="AJ123" s="320">
        <v>79377</v>
      </c>
    </row>
    <row r="124" spans="13:36">
      <c r="M124" s="475"/>
      <c r="N124" s="325">
        <v>37059</v>
      </c>
      <c r="O124" s="319"/>
      <c r="P124" s="319"/>
      <c r="Q124" s="320">
        <v>0</v>
      </c>
      <c r="R124" s="320">
        <v>0</v>
      </c>
      <c r="S124" s="320"/>
      <c r="T124" s="320">
        <v>0</v>
      </c>
      <c r="U124" s="320">
        <v>0</v>
      </c>
      <c r="V124" s="320"/>
      <c r="W124" s="320">
        <v>0</v>
      </c>
      <c r="X124" s="320"/>
      <c r="Y124" s="320"/>
      <c r="Z124" s="320"/>
      <c r="AA124" s="320"/>
      <c r="AB124" s="320"/>
      <c r="AC124" s="320">
        <v>0</v>
      </c>
      <c r="AD124" s="320">
        <v>0</v>
      </c>
      <c r="AE124" s="320">
        <v>0</v>
      </c>
      <c r="AF124" s="320"/>
      <c r="AG124" s="320">
        <v>0</v>
      </c>
      <c r="AH124" s="478"/>
      <c r="AI124" s="475"/>
      <c r="AJ124" s="320">
        <v>0</v>
      </c>
    </row>
    <row r="125" spans="13:36">
      <c r="M125" s="475"/>
      <c r="N125" s="326"/>
      <c r="O125" s="318"/>
      <c r="P125" s="321"/>
      <c r="Q125" s="320">
        <v>1905</v>
      </c>
      <c r="R125" s="320">
        <v>12845</v>
      </c>
      <c r="S125" s="320"/>
      <c r="T125" s="320">
        <v>49712</v>
      </c>
      <c r="U125" s="320">
        <v>7848</v>
      </c>
      <c r="V125" s="320"/>
      <c r="W125" s="320">
        <v>117</v>
      </c>
      <c r="X125" s="320"/>
      <c r="Y125" s="320"/>
      <c r="Z125" s="320"/>
      <c r="AA125" s="320"/>
      <c r="AB125" s="320"/>
      <c r="AC125" s="320">
        <v>1161</v>
      </c>
      <c r="AD125" s="320">
        <v>5000</v>
      </c>
      <c r="AE125" s="320">
        <v>5065</v>
      </c>
      <c r="AF125" s="320"/>
      <c r="AG125" s="320">
        <v>83653</v>
      </c>
      <c r="AH125" s="478"/>
      <c r="AI125" s="475"/>
      <c r="AJ125" s="320">
        <v>83653</v>
      </c>
    </row>
    <row r="126" spans="13:36">
      <c r="M126" s="475"/>
      <c r="N126" s="325">
        <v>37060</v>
      </c>
      <c r="O126" s="319"/>
      <c r="P126" s="319"/>
      <c r="Q126" s="320">
        <v>0</v>
      </c>
      <c r="R126" s="320">
        <v>3849</v>
      </c>
      <c r="S126" s="320">
        <v>0</v>
      </c>
      <c r="T126" s="320">
        <v>0</v>
      </c>
      <c r="U126" s="320">
        <v>4140</v>
      </c>
      <c r="V126" s="320"/>
      <c r="W126" s="320">
        <v>0</v>
      </c>
      <c r="X126" s="320"/>
      <c r="Y126" s="320">
        <v>997</v>
      </c>
      <c r="Z126" s="320">
        <v>0</v>
      </c>
      <c r="AA126" s="320"/>
      <c r="AB126" s="320">
        <v>0</v>
      </c>
      <c r="AC126" s="320">
        <v>8104</v>
      </c>
      <c r="AD126" s="320">
        <v>0</v>
      </c>
      <c r="AE126" s="320">
        <v>0</v>
      </c>
      <c r="AF126" s="320"/>
      <c r="AG126" s="320">
        <v>17090</v>
      </c>
      <c r="AH126" s="478"/>
      <c r="AI126" s="475"/>
      <c r="AJ126" s="320">
        <v>17090</v>
      </c>
    </row>
    <row r="127" spans="13:36">
      <c r="M127" s="475"/>
      <c r="N127" s="326"/>
      <c r="O127" s="318"/>
      <c r="P127" s="321"/>
      <c r="Q127" s="320">
        <v>9718</v>
      </c>
      <c r="R127" s="320">
        <v>36515</v>
      </c>
      <c r="S127" s="320">
        <v>7763</v>
      </c>
      <c r="T127" s="320">
        <v>90013</v>
      </c>
      <c r="U127" s="320">
        <v>123783</v>
      </c>
      <c r="V127" s="320"/>
      <c r="W127" s="320">
        <v>9634</v>
      </c>
      <c r="X127" s="320"/>
      <c r="Y127" s="320">
        <v>0</v>
      </c>
      <c r="Z127" s="320">
        <v>4923</v>
      </c>
      <c r="AA127" s="320"/>
      <c r="AB127" s="320">
        <v>30000</v>
      </c>
      <c r="AC127" s="320">
        <v>6356</v>
      </c>
      <c r="AD127" s="320">
        <v>5000</v>
      </c>
      <c r="AE127" s="320">
        <v>5065</v>
      </c>
      <c r="AF127" s="320"/>
      <c r="AG127" s="320">
        <v>328770</v>
      </c>
      <c r="AH127" s="478"/>
      <c r="AI127" s="475"/>
      <c r="AJ127" s="320">
        <v>328770</v>
      </c>
    </row>
    <row r="128" spans="13:36">
      <c r="M128" s="475"/>
      <c r="N128" s="325">
        <v>37061</v>
      </c>
      <c r="O128" s="319"/>
      <c r="P128" s="319"/>
      <c r="Q128" s="320">
        <v>0</v>
      </c>
      <c r="R128" s="320">
        <v>6566</v>
      </c>
      <c r="S128" s="320">
        <v>0</v>
      </c>
      <c r="T128" s="320">
        <v>8748</v>
      </c>
      <c r="U128" s="320">
        <v>68781</v>
      </c>
      <c r="V128" s="320"/>
      <c r="W128" s="320">
        <v>429</v>
      </c>
      <c r="X128" s="320">
        <v>10729</v>
      </c>
      <c r="Y128" s="320">
        <v>6450</v>
      </c>
      <c r="Z128" s="320"/>
      <c r="AA128" s="320"/>
      <c r="AB128" s="320"/>
      <c r="AC128" s="320">
        <v>30244</v>
      </c>
      <c r="AD128" s="320">
        <v>0</v>
      </c>
      <c r="AE128" s="320"/>
      <c r="AF128" s="320"/>
      <c r="AG128" s="320">
        <v>131947</v>
      </c>
      <c r="AH128" s="478"/>
      <c r="AI128" s="475"/>
      <c r="AJ128" s="320">
        <v>131947</v>
      </c>
    </row>
    <row r="129" spans="13:36">
      <c r="M129" s="475"/>
      <c r="N129" s="326"/>
      <c r="O129" s="318"/>
      <c r="P129" s="321"/>
      <c r="Q129" s="320">
        <v>2562</v>
      </c>
      <c r="R129" s="320">
        <v>29023</v>
      </c>
      <c r="S129" s="320">
        <v>10000</v>
      </c>
      <c r="T129" s="320">
        <v>32976</v>
      </c>
      <c r="U129" s="320">
        <v>20633</v>
      </c>
      <c r="V129" s="320"/>
      <c r="W129" s="320">
        <v>10056</v>
      </c>
      <c r="X129" s="320">
        <v>0</v>
      </c>
      <c r="Y129" s="320">
        <v>131</v>
      </c>
      <c r="Z129" s="320"/>
      <c r="AA129" s="320"/>
      <c r="AB129" s="320"/>
      <c r="AC129" s="320">
        <v>4584</v>
      </c>
      <c r="AD129" s="320">
        <v>5000</v>
      </c>
      <c r="AE129" s="320"/>
      <c r="AF129" s="320"/>
      <c r="AG129" s="320">
        <v>114965</v>
      </c>
      <c r="AH129" s="478"/>
      <c r="AI129" s="475"/>
      <c r="AJ129" s="320">
        <v>114965</v>
      </c>
    </row>
    <row r="130" spans="13:36">
      <c r="M130" s="475"/>
      <c r="N130" s="325">
        <v>37062</v>
      </c>
      <c r="O130" s="319"/>
      <c r="P130" s="319"/>
      <c r="Q130" s="320">
        <v>0</v>
      </c>
      <c r="R130" s="320">
        <v>61962</v>
      </c>
      <c r="S130" s="320"/>
      <c r="T130" s="320">
        <v>14443</v>
      </c>
      <c r="U130" s="320">
        <v>56421</v>
      </c>
      <c r="V130" s="320">
        <v>0</v>
      </c>
      <c r="W130" s="320">
        <v>56</v>
      </c>
      <c r="X130" s="320"/>
      <c r="Y130" s="320"/>
      <c r="Z130" s="320">
        <v>1637</v>
      </c>
      <c r="AA130" s="320"/>
      <c r="AB130" s="320"/>
      <c r="AC130" s="320">
        <v>11</v>
      </c>
      <c r="AD130" s="320">
        <v>0</v>
      </c>
      <c r="AE130" s="320"/>
      <c r="AF130" s="320"/>
      <c r="AG130" s="320">
        <v>134530</v>
      </c>
      <c r="AH130" s="478"/>
      <c r="AI130" s="475"/>
      <c r="AJ130" s="320">
        <v>134530</v>
      </c>
    </row>
    <row r="131" spans="13:36">
      <c r="M131" s="475"/>
      <c r="N131" s="326"/>
      <c r="O131" s="318"/>
      <c r="P131" s="321"/>
      <c r="Q131" s="320">
        <v>3206</v>
      </c>
      <c r="R131" s="320">
        <v>1328</v>
      </c>
      <c r="S131" s="320"/>
      <c r="T131" s="320">
        <v>50628</v>
      </c>
      <c r="U131" s="320">
        <v>10136</v>
      </c>
      <c r="V131" s="320">
        <v>128</v>
      </c>
      <c r="W131" s="320">
        <v>8465</v>
      </c>
      <c r="X131" s="320"/>
      <c r="Y131" s="320"/>
      <c r="Z131" s="320">
        <v>0</v>
      </c>
      <c r="AA131" s="320"/>
      <c r="AB131" s="320"/>
      <c r="AC131" s="320">
        <v>10535</v>
      </c>
      <c r="AD131" s="320">
        <v>5000</v>
      </c>
      <c r="AE131" s="320"/>
      <c r="AF131" s="320"/>
      <c r="AG131" s="320">
        <v>89426</v>
      </c>
      <c r="AH131" s="478"/>
      <c r="AI131" s="475"/>
      <c r="AJ131" s="320">
        <v>89426</v>
      </c>
    </row>
    <row r="132" spans="13:36">
      <c r="M132" s="475"/>
      <c r="N132" s="325">
        <v>37063</v>
      </c>
      <c r="O132" s="319"/>
      <c r="P132" s="319"/>
      <c r="Q132" s="320">
        <v>0</v>
      </c>
      <c r="R132" s="320">
        <v>9353</v>
      </c>
      <c r="S132" s="320"/>
      <c r="T132" s="320">
        <v>6375</v>
      </c>
      <c r="U132" s="320">
        <v>16689</v>
      </c>
      <c r="V132" s="320"/>
      <c r="W132" s="320">
        <v>0</v>
      </c>
      <c r="X132" s="320"/>
      <c r="Y132" s="320">
        <v>0</v>
      </c>
      <c r="Z132" s="320">
        <v>1547</v>
      </c>
      <c r="AA132" s="320"/>
      <c r="AB132" s="320">
        <v>3027</v>
      </c>
      <c r="AC132" s="320">
        <v>947</v>
      </c>
      <c r="AD132" s="320">
        <v>0</v>
      </c>
      <c r="AE132" s="320"/>
      <c r="AF132" s="320"/>
      <c r="AG132" s="320">
        <v>37938</v>
      </c>
      <c r="AH132" s="478"/>
      <c r="AI132" s="475"/>
      <c r="AJ132" s="320">
        <v>37938</v>
      </c>
    </row>
    <row r="133" spans="13:36">
      <c r="M133" s="475"/>
      <c r="N133" s="326"/>
      <c r="O133" s="318"/>
      <c r="P133" s="321"/>
      <c r="Q133" s="320">
        <v>4569</v>
      </c>
      <c r="R133" s="320">
        <v>4647</v>
      </c>
      <c r="S133" s="320"/>
      <c r="T133" s="320">
        <v>0</v>
      </c>
      <c r="U133" s="320">
        <v>38</v>
      </c>
      <c r="V133" s="320"/>
      <c r="W133" s="320">
        <v>22183</v>
      </c>
      <c r="X133" s="320"/>
      <c r="Y133" s="320">
        <v>1504</v>
      </c>
      <c r="Z133" s="320">
        <v>0</v>
      </c>
      <c r="AA133" s="320"/>
      <c r="AB133" s="320">
        <v>0</v>
      </c>
      <c r="AC133" s="320">
        <v>12838</v>
      </c>
      <c r="AD133" s="320">
        <v>5000</v>
      </c>
      <c r="AE133" s="320"/>
      <c r="AF133" s="320"/>
      <c r="AG133" s="320">
        <v>50779</v>
      </c>
      <c r="AH133" s="478"/>
      <c r="AI133" s="475"/>
      <c r="AJ133" s="320">
        <v>50779</v>
      </c>
    </row>
    <row r="134" spans="13:36">
      <c r="M134" s="475"/>
      <c r="N134" s="325">
        <v>37064</v>
      </c>
      <c r="O134" s="319"/>
      <c r="P134" s="319"/>
      <c r="Q134" s="320">
        <v>0</v>
      </c>
      <c r="R134" s="320">
        <v>25968</v>
      </c>
      <c r="S134" s="320">
        <v>0</v>
      </c>
      <c r="T134" s="320">
        <v>23828</v>
      </c>
      <c r="U134" s="320">
        <v>49212</v>
      </c>
      <c r="V134" s="320"/>
      <c r="W134" s="320">
        <v>0</v>
      </c>
      <c r="X134" s="320"/>
      <c r="Y134" s="320">
        <v>1228</v>
      </c>
      <c r="Z134" s="320">
        <v>5942</v>
      </c>
      <c r="AA134" s="320"/>
      <c r="AB134" s="320"/>
      <c r="AC134" s="320">
        <v>4392</v>
      </c>
      <c r="AD134" s="320">
        <v>0</v>
      </c>
      <c r="AE134" s="320"/>
      <c r="AF134" s="320"/>
      <c r="AG134" s="320">
        <v>110570</v>
      </c>
      <c r="AH134" s="478"/>
      <c r="AI134" s="475"/>
      <c r="AJ134" s="320">
        <v>110570</v>
      </c>
    </row>
    <row r="135" spans="13:36">
      <c r="M135" s="475"/>
      <c r="N135" s="326"/>
      <c r="O135" s="318"/>
      <c r="P135" s="321"/>
      <c r="Q135" s="320">
        <v>1675</v>
      </c>
      <c r="R135" s="320">
        <v>51708</v>
      </c>
      <c r="S135" s="320">
        <v>74715</v>
      </c>
      <c r="T135" s="320">
        <v>0</v>
      </c>
      <c r="U135" s="320">
        <v>3568</v>
      </c>
      <c r="V135" s="320"/>
      <c r="W135" s="320">
        <v>7689</v>
      </c>
      <c r="X135" s="320"/>
      <c r="Y135" s="320">
        <v>0</v>
      </c>
      <c r="Z135" s="320">
        <v>9843</v>
      </c>
      <c r="AA135" s="320"/>
      <c r="AB135" s="320"/>
      <c r="AC135" s="320">
        <v>1237</v>
      </c>
      <c r="AD135" s="320">
        <v>5000</v>
      </c>
      <c r="AE135" s="320"/>
      <c r="AF135" s="320"/>
      <c r="AG135" s="320">
        <v>155435</v>
      </c>
      <c r="AH135" s="478"/>
      <c r="AI135" s="475"/>
      <c r="AJ135" s="320">
        <v>155435</v>
      </c>
    </row>
    <row r="136" spans="13:36">
      <c r="M136" s="475"/>
      <c r="N136" s="325">
        <v>37065</v>
      </c>
      <c r="O136" s="319"/>
      <c r="P136" s="319"/>
      <c r="Q136" s="320">
        <v>0</v>
      </c>
      <c r="R136" s="320">
        <v>582</v>
      </c>
      <c r="S136" s="320">
        <v>0</v>
      </c>
      <c r="T136" s="320">
        <v>36260</v>
      </c>
      <c r="U136" s="320">
        <v>11034</v>
      </c>
      <c r="V136" s="320"/>
      <c r="W136" s="320">
        <v>0</v>
      </c>
      <c r="X136" s="320"/>
      <c r="Y136" s="320">
        <v>735</v>
      </c>
      <c r="Z136" s="320">
        <v>0</v>
      </c>
      <c r="AA136" s="320"/>
      <c r="AB136" s="320">
        <v>1777</v>
      </c>
      <c r="AC136" s="320">
        <v>0</v>
      </c>
      <c r="AD136" s="320">
        <v>0</v>
      </c>
      <c r="AE136" s="320"/>
      <c r="AF136" s="320"/>
      <c r="AG136" s="320">
        <v>50388</v>
      </c>
      <c r="AH136" s="478"/>
      <c r="AI136" s="475"/>
      <c r="AJ136" s="320">
        <v>50388</v>
      </c>
    </row>
    <row r="137" spans="13:36">
      <c r="M137" s="475"/>
      <c r="N137" s="326"/>
      <c r="O137" s="318"/>
      <c r="P137" s="321"/>
      <c r="Q137" s="320">
        <v>131</v>
      </c>
      <c r="R137" s="320">
        <v>30040</v>
      </c>
      <c r="S137" s="320">
        <v>56014</v>
      </c>
      <c r="T137" s="320">
        <v>0</v>
      </c>
      <c r="U137" s="320">
        <v>0</v>
      </c>
      <c r="V137" s="320"/>
      <c r="W137" s="320">
        <v>13604</v>
      </c>
      <c r="X137" s="320"/>
      <c r="Y137" s="320">
        <v>0</v>
      </c>
      <c r="Z137" s="320">
        <v>432</v>
      </c>
      <c r="AA137" s="320"/>
      <c r="AB137" s="320">
        <v>0</v>
      </c>
      <c r="AC137" s="320">
        <v>3380</v>
      </c>
      <c r="AD137" s="320">
        <v>5000</v>
      </c>
      <c r="AE137" s="320"/>
      <c r="AF137" s="320"/>
      <c r="AG137" s="320">
        <v>108601</v>
      </c>
      <c r="AH137" s="478"/>
      <c r="AI137" s="475"/>
      <c r="AJ137" s="320">
        <v>108601</v>
      </c>
    </row>
    <row r="138" spans="13:36">
      <c r="M138" s="475"/>
      <c r="N138" s="325">
        <v>37066</v>
      </c>
      <c r="O138" s="319"/>
      <c r="P138" s="319"/>
      <c r="Q138" s="320">
        <v>0</v>
      </c>
      <c r="R138" s="320">
        <v>1036</v>
      </c>
      <c r="S138" s="320">
        <v>0</v>
      </c>
      <c r="T138" s="320">
        <v>36587</v>
      </c>
      <c r="U138" s="320">
        <v>3037</v>
      </c>
      <c r="V138" s="320"/>
      <c r="W138" s="320">
        <v>852</v>
      </c>
      <c r="X138" s="320"/>
      <c r="Y138" s="320">
        <v>819</v>
      </c>
      <c r="Z138" s="320">
        <v>0</v>
      </c>
      <c r="AA138" s="320"/>
      <c r="AB138" s="320"/>
      <c r="AC138" s="320">
        <v>25</v>
      </c>
      <c r="AD138" s="320">
        <v>0</v>
      </c>
      <c r="AE138" s="320"/>
      <c r="AF138" s="320"/>
      <c r="AG138" s="320">
        <v>42356</v>
      </c>
      <c r="AH138" s="478"/>
      <c r="AI138" s="475"/>
      <c r="AJ138" s="320">
        <v>42356</v>
      </c>
    </row>
    <row r="139" spans="13:36">
      <c r="M139" s="475"/>
      <c r="N139" s="326"/>
      <c r="O139" s="318"/>
      <c r="P139" s="321"/>
      <c r="Q139" s="320">
        <v>217</v>
      </c>
      <c r="R139" s="320">
        <v>20302</v>
      </c>
      <c r="S139" s="320">
        <v>56014</v>
      </c>
      <c r="T139" s="320">
        <v>0</v>
      </c>
      <c r="U139" s="320">
        <v>0</v>
      </c>
      <c r="V139" s="320"/>
      <c r="W139" s="320">
        <v>0</v>
      </c>
      <c r="X139" s="320"/>
      <c r="Y139" s="320">
        <v>0</v>
      </c>
      <c r="Z139" s="320">
        <v>1023</v>
      </c>
      <c r="AA139" s="320"/>
      <c r="AB139" s="320"/>
      <c r="AC139" s="320">
        <v>1724</v>
      </c>
      <c r="AD139" s="320">
        <v>5000</v>
      </c>
      <c r="AE139" s="320"/>
      <c r="AF139" s="320"/>
      <c r="AG139" s="320">
        <v>84280</v>
      </c>
      <c r="AH139" s="478"/>
      <c r="AI139" s="475"/>
      <c r="AJ139" s="320">
        <v>84280</v>
      </c>
    </row>
    <row r="140" spans="13:36">
      <c r="M140" s="475"/>
      <c r="N140" s="325">
        <v>37067</v>
      </c>
      <c r="O140" s="319"/>
      <c r="P140" s="319"/>
      <c r="Q140" s="320">
        <v>0</v>
      </c>
      <c r="R140" s="320">
        <v>8799</v>
      </c>
      <c r="S140" s="320">
        <v>0</v>
      </c>
      <c r="T140" s="320">
        <v>36750</v>
      </c>
      <c r="U140" s="320">
        <v>40243</v>
      </c>
      <c r="V140" s="320"/>
      <c r="W140" s="320">
        <v>1814</v>
      </c>
      <c r="X140" s="320"/>
      <c r="Y140" s="320">
        <v>1265</v>
      </c>
      <c r="Z140" s="320">
        <v>0</v>
      </c>
      <c r="AA140" s="320"/>
      <c r="AB140" s="320">
        <v>7677</v>
      </c>
      <c r="AC140" s="320">
        <v>0</v>
      </c>
      <c r="AD140" s="320">
        <v>0</v>
      </c>
      <c r="AE140" s="320"/>
      <c r="AF140" s="320"/>
      <c r="AG140" s="320">
        <v>96548</v>
      </c>
      <c r="AH140" s="478"/>
      <c r="AI140" s="475"/>
      <c r="AJ140" s="320">
        <v>96548</v>
      </c>
    </row>
    <row r="141" spans="13:36">
      <c r="M141" s="475"/>
      <c r="N141" s="326"/>
      <c r="O141" s="318"/>
      <c r="P141" s="321"/>
      <c r="Q141" s="320">
        <v>681</v>
      </c>
      <c r="R141" s="320">
        <v>62156</v>
      </c>
      <c r="S141" s="320">
        <v>64407</v>
      </c>
      <c r="T141" s="320">
        <v>0</v>
      </c>
      <c r="U141" s="320">
        <v>83461</v>
      </c>
      <c r="V141" s="320"/>
      <c r="W141" s="320">
        <v>77473</v>
      </c>
      <c r="X141" s="320"/>
      <c r="Y141" s="320">
        <v>0</v>
      </c>
      <c r="Z141" s="320">
        <v>384</v>
      </c>
      <c r="AA141" s="320"/>
      <c r="AB141" s="320">
        <v>0</v>
      </c>
      <c r="AC141" s="320">
        <v>6342</v>
      </c>
      <c r="AD141" s="320">
        <v>5000</v>
      </c>
      <c r="AE141" s="320"/>
      <c r="AF141" s="320"/>
      <c r="AG141" s="320">
        <v>299904</v>
      </c>
      <c r="AH141" s="478"/>
      <c r="AI141" s="475"/>
      <c r="AJ141" s="320">
        <v>299904</v>
      </c>
    </row>
    <row r="142" spans="13:36">
      <c r="M142" s="475"/>
      <c r="N142" s="325">
        <v>37068</v>
      </c>
      <c r="O142" s="319"/>
      <c r="P142" s="319"/>
      <c r="Q142" s="320">
        <v>0</v>
      </c>
      <c r="R142" s="320">
        <v>40003</v>
      </c>
      <c r="S142" s="320">
        <v>0</v>
      </c>
      <c r="T142" s="320">
        <v>13349</v>
      </c>
      <c r="U142" s="320">
        <v>77168</v>
      </c>
      <c r="V142" s="320"/>
      <c r="W142" s="320">
        <v>2325</v>
      </c>
      <c r="X142" s="320">
        <v>15</v>
      </c>
      <c r="Y142" s="320">
        <v>1533</v>
      </c>
      <c r="Z142" s="320">
        <v>4328</v>
      </c>
      <c r="AA142" s="320"/>
      <c r="AB142" s="320">
        <v>17308</v>
      </c>
      <c r="AC142" s="320">
        <v>10799</v>
      </c>
      <c r="AD142" s="320">
        <v>0</v>
      </c>
      <c r="AE142" s="320"/>
      <c r="AF142" s="320"/>
      <c r="AG142" s="320">
        <v>166828</v>
      </c>
      <c r="AH142" s="478"/>
      <c r="AI142" s="475"/>
      <c r="AJ142" s="320">
        <v>166828</v>
      </c>
    </row>
    <row r="143" spans="13:36">
      <c r="M143" s="475"/>
      <c r="N143" s="318"/>
      <c r="O143" s="318"/>
      <c r="P143" s="321"/>
      <c r="Q143" s="320">
        <v>869</v>
      </c>
      <c r="R143" s="320">
        <v>32805</v>
      </c>
      <c r="S143" s="320">
        <v>52466</v>
      </c>
      <c r="T143" s="320">
        <v>0</v>
      </c>
      <c r="U143" s="320">
        <v>21629</v>
      </c>
      <c r="V143" s="320"/>
      <c r="W143" s="320">
        <v>37683</v>
      </c>
      <c r="X143" s="320">
        <v>0</v>
      </c>
      <c r="Y143" s="320">
        <v>2500</v>
      </c>
      <c r="Z143" s="320">
        <v>1442</v>
      </c>
      <c r="AA143" s="320"/>
      <c r="AB143" s="320">
        <v>0</v>
      </c>
      <c r="AC143" s="320">
        <v>4185</v>
      </c>
      <c r="AD143" s="320">
        <v>5000</v>
      </c>
      <c r="AE143" s="320"/>
      <c r="AF143" s="320"/>
      <c r="AG143" s="320">
        <v>158579</v>
      </c>
      <c r="AH143" s="478"/>
      <c r="AI143" s="475"/>
      <c r="AJ143" s="320">
        <v>158579</v>
      </c>
    </row>
    <row r="144" spans="13:36">
      <c r="M144" s="475"/>
      <c r="N144" s="318"/>
      <c r="O144" s="322" t="s">
        <v>59</v>
      </c>
      <c r="P144" s="318"/>
      <c r="Q144" s="320">
        <v>16708</v>
      </c>
      <c r="R144" s="320">
        <v>377414</v>
      </c>
      <c r="S144" s="320">
        <v>31371</v>
      </c>
      <c r="T144" s="320">
        <v>196617</v>
      </c>
      <c r="U144" s="320">
        <v>1180189</v>
      </c>
      <c r="V144" s="320">
        <v>7425</v>
      </c>
      <c r="W144" s="320">
        <v>133920</v>
      </c>
      <c r="X144" s="320">
        <v>72391</v>
      </c>
      <c r="Y144" s="320">
        <v>36150</v>
      </c>
      <c r="Z144" s="320">
        <v>91900</v>
      </c>
      <c r="AA144" s="320">
        <v>4238</v>
      </c>
      <c r="AB144" s="320">
        <v>252333</v>
      </c>
      <c r="AC144" s="320">
        <v>207284</v>
      </c>
      <c r="AD144" s="320">
        <v>32859</v>
      </c>
      <c r="AE144" s="320">
        <v>162990</v>
      </c>
      <c r="AF144" s="320">
        <v>0</v>
      </c>
      <c r="AG144" s="323">
        <v>2803789</v>
      </c>
      <c r="AH144" s="478"/>
      <c r="AI144" s="475"/>
    </row>
    <row r="145" spans="13:35">
      <c r="M145" s="475"/>
      <c r="N145" s="318"/>
      <c r="O145" s="322" t="s">
        <v>59</v>
      </c>
      <c r="P145" s="318"/>
      <c r="Q145" s="320">
        <v>382506</v>
      </c>
      <c r="R145" s="320">
        <v>530965</v>
      </c>
      <c r="S145" s="320">
        <v>480957</v>
      </c>
      <c r="T145" s="320">
        <v>657521</v>
      </c>
      <c r="U145" s="320">
        <v>1099191</v>
      </c>
      <c r="V145" s="320">
        <v>7624</v>
      </c>
      <c r="W145" s="320">
        <v>372434</v>
      </c>
      <c r="X145" s="320">
        <v>6973</v>
      </c>
      <c r="Y145" s="320">
        <v>30974</v>
      </c>
      <c r="Z145" s="320">
        <v>63437</v>
      </c>
      <c r="AA145" s="320">
        <v>3369</v>
      </c>
      <c r="AB145" s="320">
        <v>182987</v>
      </c>
      <c r="AC145" s="320">
        <v>259107</v>
      </c>
      <c r="AD145" s="320">
        <v>130000</v>
      </c>
      <c r="AE145" s="320">
        <v>40548</v>
      </c>
      <c r="AF145" s="320">
        <v>50327</v>
      </c>
      <c r="AG145" s="323">
        <v>4298920</v>
      </c>
      <c r="AH145" s="478"/>
      <c r="AI145" s="475"/>
    </row>
    <row r="146" spans="13:35">
      <c r="M146" s="475"/>
      <c r="N146" s="476"/>
      <c r="O146" s="476"/>
      <c r="P146" s="476"/>
      <c r="Q146" s="476"/>
      <c r="R146" s="476"/>
      <c r="S146" s="476"/>
      <c r="T146" s="476"/>
      <c r="U146" s="476"/>
      <c r="V146" s="476"/>
      <c r="W146" s="476"/>
      <c r="X146" s="476"/>
      <c r="Y146" s="476"/>
      <c r="Z146" s="476"/>
      <c r="AA146" s="476"/>
      <c r="AB146" s="476"/>
      <c r="AC146" s="476"/>
      <c r="AD146" s="476"/>
      <c r="AE146" s="476"/>
      <c r="AF146" s="314"/>
      <c r="AG146" s="314"/>
      <c r="AH146" s="314"/>
      <c r="AI146" s="314"/>
    </row>
  </sheetData>
  <mergeCells count="8">
    <mergeCell ref="J29:K29"/>
    <mergeCell ref="AI91:AI145"/>
    <mergeCell ref="N146:AE146"/>
    <mergeCell ref="M88:M146"/>
    <mergeCell ref="N88:AE88"/>
    <mergeCell ref="N89:AE89"/>
    <mergeCell ref="N90:AE90"/>
    <mergeCell ref="AH91:AH145"/>
  </mergeCells>
  <phoneticPr fontId="0" type="noConversion"/>
  <pageMargins left="0.25" right="0" top="0.75" bottom="0.75" header="0" footer="0"/>
  <pageSetup scale="32" pageOrder="overThenDown" orientation="landscape" horizontalDpi="4294967292" r:id="rId1"/>
  <headerFooter alignWithMargins="0">
    <oddHeader>&amp;RSEPTEMBER 2001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45720</xdr:colOff>
                <xdr:row>15</xdr:row>
                <xdr:rowOff>7620</xdr:rowOff>
              </from>
              <to>
                <xdr:col>8</xdr:col>
                <xdr:colOff>83820</xdr:colOff>
                <xdr:row>20</xdr:row>
                <xdr:rowOff>160020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68580</xdr:colOff>
                <xdr:row>15</xdr:row>
                <xdr:rowOff>30480</xdr:rowOff>
              </from>
              <to>
                <xdr:col>8</xdr:col>
                <xdr:colOff>76200</xdr:colOff>
                <xdr:row>20</xdr:row>
                <xdr:rowOff>121920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84"/>
  <sheetViews>
    <sheetView workbookViewId="0">
      <selection sqref="A1:AH184"/>
    </sheetView>
  </sheetViews>
  <sheetFormatPr defaultRowHeight="13.2"/>
  <cols>
    <col min="4" max="32" width="10.88671875" customWidth="1"/>
    <col min="33" max="34" width="11.33203125" customWidth="1"/>
  </cols>
  <sheetData>
    <row r="1" spans="1:34">
      <c r="A1" t="s">
        <v>263</v>
      </c>
    </row>
    <row r="2" spans="1:34">
      <c r="D2" s="328">
        <v>37135</v>
      </c>
      <c r="E2" s="328">
        <v>37136</v>
      </c>
      <c r="F2" s="328">
        <v>37137</v>
      </c>
      <c r="G2" s="328">
        <v>37138</v>
      </c>
      <c r="H2" s="328">
        <v>37139</v>
      </c>
      <c r="I2" s="328">
        <v>37140</v>
      </c>
      <c r="J2" s="328">
        <v>37141</v>
      </c>
      <c r="K2" s="328">
        <v>37142</v>
      </c>
      <c r="L2" s="328">
        <v>37143</v>
      </c>
      <c r="M2" s="328">
        <v>37144</v>
      </c>
      <c r="N2" s="328">
        <v>37145</v>
      </c>
      <c r="O2" s="328">
        <v>37146</v>
      </c>
      <c r="P2" s="328">
        <v>37147</v>
      </c>
      <c r="Q2" s="328">
        <v>37148</v>
      </c>
      <c r="R2" s="328">
        <v>37149</v>
      </c>
      <c r="S2" s="328">
        <v>37150</v>
      </c>
      <c r="T2" s="328">
        <v>37151</v>
      </c>
      <c r="U2" s="328">
        <v>37152</v>
      </c>
      <c r="V2" s="328">
        <v>37153</v>
      </c>
      <c r="W2" s="328">
        <v>37154</v>
      </c>
      <c r="X2" s="328">
        <v>37155</v>
      </c>
      <c r="Y2" s="328">
        <v>37156</v>
      </c>
      <c r="Z2" s="328">
        <v>37157</v>
      </c>
      <c r="AA2" s="328">
        <v>37158</v>
      </c>
      <c r="AB2" s="328">
        <v>37159</v>
      </c>
      <c r="AC2" s="328">
        <v>37160</v>
      </c>
      <c r="AD2" s="328">
        <v>37161</v>
      </c>
      <c r="AE2" s="328">
        <v>37162</v>
      </c>
      <c r="AF2">
        <v>37163</v>
      </c>
      <c r="AG2">
        <v>37164</v>
      </c>
      <c r="AH2" t="s">
        <v>59</v>
      </c>
    </row>
    <row r="3" spans="1:34">
      <c r="A3" t="s">
        <v>264</v>
      </c>
      <c r="B3">
        <v>106881</v>
      </c>
      <c r="C3" t="s">
        <v>265</v>
      </c>
      <c r="D3">
        <v>16667</v>
      </c>
      <c r="E3">
        <v>16667</v>
      </c>
      <c r="F3">
        <v>16667</v>
      </c>
      <c r="G3">
        <v>16667</v>
      </c>
      <c r="H3">
        <v>16667</v>
      </c>
      <c r="I3">
        <v>16667</v>
      </c>
      <c r="J3">
        <v>16667</v>
      </c>
      <c r="K3">
        <v>16667</v>
      </c>
      <c r="L3">
        <v>16667</v>
      </c>
      <c r="M3">
        <v>16667</v>
      </c>
      <c r="N3">
        <v>16667</v>
      </c>
      <c r="O3">
        <v>16667</v>
      </c>
      <c r="P3">
        <v>16667</v>
      </c>
      <c r="Q3">
        <v>16667</v>
      </c>
      <c r="R3">
        <v>16667</v>
      </c>
      <c r="S3">
        <v>16667</v>
      </c>
      <c r="T3">
        <v>16667</v>
      </c>
      <c r="U3">
        <v>16667</v>
      </c>
      <c r="V3">
        <v>16667</v>
      </c>
      <c r="W3">
        <v>16667</v>
      </c>
      <c r="X3">
        <v>16667</v>
      </c>
      <c r="Y3">
        <v>16667</v>
      </c>
      <c r="Z3">
        <v>16667</v>
      </c>
      <c r="AA3">
        <v>16667</v>
      </c>
      <c r="AB3">
        <v>16667</v>
      </c>
      <c r="AC3">
        <v>16667</v>
      </c>
      <c r="AD3">
        <v>16667</v>
      </c>
      <c r="AE3">
        <v>16667</v>
      </c>
      <c r="AF3">
        <v>16667</v>
      </c>
      <c r="AG3">
        <v>16667</v>
      </c>
      <c r="AH3">
        <v>500010</v>
      </c>
    </row>
    <row r="4" spans="1:34">
      <c r="B4">
        <v>62389</v>
      </c>
      <c r="C4" t="s">
        <v>266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264</v>
      </c>
      <c r="B5">
        <v>107831</v>
      </c>
      <c r="C5" t="s">
        <v>265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B6">
        <v>62389</v>
      </c>
      <c r="C6" t="s">
        <v>266</v>
      </c>
      <c r="D6">
        <v>5000</v>
      </c>
      <c r="E6">
        <v>5000</v>
      </c>
      <c r="F6">
        <v>5000</v>
      </c>
      <c r="G6">
        <v>5000</v>
      </c>
      <c r="H6">
        <v>5000</v>
      </c>
      <c r="I6">
        <v>5000</v>
      </c>
      <c r="J6">
        <v>5000</v>
      </c>
      <c r="K6">
        <v>5000</v>
      </c>
      <c r="L6">
        <v>5000</v>
      </c>
      <c r="M6">
        <v>5000</v>
      </c>
      <c r="N6">
        <v>5000</v>
      </c>
      <c r="O6">
        <v>5000</v>
      </c>
      <c r="P6">
        <v>5000</v>
      </c>
      <c r="Q6">
        <v>5000</v>
      </c>
      <c r="R6">
        <v>5000</v>
      </c>
      <c r="S6">
        <v>5000</v>
      </c>
      <c r="T6">
        <v>5000</v>
      </c>
      <c r="U6">
        <v>5000</v>
      </c>
      <c r="V6">
        <v>5000</v>
      </c>
      <c r="W6">
        <v>5000</v>
      </c>
      <c r="X6">
        <v>5000</v>
      </c>
      <c r="Y6">
        <v>5000</v>
      </c>
      <c r="Z6">
        <v>5000</v>
      </c>
      <c r="AA6">
        <v>5000</v>
      </c>
      <c r="AB6">
        <v>5000</v>
      </c>
      <c r="AC6">
        <v>5000</v>
      </c>
      <c r="AD6">
        <v>5000</v>
      </c>
      <c r="AE6">
        <v>5000</v>
      </c>
      <c r="AF6">
        <v>5000</v>
      </c>
      <c r="AG6">
        <v>5000</v>
      </c>
      <c r="AH6">
        <v>150000</v>
      </c>
    </row>
    <row r="7" spans="1:34">
      <c r="A7" t="s">
        <v>264</v>
      </c>
      <c r="B7">
        <v>107907</v>
      </c>
      <c r="C7" t="s">
        <v>265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B8">
        <v>62389</v>
      </c>
      <c r="C8" t="s">
        <v>266</v>
      </c>
      <c r="D8">
        <v>2354</v>
      </c>
      <c r="E8">
        <v>2354</v>
      </c>
      <c r="F8">
        <v>2354</v>
      </c>
      <c r="G8">
        <v>2354</v>
      </c>
      <c r="H8">
        <v>2354</v>
      </c>
      <c r="I8">
        <v>2354</v>
      </c>
      <c r="J8">
        <v>2354</v>
      </c>
      <c r="K8">
        <v>2354</v>
      </c>
      <c r="L8">
        <v>2354</v>
      </c>
      <c r="M8">
        <v>2354</v>
      </c>
      <c r="N8">
        <v>2354</v>
      </c>
      <c r="O8">
        <v>2354</v>
      </c>
      <c r="P8">
        <v>2354</v>
      </c>
      <c r="Q8">
        <v>2354</v>
      </c>
      <c r="R8">
        <v>2354</v>
      </c>
      <c r="S8">
        <v>2354</v>
      </c>
      <c r="T8">
        <v>2354</v>
      </c>
      <c r="U8">
        <v>2354</v>
      </c>
      <c r="V8">
        <v>2354</v>
      </c>
      <c r="W8">
        <v>2354</v>
      </c>
      <c r="X8">
        <v>2354</v>
      </c>
      <c r="Y8">
        <v>2354</v>
      </c>
      <c r="Z8">
        <v>2354</v>
      </c>
      <c r="AA8">
        <v>2354</v>
      </c>
      <c r="AB8">
        <v>2354</v>
      </c>
      <c r="AC8">
        <v>2354</v>
      </c>
      <c r="AD8">
        <v>2354</v>
      </c>
      <c r="AE8">
        <v>2354</v>
      </c>
      <c r="AF8">
        <v>2354</v>
      </c>
      <c r="AG8">
        <v>2354</v>
      </c>
      <c r="AH8">
        <v>70620</v>
      </c>
    </row>
    <row r="9" spans="1:34">
      <c r="A9" t="s">
        <v>264</v>
      </c>
      <c r="B9">
        <v>108016</v>
      </c>
      <c r="C9" t="s">
        <v>265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B10">
        <v>62389</v>
      </c>
      <c r="C10" t="s">
        <v>266</v>
      </c>
      <c r="D10">
        <v>5375</v>
      </c>
      <c r="E10">
        <v>5375</v>
      </c>
      <c r="F10">
        <v>5375</v>
      </c>
      <c r="G10">
        <v>5375</v>
      </c>
      <c r="H10">
        <v>5375</v>
      </c>
      <c r="I10">
        <v>5375</v>
      </c>
      <c r="J10">
        <v>5375</v>
      </c>
      <c r="K10">
        <v>5375</v>
      </c>
      <c r="L10">
        <v>5375</v>
      </c>
      <c r="M10">
        <v>5375</v>
      </c>
      <c r="N10">
        <v>5375</v>
      </c>
      <c r="O10">
        <v>5375</v>
      </c>
      <c r="P10">
        <v>5375</v>
      </c>
      <c r="Q10">
        <v>5375</v>
      </c>
      <c r="R10">
        <v>5375</v>
      </c>
      <c r="S10">
        <v>5375</v>
      </c>
      <c r="T10">
        <v>5375</v>
      </c>
      <c r="U10">
        <v>5375</v>
      </c>
      <c r="V10">
        <v>5375</v>
      </c>
      <c r="W10">
        <v>5375</v>
      </c>
      <c r="X10">
        <v>5375</v>
      </c>
      <c r="Y10">
        <v>5375</v>
      </c>
      <c r="Z10">
        <v>5375</v>
      </c>
      <c r="AA10">
        <v>5375</v>
      </c>
      <c r="AB10">
        <v>5375</v>
      </c>
      <c r="AC10">
        <v>5375</v>
      </c>
      <c r="AD10">
        <v>5375</v>
      </c>
      <c r="AE10">
        <v>5375</v>
      </c>
      <c r="AF10">
        <v>5375</v>
      </c>
      <c r="AG10">
        <v>5375</v>
      </c>
      <c r="AH10">
        <v>161250</v>
      </c>
    </row>
    <row r="11" spans="1:34">
      <c r="A11" t="s">
        <v>264</v>
      </c>
      <c r="B11">
        <v>108027</v>
      </c>
      <c r="C11" t="s">
        <v>265</v>
      </c>
      <c r="D11">
        <v>0</v>
      </c>
      <c r="E11">
        <v>0</v>
      </c>
      <c r="F11">
        <v>0</v>
      </c>
      <c r="G11">
        <v>0</v>
      </c>
      <c r="H11">
        <v>10333</v>
      </c>
      <c r="I11">
        <v>10333</v>
      </c>
      <c r="J11">
        <v>10333</v>
      </c>
      <c r="K11">
        <v>10333</v>
      </c>
      <c r="L11">
        <v>10333</v>
      </c>
      <c r="M11">
        <v>10333</v>
      </c>
      <c r="N11">
        <v>10333</v>
      </c>
      <c r="O11">
        <v>10333</v>
      </c>
      <c r="P11">
        <v>10333</v>
      </c>
      <c r="Q11">
        <v>10333</v>
      </c>
      <c r="R11">
        <v>10333</v>
      </c>
      <c r="S11">
        <v>10333</v>
      </c>
      <c r="T11">
        <v>10333</v>
      </c>
      <c r="U11">
        <v>10333</v>
      </c>
      <c r="V11">
        <v>10333</v>
      </c>
      <c r="W11">
        <v>10333</v>
      </c>
      <c r="X11">
        <v>15500</v>
      </c>
      <c r="Y11">
        <v>15500</v>
      </c>
      <c r="Z11">
        <v>15500</v>
      </c>
      <c r="AA11">
        <v>15500</v>
      </c>
      <c r="AB11">
        <v>15500</v>
      </c>
      <c r="AC11">
        <v>15500</v>
      </c>
      <c r="AD11">
        <v>15500</v>
      </c>
      <c r="AE11">
        <v>15500</v>
      </c>
      <c r="AF11">
        <v>15500</v>
      </c>
      <c r="AG11">
        <v>15500</v>
      </c>
      <c r="AH11">
        <v>320328</v>
      </c>
    </row>
    <row r="12" spans="1:34">
      <c r="B12">
        <v>62389</v>
      </c>
      <c r="C12" t="s">
        <v>266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>
      <c r="A13" t="s">
        <v>264</v>
      </c>
      <c r="B13">
        <v>108028</v>
      </c>
      <c r="C13" t="s">
        <v>265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>
      <c r="B14">
        <v>62389</v>
      </c>
      <c r="C14" t="s">
        <v>266</v>
      </c>
      <c r="D14">
        <v>0</v>
      </c>
      <c r="E14">
        <v>0</v>
      </c>
      <c r="F14">
        <v>0</v>
      </c>
      <c r="G14">
        <v>0</v>
      </c>
      <c r="H14">
        <v>10333</v>
      </c>
      <c r="I14">
        <v>10333</v>
      </c>
      <c r="J14">
        <v>10333</v>
      </c>
      <c r="K14">
        <v>10333</v>
      </c>
      <c r="L14">
        <v>10333</v>
      </c>
      <c r="M14">
        <v>10333</v>
      </c>
      <c r="N14">
        <v>10333</v>
      </c>
      <c r="O14">
        <v>10333</v>
      </c>
      <c r="P14">
        <v>10333</v>
      </c>
      <c r="Q14">
        <v>10333</v>
      </c>
      <c r="R14">
        <v>10333</v>
      </c>
      <c r="S14">
        <v>10333</v>
      </c>
      <c r="T14">
        <v>10333</v>
      </c>
      <c r="U14">
        <v>10333</v>
      </c>
      <c r="V14">
        <v>10333</v>
      </c>
      <c r="W14">
        <v>10333</v>
      </c>
      <c r="X14">
        <v>15500</v>
      </c>
      <c r="Y14">
        <v>15500</v>
      </c>
      <c r="Z14">
        <v>15500</v>
      </c>
      <c r="AA14">
        <v>15500</v>
      </c>
      <c r="AB14">
        <v>15500</v>
      </c>
      <c r="AC14">
        <v>15500</v>
      </c>
      <c r="AD14">
        <v>15500</v>
      </c>
      <c r="AE14">
        <v>15500</v>
      </c>
      <c r="AF14">
        <v>15500</v>
      </c>
      <c r="AG14">
        <v>15500</v>
      </c>
      <c r="AH14">
        <v>320328</v>
      </c>
    </row>
    <row r="15" spans="1:34">
      <c r="A15" t="s">
        <v>264</v>
      </c>
      <c r="B15">
        <v>108197</v>
      </c>
      <c r="C15" t="s">
        <v>265</v>
      </c>
      <c r="D15">
        <v>17056</v>
      </c>
      <c r="E15">
        <v>17056</v>
      </c>
      <c r="F15">
        <v>17056</v>
      </c>
      <c r="G15">
        <v>17056</v>
      </c>
      <c r="H15">
        <v>17056</v>
      </c>
      <c r="I15">
        <v>17056</v>
      </c>
      <c r="J15">
        <v>17056</v>
      </c>
      <c r="K15">
        <v>17056</v>
      </c>
      <c r="L15">
        <v>17056</v>
      </c>
      <c r="M15">
        <v>17056</v>
      </c>
      <c r="N15">
        <v>17056</v>
      </c>
      <c r="O15">
        <v>17056</v>
      </c>
      <c r="P15">
        <v>17056</v>
      </c>
      <c r="Q15">
        <v>17056</v>
      </c>
      <c r="R15">
        <v>17056</v>
      </c>
      <c r="S15">
        <v>17056</v>
      </c>
      <c r="T15">
        <v>17056</v>
      </c>
      <c r="U15">
        <v>17056</v>
      </c>
      <c r="V15">
        <v>17056</v>
      </c>
      <c r="W15">
        <v>17056</v>
      </c>
      <c r="X15">
        <v>17056</v>
      </c>
      <c r="Y15">
        <v>17056</v>
      </c>
      <c r="Z15">
        <v>17056</v>
      </c>
      <c r="AA15">
        <v>17056</v>
      </c>
      <c r="AB15">
        <v>17056</v>
      </c>
      <c r="AC15">
        <v>17056</v>
      </c>
      <c r="AD15">
        <v>17056</v>
      </c>
      <c r="AE15">
        <v>17056</v>
      </c>
      <c r="AF15">
        <v>17056</v>
      </c>
      <c r="AG15">
        <v>17056</v>
      </c>
      <c r="AH15">
        <v>511680</v>
      </c>
    </row>
    <row r="16" spans="1:34">
      <c r="B16">
        <v>62389</v>
      </c>
      <c r="C16" t="s">
        <v>266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>
      <c r="A17" t="s">
        <v>264</v>
      </c>
      <c r="B17">
        <v>108249</v>
      </c>
      <c r="C17" t="s">
        <v>265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>
      <c r="B18">
        <v>62389</v>
      </c>
      <c r="C18" t="s">
        <v>266</v>
      </c>
      <c r="D18">
        <v>3500</v>
      </c>
      <c r="E18">
        <v>3500</v>
      </c>
      <c r="F18">
        <v>3500</v>
      </c>
      <c r="G18">
        <v>3500</v>
      </c>
      <c r="H18">
        <v>3500</v>
      </c>
      <c r="I18">
        <v>3500</v>
      </c>
      <c r="J18">
        <v>3500</v>
      </c>
      <c r="K18">
        <v>3500</v>
      </c>
      <c r="L18">
        <v>3500</v>
      </c>
      <c r="M18">
        <v>3500</v>
      </c>
      <c r="N18">
        <v>3500</v>
      </c>
      <c r="O18">
        <v>3500</v>
      </c>
      <c r="P18">
        <v>3500</v>
      </c>
      <c r="Q18">
        <v>3500</v>
      </c>
      <c r="R18">
        <v>3500</v>
      </c>
      <c r="S18">
        <v>3500</v>
      </c>
      <c r="T18">
        <v>3500</v>
      </c>
      <c r="U18">
        <v>3500</v>
      </c>
      <c r="V18">
        <v>3500</v>
      </c>
      <c r="W18">
        <v>3500</v>
      </c>
      <c r="X18">
        <v>3500</v>
      </c>
      <c r="Y18">
        <v>3500</v>
      </c>
      <c r="Z18">
        <v>3500</v>
      </c>
      <c r="AA18">
        <v>3500</v>
      </c>
      <c r="AB18">
        <v>3500</v>
      </c>
      <c r="AC18">
        <v>3500</v>
      </c>
      <c r="AD18">
        <v>3500</v>
      </c>
      <c r="AE18">
        <v>3500</v>
      </c>
      <c r="AF18">
        <v>3500</v>
      </c>
      <c r="AG18">
        <v>3500</v>
      </c>
      <c r="AH18">
        <v>105000</v>
      </c>
    </row>
    <row r="19" spans="1:34">
      <c r="A19" t="s">
        <v>264</v>
      </c>
      <c r="B19">
        <v>108306</v>
      </c>
      <c r="C19" t="s">
        <v>265</v>
      </c>
      <c r="D19">
        <v>20000</v>
      </c>
      <c r="E19">
        <v>20000</v>
      </c>
      <c r="F19">
        <v>20000</v>
      </c>
      <c r="G19">
        <v>20000</v>
      </c>
      <c r="Q19">
        <v>33000</v>
      </c>
      <c r="R19">
        <v>48000</v>
      </c>
      <c r="S19">
        <v>48000</v>
      </c>
      <c r="T19">
        <v>48000</v>
      </c>
      <c r="Y19">
        <v>10000</v>
      </c>
      <c r="Z19">
        <v>10000</v>
      </c>
      <c r="AA19">
        <v>10000</v>
      </c>
      <c r="AH19">
        <v>287000</v>
      </c>
    </row>
    <row r="20" spans="1:34">
      <c r="B20">
        <v>62389</v>
      </c>
      <c r="C20" t="s">
        <v>266</v>
      </c>
      <c r="D20">
        <v>0</v>
      </c>
      <c r="E20">
        <v>0</v>
      </c>
      <c r="F20">
        <v>0</v>
      </c>
      <c r="G20">
        <v>0</v>
      </c>
      <c r="Q20">
        <v>0</v>
      </c>
      <c r="R20">
        <v>0</v>
      </c>
      <c r="S20">
        <v>0</v>
      </c>
      <c r="T20">
        <v>0</v>
      </c>
      <c r="Y20">
        <v>0</v>
      </c>
      <c r="Z20">
        <v>0</v>
      </c>
      <c r="AA20">
        <v>0</v>
      </c>
      <c r="AH20">
        <v>0</v>
      </c>
    </row>
    <row r="21" spans="1:34">
      <c r="A21" t="s">
        <v>264</v>
      </c>
      <c r="B21">
        <v>108333</v>
      </c>
      <c r="C21" t="s">
        <v>265</v>
      </c>
      <c r="W21">
        <v>0</v>
      </c>
      <c r="X21">
        <v>0</v>
      </c>
      <c r="AB21">
        <v>0</v>
      </c>
      <c r="AC21">
        <v>0</v>
      </c>
      <c r="AD21">
        <v>0</v>
      </c>
      <c r="AH21">
        <v>0</v>
      </c>
    </row>
    <row r="22" spans="1:34">
      <c r="B22">
        <v>62389</v>
      </c>
      <c r="C22" t="s">
        <v>266</v>
      </c>
      <c r="W22">
        <v>40000</v>
      </c>
      <c r="X22">
        <v>100000</v>
      </c>
      <c r="AB22">
        <v>20000</v>
      </c>
      <c r="AC22">
        <v>20000</v>
      </c>
      <c r="AD22">
        <v>20000</v>
      </c>
      <c r="AH22">
        <v>200000</v>
      </c>
    </row>
    <row r="23" spans="1:34">
      <c r="A23" t="s">
        <v>267</v>
      </c>
      <c r="B23">
        <v>107896</v>
      </c>
      <c r="C23" t="s">
        <v>265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>
      <c r="B24">
        <v>71322</v>
      </c>
      <c r="C24" t="s">
        <v>266</v>
      </c>
      <c r="D24">
        <v>487</v>
      </c>
      <c r="E24">
        <v>487</v>
      </c>
      <c r="F24">
        <v>487</v>
      </c>
      <c r="G24">
        <v>487</v>
      </c>
      <c r="H24">
        <v>487</v>
      </c>
      <c r="I24">
        <v>487</v>
      </c>
      <c r="J24">
        <v>487</v>
      </c>
      <c r="K24">
        <v>487</v>
      </c>
      <c r="L24">
        <v>487</v>
      </c>
      <c r="M24">
        <v>487</v>
      </c>
      <c r="N24">
        <v>487</v>
      </c>
      <c r="O24">
        <v>487</v>
      </c>
      <c r="P24">
        <v>487</v>
      </c>
      <c r="Q24">
        <v>487</v>
      </c>
      <c r="R24">
        <v>487</v>
      </c>
      <c r="S24">
        <v>487</v>
      </c>
      <c r="T24">
        <v>487</v>
      </c>
      <c r="U24">
        <v>487</v>
      </c>
      <c r="V24">
        <v>487</v>
      </c>
      <c r="W24">
        <v>487</v>
      </c>
      <c r="X24">
        <v>491</v>
      </c>
      <c r="Y24">
        <v>486</v>
      </c>
      <c r="Z24">
        <v>486</v>
      </c>
      <c r="AA24">
        <v>486</v>
      </c>
      <c r="AB24">
        <v>486</v>
      </c>
      <c r="AC24">
        <v>486</v>
      </c>
      <c r="AD24">
        <v>486</v>
      </c>
      <c r="AE24">
        <v>486</v>
      </c>
      <c r="AF24">
        <v>486</v>
      </c>
      <c r="AG24">
        <v>486</v>
      </c>
      <c r="AH24">
        <v>14605</v>
      </c>
    </row>
    <row r="25" spans="1:34">
      <c r="A25" t="s">
        <v>267</v>
      </c>
      <c r="B25">
        <v>107933</v>
      </c>
      <c r="C25" t="s">
        <v>265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>
      <c r="B26">
        <v>71322</v>
      </c>
      <c r="C26" t="s">
        <v>266</v>
      </c>
      <c r="D26">
        <v>8572</v>
      </c>
      <c r="E26">
        <v>8572</v>
      </c>
      <c r="F26">
        <v>8572</v>
      </c>
      <c r="G26">
        <v>8572</v>
      </c>
      <c r="H26">
        <v>8572</v>
      </c>
      <c r="I26">
        <v>8572</v>
      </c>
      <c r="J26">
        <v>8572</v>
      </c>
      <c r="K26">
        <v>8572</v>
      </c>
      <c r="L26">
        <v>8572</v>
      </c>
      <c r="M26">
        <v>8572</v>
      </c>
      <c r="N26">
        <v>8572</v>
      </c>
      <c r="O26">
        <v>8572</v>
      </c>
      <c r="P26">
        <v>8572</v>
      </c>
      <c r="Q26">
        <v>8572</v>
      </c>
      <c r="R26">
        <v>8572</v>
      </c>
      <c r="S26">
        <v>8572</v>
      </c>
      <c r="T26">
        <v>8572</v>
      </c>
      <c r="U26">
        <v>8572</v>
      </c>
      <c r="V26">
        <v>8572</v>
      </c>
      <c r="W26">
        <v>8572</v>
      </c>
      <c r="X26">
        <v>8579</v>
      </c>
      <c r="Y26">
        <v>8570</v>
      </c>
      <c r="Z26">
        <v>8570</v>
      </c>
      <c r="AA26">
        <v>8570</v>
      </c>
      <c r="AB26">
        <v>8570</v>
      </c>
      <c r="AC26">
        <v>8570</v>
      </c>
      <c r="AD26">
        <v>8570</v>
      </c>
      <c r="AE26">
        <v>8570</v>
      </c>
      <c r="AF26">
        <v>8570</v>
      </c>
      <c r="AG26">
        <v>8570</v>
      </c>
      <c r="AH26">
        <v>257149</v>
      </c>
    </row>
    <row r="27" spans="1:34">
      <c r="A27" t="s">
        <v>267</v>
      </c>
      <c r="B27">
        <v>107933</v>
      </c>
      <c r="C27" t="s">
        <v>265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>
      <c r="B28">
        <v>71328</v>
      </c>
      <c r="C28" t="s">
        <v>266</v>
      </c>
      <c r="D28">
        <v>244</v>
      </c>
      <c r="E28">
        <v>244</v>
      </c>
      <c r="F28">
        <v>244</v>
      </c>
      <c r="G28">
        <v>244</v>
      </c>
      <c r="H28">
        <v>244</v>
      </c>
      <c r="I28">
        <v>244</v>
      </c>
      <c r="J28">
        <v>244</v>
      </c>
      <c r="K28">
        <v>244</v>
      </c>
      <c r="L28">
        <v>244</v>
      </c>
      <c r="M28">
        <v>244</v>
      </c>
      <c r="N28">
        <v>244</v>
      </c>
      <c r="O28">
        <v>244</v>
      </c>
      <c r="P28">
        <v>244</v>
      </c>
      <c r="Q28">
        <v>244</v>
      </c>
      <c r="R28">
        <v>244</v>
      </c>
      <c r="S28">
        <v>244</v>
      </c>
      <c r="T28">
        <v>244</v>
      </c>
      <c r="U28">
        <v>244</v>
      </c>
      <c r="V28">
        <v>244</v>
      </c>
      <c r="W28">
        <v>244</v>
      </c>
      <c r="X28">
        <v>247</v>
      </c>
      <c r="Y28">
        <v>242</v>
      </c>
      <c r="Z28">
        <v>242</v>
      </c>
      <c r="AA28">
        <v>242</v>
      </c>
      <c r="AB28">
        <v>242</v>
      </c>
      <c r="AC28">
        <v>242</v>
      </c>
      <c r="AD28">
        <v>242</v>
      </c>
      <c r="AE28">
        <v>242</v>
      </c>
      <c r="AF28">
        <v>242</v>
      </c>
      <c r="AG28">
        <v>242</v>
      </c>
      <c r="AH28">
        <v>7305</v>
      </c>
    </row>
    <row r="29" spans="1:34">
      <c r="A29" t="s">
        <v>267</v>
      </c>
      <c r="B29">
        <v>107991</v>
      </c>
      <c r="C29" t="s">
        <v>265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>
      <c r="B30">
        <v>62389</v>
      </c>
      <c r="C30" t="s">
        <v>266</v>
      </c>
      <c r="D30">
        <v>376</v>
      </c>
      <c r="E30">
        <v>376</v>
      </c>
      <c r="F30">
        <v>376</v>
      </c>
      <c r="G30">
        <v>376</v>
      </c>
      <c r="H30">
        <v>376</v>
      </c>
      <c r="I30">
        <v>376</v>
      </c>
      <c r="J30">
        <v>376</v>
      </c>
      <c r="K30">
        <v>376</v>
      </c>
      <c r="L30">
        <v>376</v>
      </c>
      <c r="M30">
        <v>376</v>
      </c>
      <c r="N30">
        <v>376</v>
      </c>
      <c r="O30">
        <v>376</v>
      </c>
      <c r="P30">
        <v>376</v>
      </c>
      <c r="Q30">
        <v>376</v>
      </c>
      <c r="R30">
        <v>376</v>
      </c>
      <c r="S30">
        <v>376</v>
      </c>
      <c r="T30">
        <v>376</v>
      </c>
      <c r="U30">
        <v>376</v>
      </c>
      <c r="V30">
        <v>376</v>
      </c>
      <c r="W30">
        <v>376</v>
      </c>
      <c r="X30">
        <v>381</v>
      </c>
      <c r="Y30">
        <v>376</v>
      </c>
      <c r="Z30">
        <v>376</v>
      </c>
      <c r="AA30">
        <v>376</v>
      </c>
      <c r="AB30">
        <v>376</v>
      </c>
      <c r="AC30">
        <v>376</v>
      </c>
      <c r="AD30">
        <v>376</v>
      </c>
      <c r="AE30">
        <v>376</v>
      </c>
      <c r="AF30">
        <v>376</v>
      </c>
      <c r="AG30">
        <v>376</v>
      </c>
      <c r="AH30">
        <v>11285</v>
      </c>
    </row>
    <row r="31" spans="1:34">
      <c r="A31" t="s">
        <v>267</v>
      </c>
      <c r="B31">
        <v>108171</v>
      </c>
      <c r="C31" t="s">
        <v>265</v>
      </c>
      <c r="D31">
        <v>760</v>
      </c>
      <c r="E31">
        <v>760</v>
      </c>
      <c r="F31">
        <v>760</v>
      </c>
      <c r="G31">
        <v>760</v>
      </c>
      <c r="H31">
        <v>760</v>
      </c>
      <c r="I31">
        <v>760</v>
      </c>
      <c r="J31">
        <v>760</v>
      </c>
      <c r="K31">
        <v>760</v>
      </c>
      <c r="L31">
        <v>760</v>
      </c>
      <c r="M31">
        <v>760</v>
      </c>
      <c r="N31">
        <v>760</v>
      </c>
      <c r="O31">
        <v>760</v>
      </c>
      <c r="P31">
        <v>760</v>
      </c>
      <c r="Q31">
        <v>760</v>
      </c>
      <c r="R31">
        <v>760</v>
      </c>
      <c r="S31">
        <v>760</v>
      </c>
      <c r="T31">
        <v>760</v>
      </c>
      <c r="U31">
        <v>760</v>
      </c>
      <c r="V31">
        <v>760</v>
      </c>
      <c r="W31">
        <v>760</v>
      </c>
      <c r="X31">
        <v>758</v>
      </c>
      <c r="Y31">
        <v>759</v>
      </c>
      <c r="Z31">
        <v>759</v>
      </c>
      <c r="AA31">
        <v>759</v>
      </c>
      <c r="AB31">
        <v>759</v>
      </c>
      <c r="AC31">
        <v>759</v>
      </c>
      <c r="AD31">
        <v>759</v>
      </c>
      <c r="AE31">
        <v>759</v>
      </c>
      <c r="AF31">
        <v>759</v>
      </c>
      <c r="AG31">
        <v>759</v>
      </c>
      <c r="AH31">
        <v>22789</v>
      </c>
    </row>
    <row r="32" spans="1:34">
      <c r="B32">
        <v>71323</v>
      </c>
      <c r="C32" t="s">
        <v>266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>
      <c r="A33" t="s">
        <v>267</v>
      </c>
      <c r="B33">
        <v>108171</v>
      </c>
      <c r="C33" t="s">
        <v>265</v>
      </c>
      <c r="D33">
        <v>250</v>
      </c>
      <c r="E33">
        <v>250</v>
      </c>
      <c r="F33">
        <v>250</v>
      </c>
      <c r="G33">
        <v>250</v>
      </c>
      <c r="H33">
        <v>250</v>
      </c>
      <c r="I33">
        <v>250</v>
      </c>
      <c r="J33">
        <v>250</v>
      </c>
      <c r="K33">
        <v>250</v>
      </c>
      <c r="L33">
        <v>250</v>
      </c>
      <c r="M33">
        <v>250</v>
      </c>
      <c r="N33">
        <v>250</v>
      </c>
      <c r="O33">
        <v>250</v>
      </c>
      <c r="P33">
        <v>250</v>
      </c>
      <c r="Q33">
        <v>250</v>
      </c>
      <c r="R33">
        <v>250</v>
      </c>
      <c r="S33">
        <v>250</v>
      </c>
      <c r="T33">
        <v>250</v>
      </c>
      <c r="U33">
        <v>250</v>
      </c>
      <c r="V33">
        <v>250</v>
      </c>
      <c r="W33">
        <v>250</v>
      </c>
      <c r="X33">
        <v>255</v>
      </c>
      <c r="Y33">
        <v>250</v>
      </c>
      <c r="Z33">
        <v>250</v>
      </c>
      <c r="AA33">
        <v>250</v>
      </c>
      <c r="AB33">
        <v>250</v>
      </c>
      <c r="AC33">
        <v>250</v>
      </c>
      <c r="AD33">
        <v>250</v>
      </c>
      <c r="AE33">
        <v>250</v>
      </c>
      <c r="AF33">
        <v>250</v>
      </c>
      <c r="AG33">
        <v>250</v>
      </c>
      <c r="AH33">
        <v>7505</v>
      </c>
    </row>
    <row r="34" spans="1:34">
      <c r="B34">
        <v>71454</v>
      </c>
      <c r="C34" t="s">
        <v>266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>
      <c r="A35" t="s">
        <v>267</v>
      </c>
      <c r="B35">
        <v>108232</v>
      </c>
      <c r="C35" t="s">
        <v>265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>
      <c r="B36">
        <v>71322</v>
      </c>
      <c r="C36" t="s">
        <v>266</v>
      </c>
      <c r="D36">
        <v>168</v>
      </c>
      <c r="E36">
        <v>168</v>
      </c>
      <c r="F36">
        <v>168</v>
      </c>
      <c r="G36">
        <v>168</v>
      </c>
      <c r="H36">
        <v>168</v>
      </c>
      <c r="I36">
        <v>168</v>
      </c>
      <c r="J36">
        <v>168</v>
      </c>
      <c r="K36">
        <v>168</v>
      </c>
      <c r="L36">
        <v>168</v>
      </c>
      <c r="M36">
        <v>168</v>
      </c>
      <c r="N36">
        <v>168</v>
      </c>
      <c r="O36">
        <v>168</v>
      </c>
      <c r="P36">
        <v>168</v>
      </c>
      <c r="Q36">
        <v>168</v>
      </c>
      <c r="R36">
        <v>168</v>
      </c>
      <c r="S36">
        <v>168</v>
      </c>
      <c r="T36">
        <v>168</v>
      </c>
      <c r="U36">
        <v>168</v>
      </c>
      <c r="V36">
        <v>168</v>
      </c>
      <c r="W36">
        <v>168</v>
      </c>
      <c r="X36">
        <v>173</v>
      </c>
      <c r="Y36">
        <v>169</v>
      </c>
      <c r="Z36">
        <v>169</v>
      </c>
      <c r="AA36">
        <v>169</v>
      </c>
      <c r="AB36">
        <v>169</v>
      </c>
      <c r="AC36">
        <v>169</v>
      </c>
      <c r="AD36">
        <v>169</v>
      </c>
      <c r="AE36">
        <v>169</v>
      </c>
      <c r="AF36">
        <v>169</v>
      </c>
      <c r="AG36">
        <v>169</v>
      </c>
      <c r="AH36">
        <v>5054</v>
      </c>
    </row>
    <row r="37" spans="1:34">
      <c r="A37" t="s">
        <v>268</v>
      </c>
      <c r="B37">
        <v>107833</v>
      </c>
      <c r="C37" t="s">
        <v>265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>
      <c r="B38">
        <v>62389</v>
      </c>
      <c r="C38" t="s">
        <v>266</v>
      </c>
      <c r="D38">
        <v>2000</v>
      </c>
      <c r="E38">
        <v>2000</v>
      </c>
      <c r="F38">
        <v>2000</v>
      </c>
      <c r="G38">
        <v>2000</v>
      </c>
      <c r="H38">
        <v>2000</v>
      </c>
      <c r="I38">
        <v>2000</v>
      </c>
      <c r="J38">
        <v>2000</v>
      </c>
      <c r="K38">
        <v>2000</v>
      </c>
      <c r="L38">
        <v>2000</v>
      </c>
      <c r="M38">
        <v>2000</v>
      </c>
      <c r="N38">
        <v>2000</v>
      </c>
      <c r="O38">
        <v>2000</v>
      </c>
      <c r="P38">
        <v>2000</v>
      </c>
      <c r="Q38">
        <v>2000</v>
      </c>
      <c r="R38">
        <v>2000</v>
      </c>
      <c r="S38">
        <v>2000</v>
      </c>
      <c r="T38">
        <v>2000</v>
      </c>
      <c r="U38">
        <v>2000</v>
      </c>
      <c r="V38">
        <v>2000</v>
      </c>
      <c r="W38">
        <v>2000</v>
      </c>
      <c r="X38">
        <v>2000</v>
      </c>
      <c r="Y38">
        <v>2000</v>
      </c>
      <c r="Z38">
        <v>2000</v>
      </c>
      <c r="AA38">
        <v>2000</v>
      </c>
      <c r="AB38">
        <v>2000</v>
      </c>
      <c r="AC38">
        <v>2000</v>
      </c>
      <c r="AD38">
        <v>2000</v>
      </c>
      <c r="AE38">
        <v>2000</v>
      </c>
      <c r="AF38">
        <v>2000</v>
      </c>
      <c r="AG38">
        <v>2000</v>
      </c>
      <c r="AH38">
        <v>60000</v>
      </c>
    </row>
    <row r="39" spans="1:34">
      <c r="A39" t="s">
        <v>269</v>
      </c>
      <c r="B39">
        <v>105766</v>
      </c>
      <c r="C39" t="s">
        <v>265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>
      <c r="B40">
        <v>71455</v>
      </c>
      <c r="C40" t="s">
        <v>266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>
      <c r="A41" t="s">
        <v>270</v>
      </c>
      <c r="B41">
        <v>107946</v>
      </c>
      <c r="C41" t="s">
        <v>265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>
      <c r="B42">
        <v>62389</v>
      </c>
      <c r="C42" t="s">
        <v>266</v>
      </c>
      <c r="D42">
        <v>2667</v>
      </c>
      <c r="E42">
        <v>1025</v>
      </c>
      <c r="F42">
        <v>557</v>
      </c>
      <c r="G42">
        <v>1321</v>
      </c>
      <c r="H42">
        <v>2667</v>
      </c>
      <c r="I42">
        <v>2667</v>
      </c>
      <c r="J42">
        <v>7762</v>
      </c>
      <c r="K42">
        <v>2667</v>
      </c>
      <c r="L42">
        <v>2667</v>
      </c>
      <c r="M42">
        <v>2667</v>
      </c>
      <c r="N42">
        <v>2667</v>
      </c>
      <c r="O42">
        <v>2667</v>
      </c>
      <c r="P42">
        <v>2667</v>
      </c>
      <c r="Q42">
        <v>2667</v>
      </c>
      <c r="R42">
        <v>2667</v>
      </c>
      <c r="S42">
        <v>2667</v>
      </c>
      <c r="T42">
        <v>2667</v>
      </c>
      <c r="U42">
        <v>2667</v>
      </c>
      <c r="V42">
        <v>2667</v>
      </c>
      <c r="W42">
        <v>2667</v>
      </c>
      <c r="X42">
        <v>2667</v>
      </c>
      <c r="Y42">
        <v>2667</v>
      </c>
      <c r="Z42">
        <v>2667</v>
      </c>
      <c r="AA42">
        <v>2667</v>
      </c>
      <c r="AB42">
        <v>2667</v>
      </c>
      <c r="AC42">
        <v>2667</v>
      </c>
      <c r="AD42">
        <v>2667</v>
      </c>
      <c r="AE42">
        <v>2667</v>
      </c>
      <c r="AF42">
        <v>2664</v>
      </c>
      <c r="AG42">
        <v>2664</v>
      </c>
      <c r="AH42">
        <v>80001</v>
      </c>
    </row>
    <row r="43" spans="1:34">
      <c r="A43" t="s">
        <v>270</v>
      </c>
      <c r="B43">
        <v>108143</v>
      </c>
      <c r="C43" t="s">
        <v>265</v>
      </c>
      <c r="D43">
        <v>10000</v>
      </c>
      <c r="E43">
        <v>0</v>
      </c>
      <c r="F43">
        <v>10000</v>
      </c>
      <c r="G43">
        <v>10000</v>
      </c>
      <c r="H43">
        <v>20000</v>
      </c>
      <c r="I43">
        <v>20000</v>
      </c>
      <c r="J43">
        <v>5000</v>
      </c>
      <c r="K43">
        <v>9681</v>
      </c>
      <c r="L43">
        <v>9791</v>
      </c>
      <c r="M43">
        <v>9856</v>
      </c>
      <c r="N43">
        <v>720</v>
      </c>
      <c r="O43">
        <v>10000</v>
      </c>
      <c r="P43">
        <v>10000</v>
      </c>
      <c r="Q43">
        <v>13500</v>
      </c>
      <c r="R43">
        <v>10484</v>
      </c>
      <c r="S43">
        <v>8756</v>
      </c>
      <c r="T43">
        <v>10484</v>
      </c>
      <c r="U43">
        <v>10000</v>
      </c>
      <c r="V43">
        <v>11728</v>
      </c>
      <c r="W43">
        <v>10000</v>
      </c>
      <c r="X43">
        <v>10000</v>
      </c>
      <c r="Y43">
        <v>10000</v>
      </c>
      <c r="Z43">
        <v>10000</v>
      </c>
      <c r="AA43">
        <v>10000</v>
      </c>
      <c r="AB43">
        <v>10000</v>
      </c>
      <c r="AC43">
        <v>10000</v>
      </c>
      <c r="AD43">
        <v>9835</v>
      </c>
      <c r="AE43">
        <v>10165</v>
      </c>
      <c r="AF43">
        <v>10000</v>
      </c>
      <c r="AG43">
        <v>10000</v>
      </c>
      <c r="AH43">
        <v>300000</v>
      </c>
    </row>
    <row r="44" spans="1:34">
      <c r="B44">
        <v>62389</v>
      </c>
      <c r="C44" t="s">
        <v>266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>
      <c r="A45" t="s">
        <v>271</v>
      </c>
      <c r="B45">
        <v>106851</v>
      </c>
      <c r="C45" t="s">
        <v>265</v>
      </c>
      <c r="D45">
        <v>16666</v>
      </c>
      <c r="E45">
        <v>16666</v>
      </c>
      <c r="F45">
        <v>16666</v>
      </c>
      <c r="G45">
        <v>16666</v>
      </c>
      <c r="H45">
        <v>16666</v>
      </c>
      <c r="I45">
        <v>16666</v>
      </c>
      <c r="J45">
        <v>15081</v>
      </c>
      <c r="K45">
        <v>15081</v>
      </c>
      <c r="L45">
        <v>15081</v>
      </c>
      <c r="M45">
        <v>15081</v>
      </c>
      <c r="N45">
        <v>15081</v>
      </c>
      <c r="O45">
        <v>15081</v>
      </c>
      <c r="P45">
        <v>15081</v>
      </c>
      <c r="Q45">
        <v>15081</v>
      </c>
      <c r="R45">
        <v>15081</v>
      </c>
      <c r="S45">
        <v>15081</v>
      </c>
      <c r="T45">
        <v>15081</v>
      </c>
      <c r="U45">
        <v>15081</v>
      </c>
      <c r="V45">
        <v>15081</v>
      </c>
      <c r="W45">
        <v>15081</v>
      </c>
      <c r="X45">
        <v>15081</v>
      </c>
      <c r="Y45">
        <v>15081</v>
      </c>
      <c r="Z45">
        <v>15081</v>
      </c>
      <c r="AA45">
        <v>15081</v>
      </c>
      <c r="AB45">
        <v>15081</v>
      </c>
      <c r="AC45">
        <v>15081</v>
      </c>
      <c r="AD45">
        <v>15081</v>
      </c>
      <c r="AE45">
        <v>15081</v>
      </c>
      <c r="AF45">
        <v>15081</v>
      </c>
      <c r="AG45">
        <v>15077</v>
      </c>
      <c r="AH45">
        <v>461936</v>
      </c>
    </row>
    <row r="46" spans="1:34">
      <c r="B46">
        <v>71460</v>
      </c>
      <c r="C46" t="s">
        <v>266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>
      <c r="A47" t="s">
        <v>271</v>
      </c>
      <c r="B47">
        <v>107648</v>
      </c>
      <c r="C47" t="s">
        <v>265</v>
      </c>
      <c r="D47">
        <v>16666</v>
      </c>
      <c r="E47">
        <v>16666</v>
      </c>
      <c r="F47">
        <v>16666</v>
      </c>
      <c r="G47">
        <v>16666</v>
      </c>
      <c r="H47">
        <v>16666</v>
      </c>
      <c r="I47">
        <v>16666</v>
      </c>
      <c r="J47">
        <v>16666</v>
      </c>
      <c r="K47">
        <v>16666</v>
      </c>
      <c r="L47">
        <v>16666</v>
      </c>
      <c r="M47">
        <v>16666</v>
      </c>
      <c r="N47">
        <v>16666</v>
      </c>
      <c r="O47">
        <v>16666</v>
      </c>
      <c r="P47">
        <v>16666</v>
      </c>
      <c r="Q47">
        <v>16666</v>
      </c>
      <c r="R47">
        <v>16666</v>
      </c>
      <c r="S47">
        <v>16666</v>
      </c>
      <c r="T47">
        <v>16666</v>
      </c>
      <c r="U47">
        <v>16666</v>
      </c>
      <c r="V47">
        <v>16666</v>
      </c>
      <c r="W47">
        <v>16666</v>
      </c>
      <c r="X47">
        <v>16666</v>
      </c>
      <c r="Y47">
        <v>16666</v>
      </c>
      <c r="Z47">
        <v>16666</v>
      </c>
      <c r="AA47">
        <v>16666</v>
      </c>
      <c r="AB47">
        <v>16666</v>
      </c>
      <c r="AC47">
        <v>16666</v>
      </c>
      <c r="AD47">
        <v>16666</v>
      </c>
      <c r="AE47">
        <v>16686</v>
      </c>
      <c r="AF47">
        <v>16666</v>
      </c>
      <c r="AG47">
        <v>16666</v>
      </c>
      <c r="AH47">
        <v>500000</v>
      </c>
    </row>
    <row r="48" spans="1:34">
      <c r="B48">
        <v>62389</v>
      </c>
      <c r="C48" t="s">
        <v>266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>
      <c r="A49" t="s">
        <v>271</v>
      </c>
      <c r="B49">
        <v>107911</v>
      </c>
      <c r="C49" t="s">
        <v>265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>
      <c r="B50">
        <v>78122</v>
      </c>
      <c r="C50" t="s">
        <v>266</v>
      </c>
      <c r="D50">
        <v>2519</v>
      </c>
      <c r="E50">
        <v>2329</v>
      </c>
      <c r="F50">
        <v>1997</v>
      </c>
      <c r="G50">
        <v>2519</v>
      </c>
      <c r="H50">
        <v>2666</v>
      </c>
      <c r="I50">
        <v>2666</v>
      </c>
      <c r="J50">
        <v>2666</v>
      </c>
      <c r="K50">
        <v>2666</v>
      </c>
      <c r="L50">
        <v>2666</v>
      </c>
      <c r="M50">
        <v>2666</v>
      </c>
      <c r="N50">
        <v>2666</v>
      </c>
      <c r="O50">
        <v>2666</v>
      </c>
      <c r="P50">
        <v>2735</v>
      </c>
      <c r="Q50">
        <v>2735</v>
      </c>
      <c r="R50">
        <v>2735</v>
      </c>
      <c r="S50">
        <v>2735</v>
      </c>
      <c r="T50">
        <v>2735</v>
      </c>
      <c r="U50">
        <v>2735</v>
      </c>
      <c r="V50">
        <v>2735</v>
      </c>
      <c r="W50">
        <v>2735</v>
      </c>
      <c r="X50">
        <v>2735</v>
      </c>
      <c r="Y50">
        <v>2735</v>
      </c>
      <c r="Z50">
        <v>2735</v>
      </c>
      <c r="AA50">
        <v>2735</v>
      </c>
      <c r="AB50">
        <v>2735</v>
      </c>
      <c r="AC50">
        <v>2735</v>
      </c>
      <c r="AD50">
        <v>2735</v>
      </c>
      <c r="AE50">
        <v>2761</v>
      </c>
      <c r="AF50">
        <v>2761</v>
      </c>
      <c r="AG50">
        <v>2761</v>
      </c>
      <c r="AH50">
        <v>80000</v>
      </c>
    </row>
    <row r="51" spans="1:34">
      <c r="A51" t="s">
        <v>271</v>
      </c>
      <c r="B51">
        <v>108015</v>
      </c>
      <c r="C51" t="s">
        <v>265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>
      <c r="B52">
        <v>62389</v>
      </c>
      <c r="C52" t="s">
        <v>266</v>
      </c>
      <c r="D52">
        <v>3767</v>
      </c>
      <c r="E52">
        <v>3767</v>
      </c>
      <c r="F52">
        <v>3767</v>
      </c>
      <c r="G52">
        <v>3767</v>
      </c>
      <c r="H52">
        <v>3767</v>
      </c>
      <c r="I52">
        <v>3767</v>
      </c>
      <c r="J52">
        <v>3767</v>
      </c>
      <c r="K52">
        <v>3767</v>
      </c>
      <c r="L52">
        <v>3767</v>
      </c>
      <c r="M52">
        <v>3767</v>
      </c>
      <c r="N52">
        <v>3767</v>
      </c>
      <c r="O52">
        <v>3767</v>
      </c>
      <c r="P52">
        <v>3767</v>
      </c>
      <c r="Q52">
        <v>3767</v>
      </c>
      <c r="R52">
        <v>3767</v>
      </c>
      <c r="S52">
        <v>3767</v>
      </c>
      <c r="T52">
        <v>3767</v>
      </c>
      <c r="U52">
        <v>3767</v>
      </c>
      <c r="V52">
        <v>3767</v>
      </c>
      <c r="W52">
        <v>3767</v>
      </c>
      <c r="X52">
        <v>3767</v>
      </c>
      <c r="Y52">
        <v>3767</v>
      </c>
      <c r="Z52">
        <v>3767</v>
      </c>
      <c r="AA52">
        <v>3767</v>
      </c>
      <c r="AB52">
        <v>3767</v>
      </c>
      <c r="AC52">
        <v>3767</v>
      </c>
      <c r="AD52">
        <v>3767</v>
      </c>
      <c r="AE52">
        <v>3757</v>
      </c>
      <c r="AF52">
        <v>3767</v>
      </c>
      <c r="AG52">
        <v>3767</v>
      </c>
      <c r="AH52">
        <v>113000</v>
      </c>
    </row>
    <row r="53" spans="1:34">
      <c r="A53" t="s">
        <v>271</v>
      </c>
      <c r="B53">
        <v>108121</v>
      </c>
      <c r="C53" t="s">
        <v>265</v>
      </c>
      <c r="D53">
        <v>50000</v>
      </c>
      <c r="E53">
        <v>50000</v>
      </c>
      <c r="F53">
        <v>50000</v>
      </c>
      <c r="G53">
        <v>50000</v>
      </c>
      <c r="H53">
        <v>50000</v>
      </c>
      <c r="I53">
        <v>50000</v>
      </c>
      <c r="J53">
        <v>50000</v>
      </c>
      <c r="K53">
        <v>50000</v>
      </c>
      <c r="L53">
        <v>50000</v>
      </c>
      <c r="M53">
        <v>50000</v>
      </c>
      <c r="N53">
        <v>50000</v>
      </c>
      <c r="O53">
        <v>50000</v>
      </c>
      <c r="P53">
        <v>50000</v>
      </c>
      <c r="Q53">
        <v>50000</v>
      </c>
      <c r="R53">
        <v>50000</v>
      </c>
      <c r="S53">
        <v>50000</v>
      </c>
      <c r="T53">
        <v>50000</v>
      </c>
      <c r="U53">
        <v>50000</v>
      </c>
      <c r="V53">
        <v>50000</v>
      </c>
      <c r="W53">
        <v>50000</v>
      </c>
      <c r="X53">
        <v>50000</v>
      </c>
      <c r="Y53">
        <v>50000</v>
      </c>
      <c r="Z53">
        <v>50000</v>
      </c>
      <c r="AA53">
        <v>50000</v>
      </c>
      <c r="AB53">
        <v>50000</v>
      </c>
      <c r="AC53">
        <v>50000</v>
      </c>
      <c r="AD53">
        <v>50000</v>
      </c>
      <c r="AE53">
        <v>50000</v>
      </c>
      <c r="AF53">
        <v>50000</v>
      </c>
      <c r="AG53">
        <v>50000</v>
      </c>
      <c r="AH53">
        <v>1500000</v>
      </c>
    </row>
    <row r="54" spans="1:34">
      <c r="B54">
        <v>62389</v>
      </c>
      <c r="C54" t="s">
        <v>266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>
      <c r="A55" t="s">
        <v>271</v>
      </c>
      <c r="B55">
        <v>108204</v>
      </c>
      <c r="C55" t="s">
        <v>265</v>
      </c>
      <c r="D55">
        <v>9666</v>
      </c>
      <c r="E55">
        <v>9666</v>
      </c>
      <c r="F55">
        <v>9666</v>
      </c>
      <c r="G55">
        <v>9666</v>
      </c>
      <c r="H55">
        <v>9666</v>
      </c>
      <c r="I55">
        <v>9666</v>
      </c>
      <c r="J55">
        <v>9666</v>
      </c>
      <c r="K55">
        <v>9666</v>
      </c>
      <c r="L55">
        <v>9666</v>
      </c>
      <c r="M55">
        <v>9666</v>
      </c>
      <c r="N55">
        <v>9666</v>
      </c>
      <c r="O55">
        <v>9666</v>
      </c>
      <c r="P55">
        <v>9666</v>
      </c>
      <c r="Q55">
        <v>9666</v>
      </c>
      <c r="R55">
        <v>9666</v>
      </c>
      <c r="S55">
        <v>9666</v>
      </c>
      <c r="T55">
        <v>9666</v>
      </c>
      <c r="U55">
        <v>9666</v>
      </c>
      <c r="V55">
        <v>9666</v>
      </c>
      <c r="W55">
        <v>9666</v>
      </c>
      <c r="X55">
        <v>9666</v>
      </c>
      <c r="Y55">
        <v>9666</v>
      </c>
      <c r="Z55">
        <v>9666</v>
      </c>
      <c r="AA55">
        <v>9666</v>
      </c>
      <c r="AB55">
        <v>9666</v>
      </c>
      <c r="AC55">
        <v>9666</v>
      </c>
      <c r="AD55">
        <v>9666</v>
      </c>
      <c r="AE55">
        <v>9686</v>
      </c>
      <c r="AF55">
        <v>9666</v>
      </c>
      <c r="AG55">
        <v>9666</v>
      </c>
      <c r="AH55">
        <v>290000</v>
      </c>
    </row>
    <row r="56" spans="1:34">
      <c r="B56">
        <v>62389</v>
      </c>
      <c r="C56" t="s">
        <v>266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>
      <c r="A57" t="s">
        <v>271</v>
      </c>
      <c r="B57">
        <v>108231</v>
      </c>
      <c r="C57" t="s">
        <v>265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>
      <c r="B58">
        <v>62389</v>
      </c>
      <c r="C58" t="s">
        <v>266</v>
      </c>
      <c r="D58">
        <v>500</v>
      </c>
      <c r="E58">
        <v>500</v>
      </c>
      <c r="F58">
        <v>500</v>
      </c>
      <c r="G58">
        <v>500</v>
      </c>
      <c r="H58">
        <v>500</v>
      </c>
      <c r="I58">
        <v>500</v>
      </c>
      <c r="J58">
        <v>500</v>
      </c>
      <c r="K58">
        <v>500</v>
      </c>
      <c r="L58">
        <v>500</v>
      </c>
      <c r="M58">
        <v>500</v>
      </c>
      <c r="N58">
        <v>500</v>
      </c>
      <c r="O58">
        <v>500</v>
      </c>
      <c r="P58">
        <v>500</v>
      </c>
      <c r="Q58">
        <v>500</v>
      </c>
      <c r="R58">
        <v>500</v>
      </c>
      <c r="S58">
        <v>500</v>
      </c>
      <c r="T58">
        <v>500</v>
      </c>
      <c r="U58">
        <v>500</v>
      </c>
      <c r="V58">
        <v>500</v>
      </c>
      <c r="W58">
        <v>500</v>
      </c>
      <c r="X58">
        <v>500</v>
      </c>
      <c r="Y58">
        <v>500</v>
      </c>
      <c r="Z58">
        <v>500</v>
      </c>
      <c r="AA58">
        <v>500</v>
      </c>
      <c r="AB58">
        <v>500</v>
      </c>
      <c r="AC58">
        <v>500</v>
      </c>
      <c r="AD58">
        <v>500</v>
      </c>
      <c r="AE58">
        <v>500</v>
      </c>
      <c r="AF58">
        <v>500</v>
      </c>
      <c r="AG58">
        <v>500</v>
      </c>
      <c r="AH58">
        <v>15000</v>
      </c>
    </row>
    <row r="59" spans="1:34">
      <c r="A59" t="s">
        <v>271</v>
      </c>
      <c r="B59">
        <v>108313</v>
      </c>
      <c r="C59" t="s">
        <v>265</v>
      </c>
      <c r="K59">
        <v>10000</v>
      </c>
      <c r="L59">
        <v>10000</v>
      </c>
      <c r="M59">
        <v>10000</v>
      </c>
      <c r="R59">
        <v>35000</v>
      </c>
      <c r="S59">
        <v>35000</v>
      </c>
      <c r="T59">
        <v>35000</v>
      </c>
      <c r="AH59">
        <v>135000</v>
      </c>
    </row>
    <row r="60" spans="1:34">
      <c r="B60">
        <v>62389</v>
      </c>
      <c r="C60" t="s">
        <v>266</v>
      </c>
      <c r="K60">
        <v>0</v>
      </c>
      <c r="L60">
        <v>0</v>
      </c>
      <c r="M60">
        <v>0</v>
      </c>
      <c r="R60">
        <v>0</v>
      </c>
      <c r="S60">
        <v>0</v>
      </c>
      <c r="T60">
        <v>0</v>
      </c>
      <c r="AH60">
        <v>0</v>
      </c>
    </row>
    <row r="61" spans="1:34">
      <c r="A61" t="s">
        <v>271</v>
      </c>
      <c r="B61">
        <v>108313</v>
      </c>
      <c r="C61" t="s">
        <v>265</v>
      </c>
      <c r="K61">
        <v>30000</v>
      </c>
      <c r="L61">
        <v>30000</v>
      </c>
      <c r="M61">
        <v>30000</v>
      </c>
      <c r="AH61">
        <v>90000</v>
      </c>
    </row>
    <row r="62" spans="1:34">
      <c r="B62">
        <v>71460</v>
      </c>
      <c r="C62" t="s">
        <v>266</v>
      </c>
      <c r="K62">
        <v>0</v>
      </c>
      <c r="L62">
        <v>0</v>
      </c>
      <c r="M62">
        <v>0</v>
      </c>
      <c r="AH62">
        <v>0</v>
      </c>
    </row>
    <row r="63" spans="1:34">
      <c r="A63" t="s">
        <v>271</v>
      </c>
      <c r="B63">
        <v>108364</v>
      </c>
      <c r="C63" t="s">
        <v>265</v>
      </c>
      <c r="AD63">
        <v>5943</v>
      </c>
      <c r="AH63">
        <v>5943</v>
      </c>
    </row>
    <row r="64" spans="1:34">
      <c r="B64">
        <v>71459</v>
      </c>
      <c r="C64" t="s">
        <v>266</v>
      </c>
      <c r="AD64">
        <v>0</v>
      </c>
      <c r="AH64">
        <v>0</v>
      </c>
    </row>
    <row r="65" spans="1:34">
      <c r="A65" t="s">
        <v>272</v>
      </c>
      <c r="B65">
        <v>106550</v>
      </c>
      <c r="C65" t="s">
        <v>265</v>
      </c>
      <c r="D65">
        <v>14568</v>
      </c>
      <c r="E65">
        <v>14568</v>
      </c>
      <c r="F65">
        <v>14568</v>
      </c>
      <c r="G65">
        <v>15000</v>
      </c>
      <c r="H65">
        <v>15000</v>
      </c>
      <c r="I65">
        <v>15000</v>
      </c>
      <c r="J65">
        <v>15000</v>
      </c>
      <c r="K65">
        <v>14347</v>
      </c>
      <c r="L65">
        <v>15000</v>
      </c>
      <c r="M65">
        <v>15000</v>
      </c>
      <c r="N65">
        <v>15000</v>
      </c>
      <c r="O65">
        <v>15000</v>
      </c>
      <c r="P65">
        <v>15000</v>
      </c>
      <c r="Q65">
        <v>15000</v>
      </c>
      <c r="R65">
        <v>15000</v>
      </c>
      <c r="S65">
        <v>15000</v>
      </c>
      <c r="T65">
        <v>15000</v>
      </c>
      <c r="U65">
        <v>15000</v>
      </c>
      <c r="V65">
        <v>15000</v>
      </c>
      <c r="W65">
        <v>15000</v>
      </c>
      <c r="X65">
        <v>15000</v>
      </c>
      <c r="Y65">
        <v>15000</v>
      </c>
      <c r="Z65">
        <v>15000</v>
      </c>
      <c r="AA65">
        <v>15000</v>
      </c>
      <c r="AB65">
        <v>15000</v>
      </c>
      <c r="AC65">
        <v>15000</v>
      </c>
      <c r="AD65">
        <v>15000</v>
      </c>
      <c r="AE65">
        <v>15648</v>
      </c>
      <c r="AF65">
        <v>15648</v>
      </c>
      <c r="AG65">
        <v>15648</v>
      </c>
      <c r="AH65">
        <v>449995</v>
      </c>
    </row>
    <row r="66" spans="1:34">
      <c r="B66">
        <v>71460</v>
      </c>
      <c r="C66" t="s">
        <v>266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>
      <c r="A67" t="s">
        <v>273</v>
      </c>
      <c r="B67">
        <v>107832</v>
      </c>
      <c r="C67" t="s">
        <v>265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>
      <c r="B68">
        <v>62389</v>
      </c>
      <c r="C68" t="s">
        <v>266</v>
      </c>
      <c r="D68">
        <v>0</v>
      </c>
      <c r="E68">
        <v>0</v>
      </c>
      <c r="F68">
        <v>3000</v>
      </c>
      <c r="G68">
        <v>3000</v>
      </c>
      <c r="H68">
        <v>3000</v>
      </c>
      <c r="I68">
        <v>3000</v>
      </c>
      <c r="J68">
        <v>3000</v>
      </c>
      <c r="K68">
        <v>3000</v>
      </c>
      <c r="L68">
        <v>3000</v>
      </c>
      <c r="M68">
        <v>3000</v>
      </c>
      <c r="N68">
        <v>3000</v>
      </c>
      <c r="O68">
        <v>3000</v>
      </c>
      <c r="P68">
        <v>3000</v>
      </c>
      <c r="Q68">
        <v>3000</v>
      </c>
      <c r="R68">
        <v>3000</v>
      </c>
      <c r="S68">
        <v>3000</v>
      </c>
      <c r="T68">
        <v>3000</v>
      </c>
      <c r="U68">
        <v>3000</v>
      </c>
      <c r="V68">
        <v>3000</v>
      </c>
      <c r="W68">
        <v>3000</v>
      </c>
      <c r="X68">
        <v>3000</v>
      </c>
      <c r="Y68">
        <v>3000</v>
      </c>
      <c r="Z68">
        <v>3000</v>
      </c>
      <c r="AA68">
        <v>3000</v>
      </c>
      <c r="AB68">
        <v>3000</v>
      </c>
      <c r="AC68">
        <v>3000</v>
      </c>
      <c r="AD68">
        <v>9000</v>
      </c>
      <c r="AE68">
        <v>3000</v>
      </c>
      <c r="AF68">
        <v>3000</v>
      </c>
      <c r="AG68">
        <v>3000</v>
      </c>
      <c r="AH68">
        <v>90000</v>
      </c>
    </row>
    <row r="69" spans="1:34">
      <c r="A69" t="s">
        <v>274</v>
      </c>
      <c r="B69">
        <v>107450</v>
      </c>
      <c r="C69" t="s">
        <v>265</v>
      </c>
      <c r="D69">
        <v>7119</v>
      </c>
      <c r="E69">
        <v>7119</v>
      </c>
      <c r="F69">
        <v>7119</v>
      </c>
      <c r="G69">
        <v>7119</v>
      </c>
      <c r="H69">
        <v>7119</v>
      </c>
      <c r="I69">
        <v>7200</v>
      </c>
      <c r="J69">
        <v>7200</v>
      </c>
      <c r="K69">
        <v>7200</v>
      </c>
      <c r="L69">
        <v>7200</v>
      </c>
      <c r="M69">
        <v>7200</v>
      </c>
      <c r="N69">
        <v>7200</v>
      </c>
      <c r="O69">
        <v>7200</v>
      </c>
      <c r="P69">
        <v>7200</v>
      </c>
      <c r="Q69">
        <v>7200</v>
      </c>
      <c r="R69">
        <v>7200</v>
      </c>
      <c r="S69">
        <v>7200</v>
      </c>
      <c r="T69">
        <v>7200</v>
      </c>
      <c r="U69">
        <v>7200</v>
      </c>
      <c r="V69">
        <v>7200</v>
      </c>
      <c r="W69">
        <v>7200</v>
      </c>
      <c r="X69">
        <v>7200</v>
      </c>
      <c r="Y69">
        <v>7200</v>
      </c>
      <c r="Z69">
        <v>7200</v>
      </c>
      <c r="AA69">
        <v>7200</v>
      </c>
      <c r="AB69">
        <v>7200</v>
      </c>
      <c r="AC69">
        <v>7200</v>
      </c>
      <c r="AD69">
        <v>7200</v>
      </c>
      <c r="AE69">
        <v>7401</v>
      </c>
      <c r="AF69">
        <v>7200</v>
      </c>
      <c r="AG69">
        <v>7200</v>
      </c>
      <c r="AH69">
        <v>215796</v>
      </c>
    </row>
    <row r="70" spans="1:34">
      <c r="B70">
        <v>78126</v>
      </c>
      <c r="C70" t="s">
        <v>266</v>
      </c>
      <c r="D70">
        <v>0</v>
      </c>
      <c r="E70">
        <v>0</v>
      </c>
      <c r="F70">
        <v>0</v>
      </c>
      <c r="G70">
        <v>0</v>
      </c>
      <c r="H70">
        <v>10604</v>
      </c>
      <c r="I70">
        <v>15638</v>
      </c>
      <c r="J70">
        <v>8948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123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35313</v>
      </c>
    </row>
    <row r="71" spans="1:34">
      <c r="A71" t="s">
        <v>275</v>
      </c>
      <c r="B71">
        <v>108206</v>
      </c>
      <c r="C71" t="s">
        <v>265</v>
      </c>
      <c r="D71">
        <v>3666</v>
      </c>
      <c r="E71">
        <v>3666</v>
      </c>
      <c r="F71">
        <v>3666</v>
      </c>
      <c r="G71">
        <v>3666</v>
      </c>
      <c r="H71">
        <v>3666</v>
      </c>
      <c r="I71">
        <v>3666</v>
      </c>
      <c r="J71">
        <v>3666</v>
      </c>
      <c r="K71">
        <v>3666</v>
      </c>
      <c r="L71">
        <v>3666</v>
      </c>
      <c r="M71">
        <v>3666</v>
      </c>
      <c r="N71">
        <v>3667</v>
      </c>
      <c r="O71">
        <v>3667</v>
      </c>
      <c r="P71">
        <v>3667</v>
      </c>
      <c r="Q71">
        <v>3667</v>
      </c>
      <c r="R71">
        <v>3667</v>
      </c>
      <c r="S71">
        <v>3667</v>
      </c>
      <c r="T71">
        <v>3667</v>
      </c>
      <c r="U71">
        <v>3667</v>
      </c>
      <c r="V71">
        <v>3667</v>
      </c>
      <c r="W71">
        <v>3667</v>
      </c>
      <c r="X71">
        <v>3667</v>
      </c>
      <c r="Y71">
        <v>3667</v>
      </c>
      <c r="Z71">
        <v>3667</v>
      </c>
      <c r="AA71">
        <v>3667</v>
      </c>
      <c r="AB71">
        <v>3667</v>
      </c>
      <c r="AC71">
        <v>3667</v>
      </c>
      <c r="AD71">
        <v>3667</v>
      </c>
      <c r="AE71">
        <v>3667</v>
      </c>
      <c r="AF71">
        <v>3667</v>
      </c>
      <c r="AG71">
        <v>3667</v>
      </c>
      <c r="AH71">
        <v>110000</v>
      </c>
    </row>
    <row r="72" spans="1:34">
      <c r="B72">
        <v>62389</v>
      </c>
      <c r="C72" t="s">
        <v>266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>
      <c r="A73" t="s">
        <v>275</v>
      </c>
      <c r="B73">
        <v>108206</v>
      </c>
      <c r="C73" t="s">
        <v>265</v>
      </c>
      <c r="D73">
        <v>666</v>
      </c>
      <c r="E73">
        <v>666</v>
      </c>
      <c r="F73">
        <v>666</v>
      </c>
      <c r="G73">
        <v>666</v>
      </c>
      <c r="H73">
        <v>666</v>
      </c>
      <c r="I73">
        <v>666</v>
      </c>
      <c r="J73">
        <v>666</v>
      </c>
      <c r="K73">
        <v>666</v>
      </c>
      <c r="L73">
        <v>666</v>
      </c>
      <c r="M73">
        <v>666</v>
      </c>
      <c r="N73">
        <v>667</v>
      </c>
      <c r="O73">
        <v>667</v>
      </c>
      <c r="P73">
        <v>667</v>
      </c>
      <c r="Q73">
        <v>667</v>
      </c>
      <c r="R73">
        <v>667</v>
      </c>
      <c r="S73">
        <v>667</v>
      </c>
      <c r="T73">
        <v>667</v>
      </c>
      <c r="U73">
        <v>667</v>
      </c>
      <c r="V73">
        <v>667</v>
      </c>
      <c r="W73">
        <v>667</v>
      </c>
      <c r="X73">
        <v>667</v>
      </c>
      <c r="Y73">
        <v>667</v>
      </c>
      <c r="Z73">
        <v>667</v>
      </c>
      <c r="AA73">
        <v>667</v>
      </c>
      <c r="AB73">
        <v>667</v>
      </c>
      <c r="AC73">
        <v>667</v>
      </c>
      <c r="AD73">
        <v>667</v>
      </c>
      <c r="AE73">
        <v>667</v>
      </c>
      <c r="AF73">
        <v>667</v>
      </c>
      <c r="AG73">
        <v>667</v>
      </c>
      <c r="AH73">
        <v>20000</v>
      </c>
    </row>
    <row r="74" spans="1:34">
      <c r="B74">
        <v>71460</v>
      </c>
      <c r="C74" t="s">
        <v>266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>
      <c r="A75" t="s">
        <v>275</v>
      </c>
      <c r="B75">
        <v>108356</v>
      </c>
      <c r="C75" t="s">
        <v>265</v>
      </c>
      <c r="AD75">
        <v>0</v>
      </c>
      <c r="AH75">
        <v>0</v>
      </c>
    </row>
    <row r="76" spans="1:34">
      <c r="B76">
        <v>62389</v>
      </c>
      <c r="C76" t="s">
        <v>266</v>
      </c>
      <c r="AD76">
        <v>20000</v>
      </c>
      <c r="AH76">
        <v>20000</v>
      </c>
    </row>
    <row r="77" spans="1:34">
      <c r="A77" t="s">
        <v>276</v>
      </c>
      <c r="B77">
        <v>107980</v>
      </c>
      <c r="C77" t="s">
        <v>265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>
      <c r="B78">
        <v>71460</v>
      </c>
      <c r="C78" t="s">
        <v>266</v>
      </c>
      <c r="D78">
        <v>3333</v>
      </c>
      <c r="E78">
        <v>3333</v>
      </c>
      <c r="F78">
        <v>3333</v>
      </c>
      <c r="G78">
        <v>3333</v>
      </c>
      <c r="H78">
        <v>3333</v>
      </c>
      <c r="I78">
        <v>3333</v>
      </c>
      <c r="J78">
        <v>3333</v>
      </c>
      <c r="K78">
        <v>3333</v>
      </c>
      <c r="L78">
        <v>3333</v>
      </c>
      <c r="M78">
        <v>3333</v>
      </c>
      <c r="N78">
        <v>3333</v>
      </c>
      <c r="O78">
        <v>3333</v>
      </c>
      <c r="P78">
        <v>3333</v>
      </c>
      <c r="Q78">
        <v>3333</v>
      </c>
      <c r="R78">
        <v>3333</v>
      </c>
      <c r="S78">
        <v>3333</v>
      </c>
      <c r="T78">
        <v>3333</v>
      </c>
      <c r="U78">
        <v>3333</v>
      </c>
      <c r="V78">
        <v>3333</v>
      </c>
      <c r="W78">
        <v>3333</v>
      </c>
      <c r="X78">
        <v>3333</v>
      </c>
      <c r="Y78">
        <v>3333</v>
      </c>
      <c r="Z78">
        <v>3333</v>
      </c>
      <c r="AA78">
        <v>3333</v>
      </c>
      <c r="AB78">
        <v>3333</v>
      </c>
      <c r="AC78">
        <v>3333</v>
      </c>
      <c r="AD78">
        <v>3343</v>
      </c>
      <c r="AE78">
        <v>3333</v>
      </c>
      <c r="AF78">
        <v>3333</v>
      </c>
      <c r="AG78">
        <v>3333</v>
      </c>
      <c r="AH78">
        <v>100000</v>
      </c>
    </row>
    <row r="79" spans="1:34">
      <c r="A79" t="s">
        <v>277</v>
      </c>
      <c r="B79">
        <v>108017</v>
      </c>
      <c r="C79" t="s">
        <v>265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>
      <c r="B80">
        <v>62389</v>
      </c>
      <c r="C80" t="s">
        <v>266</v>
      </c>
      <c r="D80">
        <v>5333</v>
      </c>
      <c r="E80">
        <v>5333</v>
      </c>
      <c r="F80">
        <v>5333</v>
      </c>
      <c r="G80">
        <v>5333</v>
      </c>
      <c r="H80">
        <v>5333</v>
      </c>
      <c r="I80">
        <v>5333</v>
      </c>
      <c r="J80">
        <v>5333</v>
      </c>
      <c r="K80">
        <v>5333</v>
      </c>
      <c r="L80">
        <v>5333</v>
      </c>
      <c r="M80">
        <v>5333</v>
      </c>
      <c r="N80">
        <v>5333</v>
      </c>
      <c r="O80">
        <v>5333</v>
      </c>
      <c r="P80">
        <v>5333</v>
      </c>
      <c r="Q80">
        <v>5333</v>
      </c>
      <c r="R80">
        <v>5333</v>
      </c>
      <c r="S80">
        <v>5333</v>
      </c>
      <c r="T80">
        <v>5333</v>
      </c>
      <c r="U80">
        <v>5333</v>
      </c>
      <c r="V80">
        <v>5333</v>
      </c>
      <c r="W80">
        <v>5333</v>
      </c>
      <c r="X80">
        <v>5333</v>
      </c>
      <c r="Y80">
        <v>5333</v>
      </c>
      <c r="Z80">
        <v>5333</v>
      </c>
      <c r="AA80">
        <v>5333</v>
      </c>
      <c r="AB80">
        <v>5333</v>
      </c>
      <c r="AC80">
        <v>5333</v>
      </c>
      <c r="AD80">
        <v>5333</v>
      </c>
      <c r="AE80">
        <v>5336</v>
      </c>
      <c r="AF80">
        <v>5336</v>
      </c>
      <c r="AG80">
        <v>5337</v>
      </c>
      <c r="AH80">
        <v>160000</v>
      </c>
    </row>
    <row r="81" spans="1:34">
      <c r="A81" t="s">
        <v>277</v>
      </c>
      <c r="B81">
        <v>108310</v>
      </c>
      <c r="C81" t="s">
        <v>265</v>
      </c>
      <c r="K81">
        <v>10000</v>
      </c>
      <c r="L81">
        <v>10000</v>
      </c>
      <c r="M81">
        <v>10000</v>
      </c>
      <c r="AH81">
        <v>30000</v>
      </c>
    </row>
    <row r="82" spans="1:34">
      <c r="B82">
        <v>62389</v>
      </c>
      <c r="C82" t="s">
        <v>266</v>
      </c>
      <c r="K82">
        <v>0</v>
      </c>
      <c r="L82">
        <v>0</v>
      </c>
      <c r="M82">
        <v>0</v>
      </c>
      <c r="AH82">
        <v>0</v>
      </c>
    </row>
    <row r="83" spans="1:34">
      <c r="A83" t="s">
        <v>278</v>
      </c>
      <c r="B83">
        <v>107664</v>
      </c>
      <c r="C83" t="s">
        <v>265</v>
      </c>
      <c r="D83">
        <v>3708</v>
      </c>
      <c r="E83">
        <v>3708</v>
      </c>
      <c r="F83">
        <v>3708</v>
      </c>
      <c r="G83">
        <v>3708</v>
      </c>
      <c r="H83">
        <v>3708</v>
      </c>
      <c r="I83">
        <v>3708</v>
      </c>
      <c r="J83">
        <v>3708</v>
      </c>
      <c r="K83">
        <v>3708</v>
      </c>
      <c r="L83">
        <v>3708</v>
      </c>
      <c r="M83">
        <v>3708</v>
      </c>
      <c r="N83">
        <v>3708</v>
      </c>
      <c r="O83">
        <v>3708</v>
      </c>
      <c r="P83">
        <v>3708</v>
      </c>
      <c r="Q83">
        <v>3708</v>
      </c>
      <c r="R83">
        <v>3708</v>
      </c>
      <c r="S83">
        <v>3708</v>
      </c>
      <c r="T83">
        <v>3708</v>
      </c>
      <c r="U83">
        <v>3708</v>
      </c>
      <c r="V83">
        <v>3708</v>
      </c>
      <c r="W83">
        <v>3708</v>
      </c>
      <c r="X83">
        <v>3708</v>
      </c>
      <c r="Y83">
        <v>3708</v>
      </c>
      <c r="Z83">
        <v>3708</v>
      </c>
      <c r="AA83">
        <v>3708</v>
      </c>
      <c r="AB83">
        <v>3708</v>
      </c>
      <c r="AC83">
        <v>3708</v>
      </c>
      <c r="AD83">
        <v>3708</v>
      </c>
      <c r="AE83">
        <v>3708</v>
      </c>
      <c r="AF83">
        <v>3708</v>
      </c>
      <c r="AG83">
        <v>3708</v>
      </c>
      <c r="AH83">
        <v>111240</v>
      </c>
    </row>
    <row r="84" spans="1:34">
      <c r="B84">
        <v>98</v>
      </c>
      <c r="C84" t="s">
        <v>266</v>
      </c>
      <c r="D84">
        <v>0</v>
      </c>
      <c r="E84">
        <v>0</v>
      </c>
      <c r="F84">
        <v>0</v>
      </c>
      <c r="G84">
        <v>5831</v>
      </c>
      <c r="H84">
        <v>18618</v>
      </c>
      <c r="I84">
        <v>22387</v>
      </c>
      <c r="J84">
        <v>5621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1027</v>
      </c>
      <c r="T84">
        <v>13978</v>
      </c>
      <c r="U84">
        <v>4753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10224</v>
      </c>
      <c r="AD84">
        <v>0</v>
      </c>
      <c r="AE84">
        <v>0</v>
      </c>
      <c r="AF84">
        <v>0</v>
      </c>
      <c r="AG84">
        <v>0</v>
      </c>
      <c r="AH84">
        <v>82439</v>
      </c>
    </row>
    <row r="85" spans="1:34">
      <c r="A85" t="s">
        <v>279</v>
      </c>
      <c r="B85">
        <v>107837</v>
      </c>
      <c r="C85" t="s">
        <v>265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>
      <c r="B86">
        <v>62389</v>
      </c>
      <c r="C86" t="s">
        <v>266</v>
      </c>
      <c r="D86">
        <v>1666</v>
      </c>
      <c r="E86">
        <v>1666</v>
      </c>
      <c r="F86">
        <v>1666</v>
      </c>
      <c r="G86">
        <v>1666</v>
      </c>
      <c r="H86">
        <v>1666</v>
      </c>
      <c r="I86">
        <v>1666</v>
      </c>
      <c r="J86">
        <v>1666</v>
      </c>
      <c r="K86">
        <v>1666</v>
      </c>
      <c r="L86">
        <v>1666</v>
      </c>
      <c r="M86">
        <v>1666</v>
      </c>
      <c r="N86">
        <v>1667</v>
      </c>
      <c r="O86">
        <v>1667</v>
      </c>
      <c r="P86">
        <v>1667</v>
      </c>
      <c r="Q86">
        <v>1667</v>
      </c>
      <c r="R86">
        <v>1667</v>
      </c>
      <c r="S86">
        <v>1667</v>
      </c>
      <c r="T86">
        <v>1667</v>
      </c>
      <c r="U86">
        <v>1667</v>
      </c>
      <c r="V86">
        <v>1667</v>
      </c>
      <c r="W86">
        <v>1667</v>
      </c>
      <c r="X86">
        <v>1667</v>
      </c>
      <c r="Y86">
        <v>1667</v>
      </c>
      <c r="Z86">
        <v>1667</v>
      </c>
      <c r="AA86">
        <v>1667</v>
      </c>
      <c r="AB86">
        <v>1667</v>
      </c>
      <c r="AC86">
        <v>1667</v>
      </c>
      <c r="AD86">
        <v>1667</v>
      </c>
      <c r="AE86">
        <v>1667</v>
      </c>
      <c r="AF86">
        <v>1667</v>
      </c>
      <c r="AG86">
        <v>1667</v>
      </c>
      <c r="AH86">
        <v>50000</v>
      </c>
    </row>
    <row r="87" spans="1:34">
      <c r="A87" t="s">
        <v>279</v>
      </c>
      <c r="B87">
        <v>108207</v>
      </c>
      <c r="C87" t="s">
        <v>265</v>
      </c>
      <c r="D87">
        <v>333</v>
      </c>
      <c r="E87">
        <v>333</v>
      </c>
      <c r="F87">
        <v>333</v>
      </c>
      <c r="G87">
        <v>333</v>
      </c>
      <c r="H87">
        <v>333</v>
      </c>
      <c r="I87">
        <v>333</v>
      </c>
      <c r="J87">
        <v>333</v>
      </c>
      <c r="K87">
        <v>333</v>
      </c>
      <c r="L87">
        <v>333</v>
      </c>
      <c r="M87">
        <v>333</v>
      </c>
      <c r="N87">
        <v>333</v>
      </c>
      <c r="O87">
        <v>333</v>
      </c>
      <c r="P87">
        <v>333</v>
      </c>
      <c r="Q87">
        <v>333</v>
      </c>
      <c r="R87">
        <v>333</v>
      </c>
      <c r="S87">
        <v>333</v>
      </c>
      <c r="T87">
        <v>333</v>
      </c>
      <c r="U87">
        <v>333</v>
      </c>
      <c r="V87">
        <v>333</v>
      </c>
      <c r="W87">
        <v>333</v>
      </c>
      <c r="X87">
        <v>334</v>
      </c>
      <c r="Y87">
        <v>334</v>
      </c>
      <c r="Z87">
        <v>334</v>
      </c>
      <c r="AA87">
        <v>334</v>
      </c>
      <c r="AB87">
        <v>334</v>
      </c>
      <c r="AC87">
        <v>334</v>
      </c>
      <c r="AD87">
        <v>334</v>
      </c>
      <c r="AE87">
        <v>334</v>
      </c>
      <c r="AF87">
        <v>334</v>
      </c>
      <c r="AG87">
        <v>334</v>
      </c>
      <c r="AH87">
        <v>10000</v>
      </c>
    </row>
    <row r="88" spans="1:34">
      <c r="B88">
        <v>62389</v>
      </c>
      <c r="C88" t="s">
        <v>266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>
      <c r="A89" t="s">
        <v>279</v>
      </c>
      <c r="B89">
        <v>108221</v>
      </c>
      <c r="C89" t="s">
        <v>265</v>
      </c>
      <c r="D89">
        <v>333</v>
      </c>
      <c r="E89">
        <v>333</v>
      </c>
      <c r="F89">
        <v>333</v>
      </c>
      <c r="G89">
        <v>333</v>
      </c>
      <c r="H89">
        <v>333</v>
      </c>
      <c r="I89">
        <v>333</v>
      </c>
      <c r="J89">
        <v>333</v>
      </c>
      <c r="K89">
        <v>333</v>
      </c>
      <c r="L89">
        <v>333</v>
      </c>
      <c r="M89">
        <v>333</v>
      </c>
      <c r="N89">
        <v>333</v>
      </c>
      <c r="O89">
        <v>333</v>
      </c>
      <c r="P89">
        <v>333</v>
      </c>
      <c r="Q89">
        <v>333</v>
      </c>
      <c r="R89">
        <v>333</v>
      </c>
      <c r="S89">
        <v>333</v>
      </c>
      <c r="T89">
        <v>333</v>
      </c>
      <c r="U89">
        <v>333</v>
      </c>
      <c r="V89">
        <v>333</v>
      </c>
      <c r="W89">
        <v>333</v>
      </c>
      <c r="X89">
        <v>334</v>
      </c>
      <c r="Y89">
        <v>334</v>
      </c>
      <c r="Z89">
        <v>334</v>
      </c>
      <c r="AA89">
        <v>334</v>
      </c>
      <c r="AB89">
        <v>334</v>
      </c>
      <c r="AC89">
        <v>334</v>
      </c>
      <c r="AD89">
        <v>334</v>
      </c>
      <c r="AE89">
        <v>334</v>
      </c>
      <c r="AF89">
        <v>334</v>
      </c>
      <c r="AG89">
        <v>334</v>
      </c>
      <c r="AH89">
        <v>10000</v>
      </c>
    </row>
    <row r="90" spans="1:34">
      <c r="B90">
        <v>62389</v>
      </c>
      <c r="C90" t="s">
        <v>266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>
      <c r="A91" t="s">
        <v>279</v>
      </c>
      <c r="B91">
        <v>108229</v>
      </c>
      <c r="C91" t="s">
        <v>265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>
      <c r="B92">
        <v>62389</v>
      </c>
      <c r="C92" t="s">
        <v>266</v>
      </c>
      <c r="D92">
        <v>666</v>
      </c>
      <c r="E92">
        <v>666</v>
      </c>
      <c r="F92">
        <v>666</v>
      </c>
      <c r="G92">
        <v>666</v>
      </c>
      <c r="H92">
        <v>666</v>
      </c>
      <c r="I92">
        <v>666</v>
      </c>
      <c r="J92">
        <v>666</v>
      </c>
      <c r="K92">
        <v>666</v>
      </c>
      <c r="L92">
        <v>666</v>
      </c>
      <c r="M92">
        <v>666</v>
      </c>
      <c r="N92">
        <v>667</v>
      </c>
      <c r="O92">
        <v>667</v>
      </c>
      <c r="P92">
        <v>667</v>
      </c>
      <c r="Q92">
        <v>667</v>
      </c>
      <c r="R92">
        <v>667</v>
      </c>
      <c r="S92">
        <v>667</v>
      </c>
      <c r="T92">
        <v>667</v>
      </c>
      <c r="U92">
        <v>667</v>
      </c>
      <c r="V92">
        <v>667</v>
      </c>
      <c r="W92">
        <v>667</v>
      </c>
      <c r="X92">
        <v>667</v>
      </c>
      <c r="Y92">
        <v>667</v>
      </c>
      <c r="Z92">
        <v>667</v>
      </c>
      <c r="AA92">
        <v>667</v>
      </c>
      <c r="AB92">
        <v>667</v>
      </c>
      <c r="AC92">
        <v>667</v>
      </c>
      <c r="AD92">
        <v>667</v>
      </c>
      <c r="AE92">
        <v>667</v>
      </c>
      <c r="AF92">
        <v>667</v>
      </c>
      <c r="AG92">
        <v>667</v>
      </c>
      <c r="AH92">
        <v>20000</v>
      </c>
    </row>
    <row r="93" spans="1:34">
      <c r="A93" t="s">
        <v>279</v>
      </c>
      <c r="B93">
        <v>108325</v>
      </c>
      <c r="C93" t="s">
        <v>265</v>
      </c>
      <c r="R93">
        <v>16667</v>
      </c>
      <c r="S93">
        <v>16667</v>
      </c>
      <c r="T93">
        <v>16666</v>
      </c>
      <c r="AH93">
        <v>50000</v>
      </c>
    </row>
    <row r="94" spans="1:34">
      <c r="B94">
        <v>62389</v>
      </c>
      <c r="C94" t="s">
        <v>266</v>
      </c>
      <c r="R94">
        <v>0</v>
      </c>
      <c r="S94">
        <v>0</v>
      </c>
      <c r="T94">
        <v>0</v>
      </c>
      <c r="AH94">
        <v>0</v>
      </c>
    </row>
    <row r="95" spans="1:34">
      <c r="A95" t="s">
        <v>279</v>
      </c>
      <c r="B95">
        <v>108332</v>
      </c>
      <c r="C95" t="s">
        <v>265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H95">
        <v>0</v>
      </c>
    </row>
    <row r="96" spans="1:34">
      <c r="B96">
        <v>62389</v>
      </c>
      <c r="C96" t="s">
        <v>266</v>
      </c>
      <c r="W96">
        <v>20000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20000</v>
      </c>
      <c r="AH96">
        <v>40000</v>
      </c>
    </row>
    <row r="97" spans="1:34">
      <c r="A97" t="s">
        <v>279</v>
      </c>
      <c r="B97">
        <v>108336</v>
      </c>
      <c r="C97" t="s">
        <v>265</v>
      </c>
      <c r="Y97">
        <v>10000</v>
      </c>
      <c r="Z97">
        <v>10000</v>
      </c>
      <c r="AA97">
        <v>10000</v>
      </c>
      <c r="AH97">
        <v>30000</v>
      </c>
    </row>
    <row r="98" spans="1:34">
      <c r="B98">
        <v>71323</v>
      </c>
      <c r="C98" t="s">
        <v>266</v>
      </c>
      <c r="Y98">
        <v>0</v>
      </c>
      <c r="Z98">
        <v>0</v>
      </c>
      <c r="AA98">
        <v>0</v>
      </c>
      <c r="AH98">
        <v>0</v>
      </c>
    </row>
    <row r="99" spans="1:34">
      <c r="A99" t="s">
        <v>280</v>
      </c>
      <c r="B99">
        <v>107976</v>
      </c>
      <c r="C99" t="s">
        <v>265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>
      <c r="B100">
        <v>62389</v>
      </c>
      <c r="C100" t="s">
        <v>266</v>
      </c>
      <c r="D100">
        <v>763</v>
      </c>
      <c r="E100">
        <v>763</v>
      </c>
      <c r="F100">
        <v>763</v>
      </c>
      <c r="G100">
        <v>763</v>
      </c>
      <c r="H100">
        <v>763</v>
      </c>
      <c r="I100">
        <v>763</v>
      </c>
      <c r="J100">
        <v>763</v>
      </c>
      <c r="K100">
        <v>763</v>
      </c>
      <c r="L100">
        <v>763</v>
      </c>
      <c r="M100">
        <v>763</v>
      </c>
      <c r="N100">
        <v>763</v>
      </c>
      <c r="O100">
        <v>763</v>
      </c>
      <c r="P100">
        <v>763</v>
      </c>
      <c r="Q100">
        <v>763</v>
      </c>
      <c r="R100">
        <v>763</v>
      </c>
      <c r="S100">
        <v>763</v>
      </c>
      <c r="T100">
        <v>763</v>
      </c>
      <c r="U100">
        <v>763</v>
      </c>
      <c r="V100">
        <v>763</v>
      </c>
      <c r="W100">
        <v>763</v>
      </c>
      <c r="X100">
        <v>763</v>
      </c>
      <c r="Y100">
        <v>763</v>
      </c>
      <c r="Z100">
        <v>763</v>
      </c>
      <c r="AA100">
        <v>763</v>
      </c>
      <c r="AB100">
        <v>763</v>
      </c>
      <c r="AC100">
        <v>763</v>
      </c>
      <c r="AD100">
        <v>763</v>
      </c>
      <c r="AE100">
        <v>773</v>
      </c>
      <c r="AF100">
        <v>763</v>
      </c>
      <c r="AG100">
        <v>763</v>
      </c>
      <c r="AH100">
        <v>22900</v>
      </c>
    </row>
    <row r="101" spans="1:34">
      <c r="A101" t="s">
        <v>280</v>
      </c>
      <c r="B101">
        <v>107976</v>
      </c>
      <c r="C101" t="s">
        <v>265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>
      <c r="B102">
        <v>71459</v>
      </c>
      <c r="C102" t="s">
        <v>266</v>
      </c>
      <c r="D102">
        <v>3333</v>
      </c>
      <c r="E102">
        <v>3333</v>
      </c>
      <c r="F102">
        <v>3333</v>
      </c>
      <c r="G102">
        <v>3333</v>
      </c>
      <c r="H102">
        <v>3333</v>
      </c>
      <c r="I102">
        <v>3333</v>
      </c>
      <c r="J102">
        <v>3333</v>
      </c>
      <c r="K102">
        <v>3333</v>
      </c>
      <c r="L102">
        <v>3333</v>
      </c>
      <c r="M102">
        <v>3333</v>
      </c>
      <c r="N102">
        <v>3333</v>
      </c>
      <c r="O102">
        <v>3333</v>
      </c>
      <c r="P102">
        <v>3333</v>
      </c>
      <c r="Q102">
        <v>3333</v>
      </c>
      <c r="R102">
        <v>3333</v>
      </c>
      <c r="S102">
        <v>3333</v>
      </c>
      <c r="T102">
        <v>3333</v>
      </c>
      <c r="U102">
        <v>3333</v>
      </c>
      <c r="V102">
        <v>3333</v>
      </c>
      <c r="W102">
        <v>3333</v>
      </c>
      <c r="X102">
        <v>3333</v>
      </c>
      <c r="Y102">
        <v>3333</v>
      </c>
      <c r="Z102">
        <v>3333</v>
      </c>
      <c r="AA102">
        <v>3333</v>
      </c>
      <c r="AB102">
        <v>3333</v>
      </c>
      <c r="AC102">
        <v>3333</v>
      </c>
      <c r="AD102">
        <v>3333</v>
      </c>
      <c r="AE102">
        <v>3343</v>
      </c>
      <c r="AF102">
        <v>3333</v>
      </c>
      <c r="AG102">
        <v>3333</v>
      </c>
      <c r="AH102">
        <v>100000</v>
      </c>
    </row>
    <row r="103" spans="1:34">
      <c r="A103" t="s">
        <v>280</v>
      </c>
      <c r="B103">
        <v>108037</v>
      </c>
      <c r="C103" t="s">
        <v>265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>
      <c r="B104">
        <v>62389</v>
      </c>
      <c r="C104" t="s">
        <v>266</v>
      </c>
      <c r="D104">
        <v>1000</v>
      </c>
      <c r="E104">
        <v>1000</v>
      </c>
      <c r="F104">
        <v>1000</v>
      </c>
      <c r="G104">
        <v>1000</v>
      </c>
      <c r="H104">
        <v>1000</v>
      </c>
      <c r="I104">
        <v>1000</v>
      </c>
      <c r="J104">
        <v>1000</v>
      </c>
      <c r="K104">
        <v>1000</v>
      </c>
      <c r="L104">
        <v>1000</v>
      </c>
      <c r="M104">
        <v>1000</v>
      </c>
      <c r="N104">
        <v>1000</v>
      </c>
      <c r="O104">
        <v>1000</v>
      </c>
      <c r="P104">
        <v>1000</v>
      </c>
      <c r="Q104">
        <v>1000</v>
      </c>
      <c r="R104">
        <v>1000</v>
      </c>
      <c r="S104">
        <v>1000</v>
      </c>
      <c r="T104">
        <v>1000</v>
      </c>
      <c r="U104">
        <v>1000</v>
      </c>
      <c r="V104">
        <v>1000</v>
      </c>
      <c r="W104">
        <v>1000</v>
      </c>
      <c r="X104">
        <v>1000</v>
      </c>
      <c r="Y104">
        <v>1000</v>
      </c>
      <c r="Z104">
        <v>1000</v>
      </c>
      <c r="AA104">
        <v>1000</v>
      </c>
      <c r="AB104">
        <v>1000</v>
      </c>
      <c r="AC104">
        <v>1000</v>
      </c>
      <c r="AD104">
        <v>1000</v>
      </c>
      <c r="AE104">
        <v>1000</v>
      </c>
      <c r="AF104">
        <v>1000</v>
      </c>
      <c r="AG104">
        <v>1000</v>
      </c>
      <c r="AH104">
        <v>30000</v>
      </c>
    </row>
    <row r="105" spans="1:34">
      <c r="A105" t="s">
        <v>280</v>
      </c>
      <c r="B105">
        <v>108037</v>
      </c>
      <c r="C105" t="s">
        <v>265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>
      <c r="B106">
        <v>71460</v>
      </c>
      <c r="C106" t="s">
        <v>266</v>
      </c>
      <c r="D106">
        <v>421</v>
      </c>
      <c r="E106">
        <v>421</v>
      </c>
      <c r="F106">
        <v>421</v>
      </c>
      <c r="G106">
        <v>421</v>
      </c>
      <c r="H106">
        <v>421</v>
      </c>
      <c r="I106">
        <v>421</v>
      </c>
      <c r="J106">
        <v>421</v>
      </c>
      <c r="K106">
        <v>421</v>
      </c>
      <c r="L106">
        <v>421</v>
      </c>
      <c r="M106">
        <v>421</v>
      </c>
      <c r="N106">
        <v>421</v>
      </c>
      <c r="O106">
        <v>421</v>
      </c>
      <c r="P106">
        <v>421</v>
      </c>
      <c r="Q106">
        <v>421</v>
      </c>
      <c r="R106">
        <v>421</v>
      </c>
      <c r="S106">
        <v>421</v>
      </c>
      <c r="T106">
        <v>421</v>
      </c>
      <c r="U106">
        <v>421</v>
      </c>
      <c r="V106">
        <v>421</v>
      </c>
      <c r="W106">
        <v>421</v>
      </c>
      <c r="X106">
        <v>421</v>
      </c>
      <c r="Y106">
        <v>421</v>
      </c>
      <c r="Z106">
        <v>421</v>
      </c>
      <c r="AA106">
        <v>421</v>
      </c>
      <c r="AB106">
        <v>421</v>
      </c>
      <c r="AC106">
        <v>421</v>
      </c>
      <c r="AD106">
        <v>421</v>
      </c>
      <c r="AE106">
        <v>436</v>
      </c>
      <c r="AF106">
        <v>421</v>
      </c>
      <c r="AG106">
        <v>421</v>
      </c>
      <c r="AH106">
        <v>12645</v>
      </c>
    </row>
    <row r="107" spans="1:34">
      <c r="A107" t="s">
        <v>280</v>
      </c>
      <c r="B107">
        <v>108248</v>
      </c>
      <c r="C107" t="s">
        <v>265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>
      <c r="B108">
        <v>71460</v>
      </c>
      <c r="C108" t="s">
        <v>266</v>
      </c>
      <c r="D108">
        <v>1000</v>
      </c>
      <c r="E108">
        <v>1000</v>
      </c>
      <c r="F108">
        <v>1000</v>
      </c>
      <c r="G108">
        <v>1000</v>
      </c>
      <c r="H108">
        <v>1000</v>
      </c>
      <c r="I108">
        <v>1000</v>
      </c>
      <c r="J108">
        <v>1000</v>
      </c>
      <c r="K108">
        <v>1000</v>
      </c>
      <c r="L108">
        <v>1000</v>
      </c>
      <c r="M108">
        <v>1000</v>
      </c>
      <c r="N108">
        <v>1000</v>
      </c>
      <c r="O108">
        <v>1000</v>
      </c>
      <c r="P108">
        <v>1000</v>
      </c>
      <c r="Q108">
        <v>1000</v>
      </c>
      <c r="R108">
        <v>1000</v>
      </c>
      <c r="S108">
        <v>1000</v>
      </c>
      <c r="T108">
        <v>1000</v>
      </c>
      <c r="U108">
        <v>1000</v>
      </c>
      <c r="V108">
        <v>1000</v>
      </c>
      <c r="W108">
        <v>1000</v>
      </c>
      <c r="X108">
        <v>1000</v>
      </c>
      <c r="Y108">
        <v>1000</v>
      </c>
      <c r="Z108">
        <v>1000</v>
      </c>
      <c r="AA108">
        <v>1000</v>
      </c>
      <c r="AB108">
        <v>1000</v>
      </c>
      <c r="AC108">
        <v>1000</v>
      </c>
      <c r="AD108">
        <v>1000</v>
      </c>
      <c r="AE108">
        <v>1000</v>
      </c>
      <c r="AF108">
        <v>1000</v>
      </c>
      <c r="AG108">
        <v>1000</v>
      </c>
      <c r="AH108">
        <v>30000</v>
      </c>
    </row>
    <row r="109" spans="1:34">
      <c r="A109" t="s">
        <v>280</v>
      </c>
      <c r="B109">
        <v>108312</v>
      </c>
      <c r="C109" t="s">
        <v>265</v>
      </c>
      <c r="K109">
        <v>7302</v>
      </c>
      <c r="L109">
        <v>10000</v>
      </c>
      <c r="M109">
        <v>10000</v>
      </c>
      <c r="N109">
        <v>2698</v>
      </c>
      <c r="AH109">
        <v>30000</v>
      </c>
    </row>
    <row r="110" spans="1:34">
      <c r="B110">
        <v>71460</v>
      </c>
      <c r="C110" t="s">
        <v>266</v>
      </c>
      <c r="K110">
        <v>0</v>
      </c>
      <c r="L110">
        <v>0</v>
      </c>
      <c r="M110">
        <v>0</v>
      </c>
      <c r="N110">
        <v>0</v>
      </c>
      <c r="AH110">
        <v>0</v>
      </c>
    </row>
    <row r="111" spans="1:34">
      <c r="A111" t="s">
        <v>281</v>
      </c>
      <c r="B111">
        <v>106500</v>
      </c>
      <c r="C111" t="s">
        <v>265</v>
      </c>
      <c r="D111">
        <v>33334</v>
      </c>
      <c r="E111">
        <v>33334</v>
      </c>
      <c r="F111">
        <v>33334</v>
      </c>
      <c r="G111">
        <v>33334</v>
      </c>
      <c r="H111">
        <v>33334</v>
      </c>
      <c r="I111">
        <v>30057</v>
      </c>
      <c r="J111">
        <v>33334</v>
      </c>
      <c r="K111">
        <v>33334</v>
      </c>
      <c r="L111">
        <v>33334</v>
      </c>
      <c r="M111">
        <v>33334</v>
      </c>
      <c r="N111">
        <v>33334</v>
      </c>
      <c r="O111">
        <v>33334</v>
      </c>
      <c r="P111">
        <v>33334</v>
      </c>
      <c r="Q111">
        <v>33334</v>
      </c>
      <c r="R111">
        <v>33334</v>
      </c>
      <c r="S111">
        <v>33334</v>
      </c>
      <c r="T111">
        <v>33334</v>
      </c>
      <c r="U111">
        <v>33334</v>
      </c>
      <c r="V111">
        <v>33334</v>
      </c>
      <c r="W111">
        <v>33334</v>
      </c>
      <c r="X111">
        <v>33334</v>
      </c>
      <c r="Y111">
        <v>33334</v>
      </c>
      <c r="Z111">
        <v>33334</v>
      </c>
      <c r="AA111">
        <v>33334</v>
      </c>
      <c r="AB111">
        <v>33334</v>
      </c>
      <c r="AC111">
        <v>33334</v>
      </c>
      <c r="AD111">
        <v>33334</v>
      </c>
      <c r="AE111">
        <v>36611</v>
      </c>
      <c r="AF111">
        <v>33334</v>
      </c>
      <c r="AG111">
        <v>33314</v>
      </c>
      <c r="AH111">
        <v>1000000</v>
      </c>
    </row>
    <row r="112" spans="1:34">
      <c r="B112">
        <v>71460</v>
      </c>
      <c r="C112" t="s">
        <v>266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>
      <c r="A113" t="s">
        <v>281</v>
      </c>
      <c r="B113">
        <v>106987</v>
      </c>
      <c r="C113" t="s">
        <v>265</v>
      </c>
      <c r="D113">
        <v>11666</v>
      </c>
      <c r="E113">
        <v>11666</v>
      </c>
      <c r="F113">
        <v>11666</v>
      </c>
      <c r="G113">
        <v>11666</v>
      </c>
      <c r="H113">
        <v>11666</v>
      </c>
      <c r="I113">
        <v>11666</v>
      </c>
      <c r="J113">
        <v>11666</v>
      </c>
      <c r="K113">
        <v>11666</v>
      </c>
      <c r="L113">
        <v>11666</v>
      </c>
      <c r="M113">
        <v>11666</v>
      </c>
      <c r="N113">
        <v>11666</v>
      </c>
      <c r="O113">
        <v>11666</v>
      </c>
      <c r="P113">
        <v>11666</v>
      </c>
      <c r="Q113">
        <v>11666</v>
      </c>
      <c r="R113">
        <v>11666</v>
      </c>
      <c r="S113">
        <v>11666</v>
      </c>
      <c r="T113">
        <v>11666</v>
      </c>
      <c r="U113">
        <v>11666</v>
      </c>
      <c r="V113">
        <v>11666</v>
      </c>
      <c r="W113">
        <v>11666</v>
      </c>
      <c r="X113">
        <v>11666</v>
      </c>
      <c r="Y113">
        <v>11666</v>
      </c>
      <c r="Z113">
        <v>11666</v>
      </c>
      <c r="AA113">
        <v>11666</v>
      </c>
      <c r="AB113">
        <v>11666</v>
      </c>
      <c r="AC113">
        <v>11666</v>
      </c>
      <c r="AD113">
        <v>11666</v>
      </c>
      <c r="AE113">
        <v>11666</v>
      </c>
      <c r="AF113">
        <v>11666</v>
      </c>
      <c r="AG113">
        <v>11686</v>
      </c>
      <c r="AH113">
        <v>350000</v>
      </c>
    </row>
    <row r="114" spans="1:34">
      <c r="B114">
        <v>71460</v>
      </c>
      <c r="C114" t="s">
        <v>266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>
      <c r="A115" t="s">
        <v>281</v>
      </c>
      <c r="B115">
        <v>106988</v>
      </c>
      <c r="C115" t="s">
        <v>265</v>
      </c>
      <c r="D115">
        <v>11666</v>
      </c>
      <c r="E115">
        <v>11666</v>
      </c>
      <c r="F115">
        <v>11666</v>
      </c>
      <c r="G115">
        <v>11666</v>
      </c>
      <c r="H115">
        <v>11666</v>
      </c>
      <c r="I115">
        <v>11666</v>
      </c>
      <c r="J115">
        <v>11666</v>
      </c>
      <c r="K115">
        <v>11666</v>
      </c>
      <c r="L115">
        <v>11666</v>
      </c>
      <c r="M115">
        <v>11666</v>
      </c>
      <c r="N115">
        <v>11666</v>
      </c>
      <c r="O115">
        <v>11666</v>
      </c>
      <c r="P115">
        <v>11666</v>
      </c>
      <c r="Q115">
        <v>11666</v>
      </c>
      <c r="R115">
        <v>11666</v>
      </c>
      <c r="S115">
        <v>11666</v>
      </c>
      <c r="T115">
        <v>11666</v>
      </c>
      <c r="U115">
        <v>11666</v>
      </c>
      <c r="V115">
        <v>11666</v>
      </c>
      <c r="W115">
        <v>11666</v>
      </c>
      <c r="X115">
        <v>11666</v>
      </c>
      <c r="Y115">
        <v>11666</v>
      </c>
      <c r="Z115">
        <v>11666</v>
      </c>
      <c r="AA115">
        <v>11666</v>
      </c>
      <c r="AB115">
        <v>11666</v>
      </c>
      <c r="AC115">
        <v>11666</v>
      </c>
      <c r="AD115">
        <v>11666</v>
      </c>
      <c r="AE115">
        <v>11666</v>
      </c>
      <c r="AF115">
        <v>11666</v>
      </c>
      <c r="AG115">
        <v>11666</v>
      </c>
      <c r="AH115">
        <v>349980</v>
      </c>
    </row>
    <row r="116" spans="1:34">
      <c r="B116">
        <v>71460</v>
      </c>
      <c r="C116" t="s">
        <v>266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>
      <c r="A117" t="s">
        <v>281</v>
      </c>
      <c r="B117">
        <v>106989</v>
      </c>
      <c r="C117" t="s">
        <v>265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>
      <c r="B118">
        <v>71460</v>
      </c>
      <c r="C118" t="s">
        <v>266</v>
      </c>
      <c r="D118">
        <v>11666</v>
      </c>
      <c r="E118">
        <v>11666</v>
      </c>
      <c r="F118">
        <v>11666</v>
      </c>
      <c r="G118">
        <v>11666</v>
      </c>
      <c r="H118">
        <v>11666</v>
      </c>
      <c r="I118">
        <v>11666</v>
      </c>
      <c r="J118">
        <v>11666</v>
      </c>
      <c r="K118">
        <v>11666</v>
      </c>
      <c r="L118">
        <v>11666</v>
      </c>
      <c r="M118">
        <v>11666</v>
      </c>
      <c r="N118">
        <v>11666</v>
      </c>
      <c r="O118">
        <v>11666</v>
      </c>
      <c r="P118">
        <v>11666</v>
      </c>
      <c r="Q118">
        <v>11666</v>
      </c>
      <c r="R118">
        <v>11666</v>
      </c>
      <c r="S118">
        <v>11666</v>
      </c>
      <c r="T118">
        <v>11666</v>
      </c>
      <c r="U118">
        <v>11666</v>
      </c>
      <c r="V118">
        <v>11666</v>
      </c>
      <c r="W118">
        <v>11666</v>
      </c>
      <c r="X118">
        <v>11666</v>
      </c>
      <c r="Y118">
        <v>11666</v>
      </c>
      <c r="Z118">
        <v>11666</v>
      </c>
      <c r="AA118">
        <v>11666</v>
      </c>
      <c r="AB118">
        <v>11666</v>
      </c>
      <c r="AC118">
        <v>11666</v>
      </c>
      <c r="AD118">
        <v>11666</v>
      </c>
      <c r="AE118">
        <v>11666</v>
      </c>
      <c r="AF118">
        <v>11666</v>
      </c>
      <c r="AG118">
        <v>11666</v>
      </c>
      <c r="AH118">
        <v>349980</v>
      </c>
    </row>
    <row r="119" spans="1:34">
      <c r="A119" t="s">
        <v>281</v>
      </c>
      <c r="B119">
        <v>107825</v>
      </c>
      <c r="C119" t="s">
        <v>265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>
      <c r="B120">
        <v>71320</v>
      </c>
      <c r="C120" t="s">
        <v>266</v>
      </c>
      <c r="D120">
        <v>8333</v>
      </c>
      <c r="E120">
        <v>8333</v>
      </c>
      <c r="F120">
        <v>8333</v>
      </c>
      <c r="G120">
        <v>8333</v>
      </c>
      <c r="H120">
        <v>8333</v>
      </c>
      <c r="I120">
        <v>8333</v>
      </c>
      <c r="J120">
        <v>8333</v>
      </c>
      <c r="K120">
        <v>8333</v>
      </c>
      <c r="L120">
        <v>8333</v>
      </c>
      <c r="M120">
        <v>8333</v>
      </c>
      <c r="N120">
        <v>8333</v>
      </c>
      <c r="O120">
        <v>8333</v>
      </c>
      <c r="P120">
        <v>8333</v>
      </c>
      <c r="Q120">
        <v>8333</v>
      </c>
      <c r="R120">
        <v>8333</v>
      </c>
      <c r="S120">
        <v>8333</v>
      </c>
      <c r="T120">
        <v>8333</v>
      </c>
      <c r="U120">
        <v>8333</v>
      </c>
      <c r="V120">
        <v>8333</v>
      </c>
      <c r="W120">
        <v>8333</v>
      </c>
      <c r="X120">
        <v>8333</v>
      </c>
      <c r="Y120">
        <v>8333</v>
      </c>
      <c r="Z120">
        <v>8333</v>
      </c>
      <c r="AA120">
        <v>8333</v>
      </c>
      <c r="AB120">
        <v>8333</v>
      </c>
      <c r="AC120">
        <v>8333</v>
      </c>
      <c r="AD120">
        <v>8333</v>
      </c>
      <c r="AE120">
        <v>8333</v>
      </c>
      <c r="AF120">
        <v>8333</v>
      </c>
      <c r="AG120">
        <v>8358</v>
      </c>
      <c r="AH120">
        <v>250015</v>
      </c>
    </row>
    <row r="121" spans="1:34">
      <c r="A121" t="s">
        <v>281</v>
      </c>
      <c r="B121">
        <v>107894</v>
      </c>
      <c r="C121" t="s">
        <v>265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>
      <c r="B122">
        <v>62389</v>
      </c>
      <c r="C122" t="s">
        <v>266</v>
      </c>
      <c r="D122">
        <v>16666</v>
      </c>
      <c r="E122">
        <v>16666</v>
      </c>
      <c r="F122">
        <v>16666</v>
      </c>
      <c r="G122">
        <v>16666</v>
      </c>
      <c r="H122">
        <v>16666</v>
      </c>
      <c r="I122">
        <v>16666</v>
      </c>
      <c r="J122">
        <v>16666</v>
      </c>
      <c r="K122">
        <v>16666</v>
      </c>
      <c r="L122">
        <v>16666</v>
      </c>
      <c r="M122">
        <v>16666</v>
      </c>
      <c r="N122">
        <v>16666</v>
      </c>
      <c r="O122">
        <v>16666</v>
      </c>
      <c r="P122">
        <v>16666</v>
      </c>
      <c r="Q122">
        <v>16666</v>
      </c>
      <c r="R122">
        <v>16666</v>
      </c>
      <c r="S122">
        <v>16666</v>
      </c>
      <c r="T122">
        <v>16666</v>
      </c>
      <c r="U122">
        <v>16666</v>
      </c>
      <c r="V122">
        <v>16666</v>
      </c>
      <c r="W122">
        <v>16666</v>
      </c>
      <c r="X122">
        <v>16666</v>
      </c>
      <c r="Y122">
        <v>16666</v>
      </c>
      <c r="Z122">
        <v>16666</v>
      </c>
      <c r="AA122">
        <v>16666</v>
      </c>
      <c r="AB122">
        <v>16666</v>
      </c>
      <c r="AC122">
        <v>16666</v>
      </c>
      <c r="AD122">
        <v>16666</v>
      </c>
      <c r="AE122">
        <v>16666</v>
      </c>
      <c r="AF122">
        <v>16666</v>
      </c>
      <c r="AG122">
        <v>16685</v>
      </c>
      <c r="AH122">
        <v>499999</v>
      </c>
    </row>
    <row r="123" spans="1:34">
      <c r="A123" t="s">
        <v>281</v>
      </c>
      <c r="B123">
        <v>107925</v>
      </c>
      <c r="C123" t="s">
        <v>265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>
      <c r="B124">
        <v>62389</v>
      </c>
      <c r="C124" t="s">
        <v>266</v>
      </c>
      <c r="D124">
        <v>8666</v>
      </c>
      <c r="E124">
        <v>8666</v>
      </c>
      <c r="F124">
        <v>8666</v>
      </c>
      <c r="G124">
        <v>8666</v>
      </c>
      <c r="H124">
        <v>8666</v>
      </c>
      <c r="I124">
        <v>8666</v>
      </c>
      <c r="J124">
        <v>8666</v>
      </c>
      <c r="K124">
        <v>8666</v>
      </c>
      <c r="L124">
        <v>8666</v>
      </c>
      <c r="M124">
        <v>8666</v>
      </c>
      <c r="N124">
        <v>8666</v>
      </c>
      <c r="O124">
        <v>8666</v>
      </c>
      <c r="P124">
        <v>8666</v>
      </c>
      <c r="Q124">
        <v>8666</v>
      </c>
      <c r="R124">
        <v>8666</v>
      </c>
      <c r="S124">
        <v>8666</v>
      </c>
      <c r="T124">
        <v>8666</v>
      </c>
      <c r="U124">
        <v>8666</v>
      </c>
      <c r="V124">
        <v>8666</v>
      </c>
      <c r="W124">
        <v>8666</v>
      </c>
      <c r="X124">
        <v>8666</v>
      </c>
      <c r="Y124">
        <v>8666</v>
      </c>
      <c r="Z124">
        <v>8666</v>
      </c>
      <c r="AA124">
        <v>8666</v>
      </c>
      <c r="AB124">
        <v>8666</v>
      </c>
      <c r="AC124">
        <v>8666</v>
      </c>
      <c r="AD124">
        <v>8666</v>
      </c>
      <c r="AE124">
        <v>8666</v>
      </c>
      <c r="AF124">
        <v>8666</v>
      </c>
      <c r="AG124">
        <v>8686</v>
      </c>
      <c r="AH124">
        <v>260000</v>
      </c>
    </row>
    <row r="125" spans="1:34">
      <c r="A125" t="s">
        <v>281</v>
      </c>
      <c r="B125">
        <v>107990</v>
      </c>
      <c r="C125" t="s">
        <v>265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>
      <c r="B126">
        <v>62389</v>
      </c>
      <c r="C126" t="s">
        <v>266</v>
      </c>
      <c r="D126">
        <v>3666</v>
      </c>
      <c r="E126">
        <v>3666</v>
      </c>
      <c r="F126">
        <v>3666</v>
      </c>
      <c r="G126">
        <v>3666</v>
      </c>
      <c r="H126">
        <v>3666</v>
      </c>
      <c r="I126">
        <v>3666</v>
      </c>
      <c r="J126">
        <v>3666</v>
      </c>
      <c r="K126">
        <v>3666</v>
      </c>
      <c r="L126">
        <v>3666</v>
      </c>
      <c r="M126">
        <v>3666</v>
      </c>
      <c r="N126">
        <v>3666</v>
      </c>
      <c r="O126">
        <v>3666</v>
      </c>
      <c r="P126">
        <v>3666</v>
      </c>
      <c r="Q126">
        <v>3666</v>
      </c>
      <c r="R126">
        <v>3666</v>
      </c>
      <c r="S126">
        <v>3666</v>
      </c>
      <c r="T126">
        <v>3666</v>
      </c>
      <c r="U126">
        <v>3666</v>
      </c>
      <c r="V126">
        <v>3666</v>
      </c>
      <c r="W126">
        <v>3666</v>
      </c>
      <c r="X126">
        <v>3666</v>
      </c>
      <c r="Y126">
        <v>3666</v>
      </c>
      <c r="Z126">
        <v>3666</v>
      </c>
      <c r="AA126">
        <v>3666</v>
      </c>
      <c r="AB126">
        <v>3666</v>
      </c>
      <c r="AC126">
        <v>3666</v>
      </c>
      <c r="AD126">
        <v>3666</v>
      </c>
      <c r="AE126">
        <v>3666</v>
      </c>
      <c r="AF126">
        <v>3666</v>
      </c>
      <c r="AG126">
        <v>3686</v>
      </c>
      <c r="AH126">
        <v>110000</v>
      </c>
    </row>
    <row r="127" spans="1:34">
      <c r="A127" t="s">
        <v>281</v>
      </c>
      <c r="B127">
        <v>107990</v>
      </c>
      <c r="C127" t="s">
        <v>265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>
      <c r="B128">
        <v>71322</v>
      </c>
      <c r="C128" t="s">
        <v>266</v>
      </c>
      <c r="D128">
        <v>666</v>
      </c>
      <c r="E128">
        <v>666</v>
      </c>
      <c r="F128">
        <v>666</v>
      </c>
      <c r="G128">
        <v>666</v>
      </c>
      <c r="H128">
        <v>666</v>
      </c>
      <c r="I128">
        <v>666</v>
      </c>
      <c r="J128">
        <v>666</v>
      </c>
      <c r="K128">
        <v>666</v>
      </c>
      <c r="L128">
        <v>666</v>
      </c>
      <c r="M128">
        <v>666</v>
      </c>
      <c r="N128">
        <v>666</v>
      </c>
      <c r="O128">
        <v>666</v>
      </c>
      <c r="P128">
        <v>666</v>
      </c>
      <c r="Q128">
        <v>666</v>
      </c>
      <c r="R128">
        <v>666</v>
      </c>
      <c r="S128">
        <v>666</v>
      </c>
      <c r="T128">
        <v>666</v>
      </c>
      <c r="U128">
        <v>666</v>
      </c>
      <c r="V128">
        <v>666</v>
      </c>
      <c r="W128">
        <v>666</v>
      </c>
      <c r="X128">
        <v>666</v>
      </c>
      <c r="Y128">
        <v>666</v>
      </c>
      <c r="Z128">
        <v>666</v>
      </c>
      <c r="AA128">
        <v>666</v>
      </c>
      <c r="AB128">
        <v>666</v>
      </c>
      <c r="AC128">
        <v>666</v>
      </c>
      <c r="AD128">
        <v>666</v>
      </c>
      <c r="AE128">
        <v>666</v>
      </c>
      <c r="AF128">
        <v>666</v>
      </c>
      <c r="AG128">
        <v>686</v>
      </c>
      <c r="AH128">
        <v>20000</v>
      </c>
    </row>
    <row r="129" spans="1:34">
      <c r="A129" t="s">
        <v>281</v>
      </c>
      <c r="B129">
        <v>108230</v>
      </c>
      <c r="C129" t="s">
        <v>265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>
      <c r="B130">
        <v>62389</v>
      </c>
      <c r="C130" t="s">
        <v>266</v>
      </c>
      <c r="D130">
        <v>666</v>
      </c>
      <c r="E130">
        <v>666</v>
      </c>
      <c r="F130">
        <v>666</v>
      </c>
      <c r="G130">
        <v>666</v>
      </c>
      <c r="H130">
        <v>666</v>
      </c>
      <c r="I130">
        <v>666</v>
      </c>
      <c r="J130">
        <v>666</v>
      </c>
      <c r="K130">
        <v>666</v>
      </c>
      <c r="L130">
        <v>666</v>
      </c>
      <c r="M130">
        <v>666</v>
      </c>
      <c r="N130">
        <v>666</v>
      </c>
      <c r="O130">
        <v>666</v>
      </c>
      <c r="P130">
        <v>666</v>
      </c>
      <c r="Q130">
        <v>666</v>
      </c>
      <c r="R130">
        <v>666</v>
      </c>
      <c r="S130">
        <v>666</v>
      </c>
      <c r="T130">
        <v>666</v>
      </c>
      <c r="U130">
        <v>666</v>
      </c>
      <c r="V130">
        <v>666</v>
      </c>
      <c r="W130">
        <v>666</v>
      </c>
      <c r="X130">
        <v>666</v>
      </c>
      <c r="Y130">
        <v>666</v>
      </c>
      <c r="Z130">
        <v>666</v>
      </c>
      <c r="AA130">
        <v>666</v>
      </c>
      <c r="AB130">
        <v>666</v>
      </c>
      <c r="AC130">
        <v>666</v>
      </c>
      <c r="AD130">
        <v>666</v>
      </c>
      <c r="AE130">
        <v>666</v>
      </c>
      <c r="AF130">
        <v>666</v>
      </c>
      <c r="AG130">
        <v>686</v>
      </c>
      <c r="AH130">
        <v>20000</v>
      </c>
    </row>
    <row r="131" spans="1:34">
      <c r="A131" t="s">
        <v>281</v>
      </c>
      <c r="B131">
        <v>108311</v>
      </c>
      <c r="C131" t="s">
        <v>265</v>
      </c>
      <c r="K131">
        <v>9988</v>
      </c>
      <c r="L131">
        <v>10000</v>
      </c>
      <c r="M131">
        <v>10000</v>
      </c>
      <c r="N131">
        <v>0</v>
      </c>
      <c r="O131">
        <v>0</v>
      </c>
      <c r="P131">
        <v>0</v>
      </c>
      <c r="Q131">
        <v>10000</v>
      </c>
      <c r="Y131">
        <v>20000</v>
      </c>
      <c r="Z131">
        <v>20000</v>
      </c>
      <c r="AA131">
        <v>20000</v>
      </c>
      <c r="AH131">
        <v>99988</v>
      </c>
    </row>
    <row r="132" spans="1:34">
      <c r="B132">
        <v>62389</v>
      </c>
      <c r="C132" t="s">
        <v>266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Y132">
        <v>0</v>
      </c>
      <c r="Z132">
        <v>0</v>
      </c>
      <c r="AA132">
        <v>0</v>
      </c>
      <c r="AH132">
        <v>0</v>
      </c>
    </row>
    <row r="133" spans="1:34">
      <c r="A133" t="s">
        <v>281</v>
      </c>
      <c r="B133">
        <v>108330</v>
      </c>
      <c r="C133" t="s">
        <v>265</v>
      </c>
      <c r="W133">
        <v>0</v>
      </c>
      <c r="AH133">
        <v>0</v>
      </c>
    </row>
    <row r="134" spans="1:34">
      <c r="B134">
        <v>62389</v>
      </c>
      <c r="C134" t="s">
        <v>266</v>
      </c>
      <c r="W134">
        <v>30000</v>
      </c>
      <c r="AH134">
        <v>30000</v>
      </c>
    </row>
    <row r="135" spans="1:34">
      <c r="A135" t="s">
        <v>282</v>
      </c>
      <c r="B135">
        <v>107817</v>
      </c>
      <c r="C135" t="s">
        <v>265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>
      <c r="B136">
        <v>71322</v>
      </c>
      <c r="C136" t="s">
        <v>266</v>
      </c>
      <c r="D136">
        <v>1583</v>
      </c>
      <c r="E136">
        <v>1280</v>
      </c>
      <c r="F136">
        <v>1583</v>
      </c>
      <c r="G136">
        <v>1583</v>
      </c>
      <c r="H136">
        <v>1583</v>
      </c>
      <c r="I136">
        <v>1748</v>
      </c>
      <c r="J136">
        <v>1748</v>
      </c>
      <c r="K136">
        <v>1748</v>
      </c>
      <c r="L136">
        <v>1748</v>
      </c>
      <c r="M136">
        <v>1748</v>
      </c>
      <c r="N136">
        <v>1557</v>
      </c>
      <c r="O136">
        <v>1557</v>
      </c>
      <c r="P136">
        <v>1557</v>
      </c>
      <c r="Q136">
        <v>1557</v>
      </c>
      <c r="R136">
        <v>1557</v>
      </c>
      <c r="S136">
        <v>1557</v>
      </c>
      <c r="T136">
        <v>1557</v>
      </c>
      <c r="U136">
        <v>1557</v>
      </c>
      <c r="V136">
        <v>1557</v>
      </c>
      <c r="W136">
        <v>1557</v>
      </c>
      <c r="X136">
        <v>1557</v>
      </c>
      <c r="Y136">
        <v>1557</v>
      </c>
      <c r="Z136">
        <v>1557</v>
      </c>
      <c r="AA136">
        <v>1557</v>
      </c>
      <c r="AB136">
        <v>1560</v>
      </c>
      <c r="AC136">
        <v>1558</v>
      </c>
      <c r="AD136">
        <v>1558</v>
      </c>
      <c r="AE136">
        <v>1558</v>
      </c>
      <c r="AF136">
        <v>1558</v>
      </c>
      <c r="AG136">
        <v>1558</v>
      </c>
      <c r="AH136">
        <v>47500</v>
      </c>
    </row>
    <row r="137" spans="1:34">
      <c r="A137" t="s">
        <v>282</v>
      </c>
      <c r="B137">
        <v>107817</v>
      </c>
      <c r="C137" t="s">
        <v>265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>
      <c r="B138">
        <v>71323</v>
      </c>
      <c r="C138" t="s">
        <v>266</v>
      </c>
      <c r="D138">
        <v>83</v>
      </c>
      <c r="E138">
        <v>83</v>
      </c>
      <c r="F138">
        <v>83</v>
      </c>
      <c r="G138">
        <v>83</v>
      </c>
      <c r="H138">
        <v>83</v>
      </c>
      <c r="I138">
        <v>83</v>
      </c>
      <c r="J138">
        <v>83</v>
      </c>
      <c r="K138">
        <v>83</v>
      </c>
      <c r="L138">
        <v>83</v>
      </c>
      <c r="M138">
        <v>83</v>
      </c>
      <c r="N138">
        <v>83</v>
      </c>
      <c r="O138">
        <v>83</v>
      </c>
      <c r="P138">
        <v>83</v>
      </c>
      <c r="Q138">
        <v>83</v>
      </c>
      <c r="R138">
        <v>83</v>
      </c>
      <c r="S138">
        <v>83</v>
      </c>
      <c r="T138">
        <v>83</v>
      </c>
      <c r="U138">
        <v>83</v>
      </c>
      <c r="V138">
        <v>83</v>
      </c>
      <c r="W138">
        <v>83</v>
      </c>
      <c r="X138">
        <v>84</v>
      </c>
      <c r="Y138">
        <v>84</v>
      </c>
      <c r="Z138">
        <v>84</v>
      </c>
      <c r="AA138">
        <v>84</v>
      </c>
      <c r="AB138">
        <v>84</v>
      </c>
      <c r="AC138">
        <v>84</v>
      </c>
      <c r="AD138">
        <v>84</v>
      </c>
      <c r="AE138">
        <v>84</v>
      </c>
      <c r="AF138">
        <v>84</v>
      </c>
      <c r="AG138">
        <v>84</v>
      </c>
      <c r="AH138">
        <v>2500</v>
      </c>
    </row>
    <row r="139" spans="1:34">
      <c r="A139" t="s">
        <v>282</v>
      </c>
      <c r="B139">
        <v>107885</v>
      </c>
      <c r="C139" t="s">
        <v>265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>
      <c r="B140">
        <v>62389</v>
      </c>
      <c r="C140" t="s">
        <v>266</v>
      </c>
      <c r="D140">
        <v>1000</v>
      </c>
      <c r="E140">
        <v>1000</v>
      </c>
      <c r="F140">
        <v>1000</v>
      </c>
      <c r="G140">
        <v>1000</v>
      </c>
      <c r="H140">
        <v>1000</v>
      </c>
      <c r="I140">
        <v>1000</v>
      </c>
      <c r="J140">
        <v>1000</v>
      </c>
      <c r="K140">
        <v>1000</v>
      </c>
      <c r="L140">
        <v>1000</v>
      </c>
      <c r="M140">
        <v>1000</v>
      </c>
      <c r="N140">
        <v>1000</v>
      </c>
      <c r="O140">
        <v>1000</v>
      </c>
      <c r="P140">
        <v>1000</v>
      </c>
      <c r="Q140">
        <v>1000</v>
      </c>
      <c r="R140">
        <v>1000</v>
      </c>
      <c r="S140">
        <v>1000</v>
      </c>
      <c r="T140">
        <v>1000</v>
      </c>
      <c r="U140">
        <v>1000</v>
      </c>
      <c r="V140">
        <v>1000</v>
      </c>
      <c r="W140">
        <v>1000</v>
      </c>
      <c r="X140">
        <v>1000</v>
      </c>
      <c r="Y140">
        <v>1000</v>
      </c>
      <c r="Z140">
        <v>1000</v>
      </c>
      <c r="AA140">
        <v>1000</v>
      </c>
      <c r="AB140">
        <v>1000</v>
      </c>
      <c r="AC140">
        <v>1000</v>
      </c>
      <c r="AD140">
        <v>1000</v>
      </c>
      <c r="AE140">
        <v>1000</v>
      </c>
      <c r="AF140">
        <v>1000</v>
      </c>
      <c r="AG140">
        <v>1000</v>
      </c>
      <c r="AH140">
        <v>30000</v>
      </c>
    </row>
    <row r="141" spans="1:34">
      <c r="A141" t="s">
        <v>282</v>
      </c>
      <c r="B141">
        <v>107929</v>
      </c>
      <c r="C141" t="s">
        <v>265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>
      <c r="B142">
        <v>71322</v>
      </c>
      <c r="C142" t="s">
        <v>266</v>
      </c>
      <c r="D142">
        <v>996</v>
      </c>
      <c r="E142">
        <v>292</v>
      </c>
      <c r="F142">
        <v>545</v>
      </c>
      <c r="G142">
        <v>1000</v>
      </c>
      <c r="H142">
        <v>1674</v>
      </c>
      <c r="I142">
        <v>1493</v>
      </c>
      <c r="J142">
        <v>1493</v>
      </c>
      <c r="K142">
        <v>1000</v>
      </c>
      <c r="L142">
        <v>1000</v>
      </c>
      <c r="M142">
        <v>1000</v>
      </c>
      <c r="N142">
        <v>975</v>
      </c>
      <c r="O142">
        <v>975</v>
      </c>
      <c r="P142">
        <v>975</v>
      </c>
      <c r="Q142">
        <v>975</v>
      </c>
      <c r="R142">
        <v>975</v>
      </c>
      <c r="S142">
        <v>975</v>
      </c>
      <c r="T142">
        <v>975</v>
      </c>
      <c r="U142">
        <v>975</v>
      </c>
      <c r="V142">
        <v>975</v>
      </c>
      <c r="W142">
        <v>975</v>
      </c>
      <c r="X142">
        <v>975</v>
      </c>
      <c r="Y142">
        <v>975</v>
      </c>
      <c r="Z142">
        <v>975</v>
      </c>
      <c r="AA142">
        <v>975</v>
      </c>
      <c r="AB142">
        <v>982</v>
      </c>
      <c r="AC142">
        <v>975</v>
      </c>
      <c r="AD142">
        <v>975</v>
      </c>
      <c r="AE142">
        <v>975</v>
      </c>
      <c r="AF142">
        <v>975</v>
      </c>
      <c r="AG142">
        <v>975</v>
      </c>
      <c r="AH142">
        <v>30000</v>
      </c>
    </row>
    <row r="143" spans="1:34">
      <c r="A143" t="s">
        <v>282</v>
      </c>
      <c r="B143">
        <v>107929</v>
      </c>
      <c r="C143" t="s">
        <v>265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>
      <c r="B144">
        <v>71323</v>
      </c>
      <c r="C144" t="s">
        <v>266</v>
      </c>
      <c r="D144">
        <v>1427</v>
      </c>
      <c r="E144">
        <v>1002</v>
      </c>
      <c r="F144">
        <v>1427</v>
      </c>
      <c r="G144">
        <v>1427</v>
      </c>
      <c r="H144">
        <v>1427</v>
      </c>
      <c r="I144">
        <v>1427</v>
      </c>
      <c r="J144">
        <v>1427</v>
      </c>
      <c r="K144">
        <v>1427</v>
      </c>
      <c r="L144">
        <v>1427</v>
      </c>
      <c r="M144">
        <v>1427</v>
      </c>
      <c r="N144">
        <v>1448</v>
      </c>
      <c r="O144">
        <v>1448</v>
      </c>
      <c r="P144">
        <v>1448</v>
      </c>
      <c r="Q144">
        <v>1448</v>
      </c>
      <c r="R144">
        <v>1448</v>
      </c>
      <c r="S144">
        <v>1448</v>
      </c>
      <c r="T144">
        <v>1448</v>
      </c>
      <c r="U144">
        <v>1448</v>
      </c>
      <c r="V144">
        <v>1448</v>
      </c>
      <c r="W144">
        <v>1448</v>
      </c>
      <c r="X144">
        <v>1448</v>
      </c>
      <c r="Y144">
        <v>1448</v>
      </c>
      <c r="Z144">
        <v>1448</v>
      </c>
      <c r="AA144">
        <v>1448</v>
      </c>
      <c r="AB144">
        <v>1443</v>
      </c>
      <c r="AC144">
        <v>1448</v>
      </c>
      <c r="AD144">
        <v>1448</v>
      </c>
      <c r="AE144">
        <v>1448</v>
      </c>
      <c r="AF144">
        <v>1448</v>
      </c>
      <c r="AG144">
        <v>1448</v>
      </c>
      <c r="AH144">
        <v>42800</v>
      </c>
    </row>
    <row r="145" spans="1:34">
      <c r="A145" t="s">
        <v>282</v>
      </c>
      <c r="B145">
        <v>108114</v>
      </c>
      <c r="C145" t="s">
        <v>265</v>
      </c>
      <c r="D145">
        <v>570</v>
      </c>
      <c r="E145">
        <v>570</v>
      </c>
      <c r="F145">
        <v>570</v>
      </c>
      <c r="G145">
        <v>570</v>
      </c>
      <c r="H145">
        <v>570</v>
      </c>
      <c r="I145">
        <v>570</v>
      </c>
      <c r="J145">
        <v>570</v>
      </c>
      <c r="K145">
        <v>570</v>
      </c>
      <c r="L145">
        <v>570</v>
      </c>
      <c r="M145">
        <v>570</v>
      </c>
      <c r="N145">
        <v>570</v>
      </c>
      <c r="O145">
        <v>570</v>
      </c>
      <c r="P145">
        <v>570</v>
      </c>
      <c r="Q145">
        <v>570</v>
      </c>
      <c r="R145">
        <v>570</v>
      </c>
      <c r="S145">
        <v>570</v>
      </c>
      <c r="T145">
        <v>570</v>
      </c>
      <c r="U145">
        <v>570</v>
      </c>
      <c r="V145">
        <v>570</v>
      </c>
      <c r="W145">
        <v>570</v>
      </c>
      <c r="X145">
        <v>570</v>
      </c>
      <c r="Y145">
        <v>570</v>
      </c>
      <c r="Z145">
        <v>570</v>
      </c>
      <c r="AA145">
        <v>570</v>
      </c>
      <c r="AB145">
        <v>570</v>
      </c>
      <c r="AC145">
        <v>570</v>
      </c>
      <c r="AD145">
        <v>570</v>
      </c>
      <c r="AE145">
        <v>570</v>
      </c>
      <c r="AF145">
        <v>570</v>
      </c>
      <c r="AG145">
        <v>570</v>
      </c>
      <c r="AH145">
        <v>17100</v>
      </c>
    </row>
    <row r="146" spans="1:34">
      <c r="B146">
        <v>71454</v>
      </c>
      <c r="C146" t="s">
        <v>266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>
      <c r="A147" t="s">
        <v>282</v>
      </c>
      <c r="B147">
        <v>108205</v>
      </c>
      <c r="C147" t="s">
        <v>265</v>
      </c>
      <c r="D147">
        <v>2667</v>
      </c>
      <c r="E147">
        <v>2667</v>
      </c>
      <c r="F147">
        <v>2667</v>
      </c>
      <c r="G147">
        <v>2667</v>
      </c>
      <c r="H147">
        <v>2667</v>
      </c>
      <c r="I147">
        <v>2667</v>
      </c>
      <c r="J147">
        <v>2667</v>
      </c>
      <c r="K147">
        <v>2667</v>
      </c>
      <c r="L147">
        <v>2667</v>
      </c>
      <c r="M147">
        <v>2667</v>
      </c>
      <c r="N147">
        <v>2667</v>
      </c>
      <c r="O147">
        <v>2667</v>
      </c>
      <c r="P147">
        <v>2667</v>
      </c>
      <c r="Q147">
        <v>2667</v>
      </c>
      <c r="R147">
        <v>2667</v>
      </c>
      <c r="S147">
        <v>2667</v>
      </c>
      <c r="T147">
        <v>2667</v>
      </c>
      <c r="U147">
        <v>2667</v>
      </c>
      <c r="V147">
        <v>2667</v>
      </c>
      <c r="W147">
        <v>2667</v>
      </c>
      <c r="X147">
        <v>2666</v>
      </c>
      <c r="Y147">
        <v>2666</v>
      </c>
      <c r="Z147">
        <v>2666</v>
      </c>
      <c r="AA147">
        <v>2666</v>
      </c>
      <c r="AB147">
        <v>2666</v>
      </c>
      <c r="AC147">
        <v>2666</v>
      </c>
      <c r="AD147">
        <v>2666</v>
      </c>
      <c r="AE147">
        <v>2666</v>
      </c>
      <c r="AF147">
        <v>2666</v>
      </c>
      <c r="AG147">
        <v>2666</v>
      </c>
      <c r="AH147">
        <v>80000</v>
      </c>
    </row>
    <row r="148" spans="1:34">
      <c r="B148">
        <v>62389</v>
      </c>
      <c r="C148" t="s">
        <v>266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>
      <c r="A149" t="s">
        <v>282</v>
      </c>
      <c r="B149">
        <v>108205</v>
      </c>
      <c r="C149" t="s">
        <v>265</v>
      </c>
      <c r="D149">
        <v>333</v>
      </c>
      <c r="E149">
        <v>333</v>
      </c>
      <c r="F149">
        <v>333</v>
      </c>
      <c r="G149">
        <v>333</v>
      </c>
      <c r="H149">
        <v>333</v>
      </c>
      <c r="I149">
        <v>333</v>
      </c>
      <c r="J149">
        <v>333</v>
      </c>
      <c r="K149">
        <v>333</v>
      </c>
      <c r="L149">
        <v>333</v>
      </c>
      <c r="M149">
        <v>333</v>
      </c>
      <c r="N149">
        <v>333</v>
      </c>
      <c r="O149">
        <v>333</v>
      </c>
      <c r="P149">
        <v>333</v>
      </c>
      <c r="Q149">
        <v>333</v>
      </c>
      <c r="R149">
        <v>333</v>
      </c>
      <c r="S149">
        <v>333</v>
      </c>
      <c r="T149">
        <v>333</v>
      </c>
      <c r="U149">
        <v>333</v>
      </c>
      <c r="V149">
        <v>333</v>
      </c>
      <c r="W149">
        <v>333</v>
      </c>
      <c r="X149">
        <v>334</v>
      </c>
      <c r="Y149">
        <v>334</v>
      </c>
      <c r="Z149">
        <v>334</v>
      </c>
      <c r="AA149">
        <v>334</v>
      </c>
      <c r="AB149">
        <v>334</v>
      </c>
      <c r="AC149">
        <v>334</v>
      </c>
      <c r="AD149">
        <v>334</v>
      </c>
      <c r="AE149">
        <v>334</v>
      </c>
      <c r="AF149">
        <v>334</v>
      </c>
      <c r="AG149">
        <v>334</v>
      </c>
      <c r="AH149">
        <v>10000</v>
      </c>
    </row>
    <row r="150" spans="1:34">
      <c r="B150">
        <v>71323</v>
      </c>
      <c r="C150" t="s">
        <v>266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>
      <c r="A151" t="s">
        <v>282</v>
      </c>
      <c r="B151">
        <v>108205</v>
      </c>
      <c r="C151" t="s">
        <v>265</v>
      </c>
      <c r="D151">
        <v>6333</v>
      </c>
      <c r="E151">
        <v>6333</v>
      </c>
      <c r="F151">
        <v>6333</v>
      </c>
      <c r="G151">
        <v>6333</v>
      </c>
      <c r="H151">
        <v>6333</v>
      </c>
      <c r="I151">
        <v>6333</v>
      </c>
      <c r="J151">
        <v>6333</v>
      </c>
      <c r="K151">
        <v>6333</v>
      </c>
      <c r="L151">
        <v>6333</v>
      </c>
      <c r="M151">
        <v>6333</v>
      </c>
      <c r="N151">
        <v>6333</v>
      </c>
      <c r="O151">
        <v>6333</v>
      </c>
      <c r="P151">
        <v>6333</v>
      </c>
      <c r="Q151">
        <v>6333</v>
      </c>
      <c r="R151">
        <v>6333</v>
      </c>
      <c r="S151">
        <v>6333</v>
      </c>
      <c r="T151">
        <v>6333</v>
      </c>
      <c r="U151">
        <v>6333</v>
      </c>
      <c r="V151">
        <v>6333</v>
      </c>
      <c r="W151">
        <v>6333</v>
      </c>
      <c r="X151">
        <v>6334</v>
      </c>
      <c r="Y151">
        <v>6334</v>
      </c>
      <c r="Z151">
        <v>6334</v>
      </c>
      <c r="AA151">
        <v>6334</v>
      </c>
      <c r="AB151">
        <v>6334</v>
      </c>
      <c r="AC151">
        <v>6334</v>
      </c>
      <c r="AD151">
        <v>6334</v>
      </c>
      <c r="AE151">
        <v>6334</v>
      </c>
      <c r="AF151">
        <v>6334</v>
      </c>
      <c r="AG151">
        <v>6334</v>
      </c>
      <c r="AH151">
        <v>190000</v>
      </c>
    </row>
    <row r="152" spans="1:34">
      <c r="B152">
        <v>71460</v>
      </c>
      <c r="C152" t="s">
        <v>266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>
      <c r="A153" t="s">
        <v>282</v>
      </c>
      <c r="B153">
        <v>108228</v>
      </c>
      <c r="C153" t="s">
        <v>265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>
      <c r="B154">
        <v>62389</v>
      </c>
      <c r="C154" t="s">
        <v>266</v>
      </c>
      <c r="D154">
        <v>667</v>
      </c>
      <c r="E154">
        <v>667</v>
      </c>
      <c r="F154">
        <v>667</v>
      </c>
      <c r="G154">
        <v>667</v>
      </c>
      <c r="H154">
        <v>667</v>
      </c>
      <c r="I154">
        <v>667</v>
      </c>
      <c r="J154">
        <v>667</v>
      </c>
      <c r="K154">
        <v>667</v>
      </c>
      <c r="L154">
        <v>667</v>
      </c>
      <c r="M154">
        <v>667</v>
      </c>
      <c r="N154">
        <v>667</v>
      </c>
      <c r="O154">
        <v>667</v>
      </c>
      <c r="P154">
        <v>667</v>
      </c>
      <c r="Q154">
        <v>667</v>
      </c>
      <c r="R154">
        <v>667</v>
      </c>
      <c r="S154">
        <v>667</v>
      </c>
      <c r="T154">
        <v>667</v>
      </c>
      <c r="U154">
        <v>667</v>
      </c>
      <c r="V154">
        <v>667</v>
      </c>
      <c r="W154">
        <v>667</v>
      </c>
      <c r="X154">
        <v>666</v>
      </c>
      <c r="Y154">
        <v>666</v>
      </c>
      <c r="Z154">
        <v>666</v>
      </c>
      <c r="AA154">
        <v>666</v>
      </c>
      <c r="AB154">
        <v>666</v>
      </c>
      <c r="AC154">
        <v>666</v>
      </c>
      <c r="AD154">
        <v>666</v>
      </c>
      <c r="AE154">
        <v>666</v>
      </c>
      <c r="AF154">
        <v>666</v>
      </c>
      <c r="AG154">
        <v>666</v>
      </c>
      <c r="AH154">
        <v>20000</v>
      </c>
    </row>
    <row r="155" spans="1:34">
      <c r="A155" t="s">
        <v>282</v>
      </c>
      <c r="B155">
        <v>108228</v>
      </c>
      <c r="C155" t="s">
        <v>265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>
      <c r="B156">
        <v>71460</v>
      </c>
      <c r="C156" t="s">
        <v>266</v>
      </c>
      <c r="D156">
        <v>4333</v>
      </c>
      <c r="E156">
        <v>4333</v>
      </c>
      <c r="F156">
        <v>4333</v>
      </c>
      <c r="G156">
        <v>4333</v>
      </c>
      <c r="H156">
        <v>4333</v>
      </c>
      <c r="I156">
        <v>4333</v>
      </c>
      <c r="J156">
        <v>4333</v>
      </c>
      <c r="K156">
        <v>4333</v>
      </c>
      <c r="L156">
        <v>4333</v>
      </c>
      <c r="M156">
        <v>4333</v>
      </c>
      <c r="N156">
        <v>4333</v>
      </c>
      <c r="O156">
        <v>4333</v>
      </c>
      <c r="P156">
        <v>4333</v>
      </c>
      <c r="Q156">
        <v>4333</v>
      </c>
      <c r="R156">
        <v>4333</v>
      </c>
      <c r="S156">
        <v>4333</v>
      </c>
      <c r="T156">
        <v>4333</v>
      </c>
      <c r="U156">
        <v>4333</v>
      </c>
      <c r="V156">
        <v>4333</v>
      </c>
      <c r="W156">
        <v>4333</v>
      </c>
      <c r="X156">
        <v>4334</v>
      </c>
      <c r="Y156">
        <v>4334</v>
      </c>
      <c r="Z156">
        <v>4334</v>
      </c>
      <c r="AA156">
        <v>4334</v>
      </c>
      <c r="AB156">
        <v>4334</v>
      </c>
      <c r="AC156">
        <v>4334</v>
      </c>
      <c r="AD156">
        <v>4334</v>
      </c>
      <c r="AE156">
        <v>4334</v>
      </c>
      <c r="AF156">
        <v>4334</v>
      </c>
      <c r="AG156">
        <v>4334</v>
      </c>
      <c r="AH156">
        <v>130000</v>
      </c>
    </row>
    <row r="157" spans="1:34">
      <c r="A157" t="s">
        <v>282</v>
      </c>
      <c r="B157">
        <v>108305</v>
      </c>
      <c r="C157" t="s">
        <v>265</v>
      </c>
      <c r="D157">
        <v>20000</v>
      </c>
      <c r="E157">
        <v>20000</v>
      </c>
      <c r="F157">
        <v>20000</v>
      </c>
      <c r="G157">
        <v>20000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20000</v>
      </c>
      <c r="S157">
        <v>20000</v>
      </c>
      <c r="T157">
        <v>20000</v>
      </c>
      <c r="AH157">
        <v>140000</v>
      </c>
    </row>
    <row r="158" spans="1:34">
      <c r="B158">
        <v>62389</v>
      </c>
      <c r="C158" t="s">
        <v>266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AH158">
        <v>0</v>
      </c>
    </row>
    <row r="159" spans="1:34">
      <c r="A159" t="s">
        <v>282</v>
      </c>
      <c r="B159">
        <v>108305</v>
      </c>
      <c r="C159" t="s">
        <v>265</v>
      </c>
      <c r="K159">
        <v>30000</v>
      </c>
      <c r="L159">
        <v>30000</v>
      </c>
      <c r="M159">
        <v>30000</v>
      </c>
      <c r="AH159">
        <v>90000</v>
      </c>
    </row>
    <row r="160" spans="1:34">
      <c r="B160">
        <v>71460</v>
      </c>
      <c r="C160" t="s">
        <v>266</v>
      </c>
      <c r="K160">
        <v>0</v>
      </c>
      <c r="L160">
        <v>0</v>
      </c>
      <c r="M160">
        <v>0</v>
      </c>
      <c r="AH160">
        <v>0</v>
      </c>
    </row>
    <row r="161" spans="1:34">
      <c r="A161" t="s">
        <v>282</v>
      </c>
      <c r="B161">
        <v>108334</v>
      </c>
      <c r="C161" t="s">
        <v>265</v>
      </c>
      <c r="W161">
        <v>0</v>
      </c>
      <c r="AH161">
        <v>0</v>
      </c>
    </row>
    <row r="162" spans="1:34">
      <c r="B162">
        <v>62389</v>
      </c>
      <c r="C162" t="s">
        <v>266</v>
      </c>
      <c r="W162">
        <v>40000</v>
      </c>
      <c r="AH162">
        <v>40000</v>
      </c>
    </row>
    <row r="163" spans="1:34">
      <c r="A163" t="s">
        <v>283</v>
      </c>
      <c r="B163">
        <v>106888</v>
      </c>
      <c r="C163" t="s">
        <v>265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>
      <c r="B164">
        <v>62389</v>
      </c>
      <c r="C164" t="s">
        <v>266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>
      <c r="A165" t="s">
        <v>283</v>
      </c>
      <c r="B165">
        <v>106889</v>
      </c>
      <c r="C165" t="s">
        <v>265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>
      <c r="B166">
        <v>62389</v>
      </c>
      <c r="C166" t="s">
        <v>266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>
      <c r="A167" t="s">
        <v>283</v>
      </c>
      <c r="B167">
        <v>107923</v>
      </c>
      <c r="C167" t="s">
        <v>265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>
      <c r="B168">
        <v>62389</v>
      </c>
      <c r="C168" t="s">
        <v>266</v>
      </c>
      <c r="D168">
        <v>2666</v>
      </c>
      <c r="E168">
        <v>2666</v>
      </c>
      <c r="F168">
        <v>2666</v>
      </c>
      <c r="G168">
        <v>2666</v>
      </c>
      <c r="H168">
        <v>2666</v>
      </c>
      <c r="I168">
        <v>2666</v>
      </c>
      <c r="J168">
        <v>2666</v>
      </c>
      <c r="K168">
        <v>2666</v>
      </c>
      <c r="L168">
        <v>145</v>
      </c>
      <c r="M168">
        <v>2666</v>
      </c>
      <c r="N168">
        <v>2666</v>
      </c>
      <c r="O168">
        <v>2666</v>
      </c>
      <c r="P168">
        <v>2810</v>
      </c>
      <c r="Q168">
        <v>2807</v>
      </c>
      <c r="R168">
        <v>2807</v>
      </c>
      <c r="S168">
        <v>2807</v>
      </c>
      <c r="T168">
        <v>2807</v>
      </c>
      <c r="U168">
        <v>2807</v>
      </c>
      <c r="V168">
        <v>2807</v>
      </c>
      <c r="W168">
        <v>2807</v>
      </c>
      <c r="X168">
        <v>2807</v>
      </c>
      <c r="Y168">
        <v>2807</v>
      </c>
      <c r="Z168">
        <v>2807</v>
      </c>
      <c r="AA168">
        <v>2807</v>
      </c>
      <c r="AB168">
        <v>2807</v>
      </c>
      <c r="AC168">
        <v>2807</v>
      </c>
      <c r="AD168">
        <v>2807</v>
      </c>
      <c r="AE168">
        <v>2807</v>
      </c>
      <c r="AF168">
        <v>2807</v>
      </c>
      <c r="AG168">
        <v>2807</v>
      </c>
      <c r="AH168">
        <v>80000</v>
      </c>
    </row>
    <row r="169" spans="1:34">
      <c r="A169" t="s">
        <v>283</v>
      </c>
      <c r="B169">
        <v>107923</v>
      </c>
      <c r="C169" t="s">
        <v>265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>
      <c r="B170">
        <v>71460</v>
      </c>
      <c r="C170" t="s">
        <v>266</v>
      </c>
      <c r="D170">
        <v>962</v>
      </c>
      <c r="E170">
        <v>1000</v>
      </c>
      <c r="F170">
        <v>1000</v>
      </c>
      <c r="G170">
        <v>1000</v>
      </c>
      <c r="H170">
        <v>1000</v>
      </c>
      <c r="I170">
        <v>1000</v>
      </c>
      <c r="J170">
        <v>1000</v>
      </c>
      <c r="K170">
        <v>1000</v>
      </c>
      <c r="L170">
        <v>1000</v>
      </c>
      <c r="M170">
        <v>1000</v>
      </c>
      <c r="N170">
        <v>1000</v>
      </c>
      <c r="O170">
        <v>1000</v>
      </c>
      <c r="P170">
        <v>1000</v>
      </c>
      <c r="Q170">
        <v>1000</v>
      </c>
      <c r="R170">
        <v>1000</v>
      </c>
      <c r="S170">
        <v>1000</v>
      </c>
      <c r="T170">
        <v>1000</v>
      </c>
      <c r="U170">
        <v>1000</v>
      </c>
      <c r="V170">
        <v>1000</v>
      </c>
      <c r="W170">
        <v>1000</v>
      </c>
      <c r="X170">
        <v>1000</v>
      </c>
      <c r="Y170">
        <v>1000</v>
      </c>
      <c r="Z170">
        <v>1000</v>
      </c>
      <c r="AA170">
        <v>1000</v>
      </c>
      <c r="AB170">
        <v>1000</v>
      </c>
      <c r="AC170">
        <v>1000</v>
      </c>
      <c r="AD170">
        <v>1000</v>
      </c>
      <c r="AE170">
        <v>1000</v>
      </c>
      <c r="AF170">
        <v>1000</v>
      </c>
      <c r="AG170">
        <v>1000</v>
      </c>
      <c r="AH170">
        <v>29962</v>
      </c>
    </row>
    <row r="171" spans="1:34">
      <c r="A171" t="s">
        <v>283</v>
      </c>
      <c r="B171">
        <v>108045</v>
      </c>
      <c r="C171" t="s">
        <v>265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>
      <c r="B172">
        <v>62389</v>
      </c>
      <c r="C172" t="s">
        <v>266</v>
      </c>
      <c r="D172">
        <v>821</v>
      </c>
      <c r="E172">
        <v>821</v>
      </c>
      <c r="F172">
        <v>821</v>
      </c>
      <c r="G172">
        <v>821</v>
      </c>
      <c r="H172">
        <v>807</v>
      </c>
      <c r="I172">
        <v>807</v>
      </c>
      <c r="J172">
        <v>807</v>
      </c>
      <c r="K172">
        <v>807</v>
      </c>
      <c r="L172">
        <v>807</v>
      </c>
      <c r="M172">
        <v>807</v>
      </c>
      <c r="N172">
        <v>807</v>
      </c>
      <c r="O172">
        <v>807</v>
      </c>
      <c r="P172">
        <v>807</v>
      </c>
      <c r="Q172">
        <v>807</v>
      </c>
      <c r="R172">
        <v>807</v>
      </c>
      <c r="S172">
        <v>807</v>
      </c>
      <c r="T172">
        <v>807</v>
      </c>
      <c r="U172">
        <v>807</v>
      </c>
      <c r="V172">
        <v>807</v>
      </c>
      <c r="W172">
        <v>807</v>
      </c>
      <c r="X172">
        <v>807</v>
      </c>
      <c r="Y172">
        <v>807</v>
      </c>
      <c r="Z172">
        <v>807</v>
      </c>
      <c r="AA172">
        <v>807</v>
      </c>
      <c r="AB172">
        <v>807</v>
      </c>
      <c r="AC172">
        <v>807</v>
      </c>
      <c r="AD172">
        <v>807</v>
      </c>
      <c r="AE172">
        <v>807</v>
      </c>
      <c r="AF172">
        <v>807</v>
      </c>
      <c r="AG172">
        <v>810</v>
      </c>
      <c r="AH172">
        <v>24269</v>
      </c>
    </row>
    <row r="173" spans="1:34">
      <c r="A173" t="s">
        <v>283</v>
      </c>
      <c r="B173">
        <v>108314</v>
      </c>
      <c r="C173" t="s">
        <v>265</v>
      </c>
      <c r="K173">
        <v>20000</v>
      </c>
      <c r="L173">
        <v>20000</v>
      </c>
      <c r="M173">
        <v>20000</v>
      </c>
      <c r="N173">
        <v>0</v>
      </c>
      <c r="O173">
        <v>0</v>
      </c>
      <c r="P173">
        <v>0</v>
      </c>
      <c r="Q173">
        <v>20000</v>
      </c>
      <c r="AH173">
        <v>80000</v>
      </c>
    </row>
    <row r="174" spans="1:34">
      <c r="B174">
        <v>62389</v>
      </c>
      <c r="C174" t="s">
        <v>266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AH174">
        <v>0</v>
      </c>
    </row>
    <row r="175" spans="1:34">
      <c r="A175" t="s">
        <v>283</v>
      </c>
      <c r="B175">
        <v>108314</v>
      </c>
      <c r="C175" t="s">
        <v>265</v>
      </c>
      <c r="Q175">
        <v>55000</v>
      </c>
      <c r="AH175">
        <v>55000</v>
      </c>
    </row>
    <row r="176" spans="1:34">
      <c r="B176">
        <v>71460</v>
      </c>
      <c r="C176" t="s">
        <v>266</v>
      </c>
      <c r="Q176">
        <v>0</v>
      </c>
      <c r="AH176">
        <v>0</v>
      </c>
    </row>
    <row r="177" spans="1:34">
      <c r="A177" t="s">
        <v>284</v>
      </c>
      <c r="B177">
        <v>107867</v>
      </c>
      <c r="C177" t="s">
        <v>265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>
      <c r="B178">
        <v>63001</v>
      </c>
      <c r="C178" t="s">
        <v>266</v>
      </c>
      <c r="D178">
        <v>10212</v>
      </c>
      <c r="E178">
        <v>10212</v>
      </c>
      <c r="F178">
        <v>10212</v>
      </c>
      <c r="G178">
        <v>10212</v>
      </c>
      <c r="H178">
        <v>11680</v>
      </c>
      <c r="I178">
        <v>10330</v>
      </c>
      <c r="J178">
        <v>10110</v>
      </c>
      <c r="K178">
        <v>10330</v>
      </c>
      <c r="L178">
        <v>8138</v>
      </c>
      <c r="M178">
        <v>10327</v>
      </c>
      <c r="N178">
        <v>10652</v>
      </c>
      <c r="O178">
        <v>10500</v>
      </c>
      <c r="P178">
        <v>10786</v>
      </c>
      <c r="Q178">
        <v>10096</v>
      </c>
      <c r="R178">
        <v>5064</v>
      </c>
      <c r="S178">
        <v>5152</v>
      </c>
      <c r="T178">
        <v>5088</v>
      </c>
      <c r="U178">
        <v>11336</v>
      </c>
      <c r="V178">
        <v>11256</v>
      </c>
      <c r="W178">
        <v>20066</v>
      </c>
      <c r="X178">
        <v>24112</v>
      </c>
      <c r="Y178">
        <v>10330</v>
      </c>
      <c r="Z178">
        <v>10330</v>
      </c>
      <c r="AA178">
        <v>10330</v>
      </c>
      <c r="AB178">
        <v>10521</v>
      </c>
      <c r="AC178">
        <v>10333</v>
      </c>
      <c r="AD178">
        <v>78</v>
      </c>
      <c r="AE178">
        <v>0</v>
      </c>
      <c r="AF178">
        <v>0</v>
      </c>
      <c r="AG178">
        <v>0</v>
      </c>
      <c r="AH178">
        <v>277793</v>
      </c>
    </row>
    <row r="179" spans="1:34">
      <c r="A179" t="s">
        <v>285</v>
      </c>
      <c r="B179">
        <v>107940</v>
      </c>
      <c r="C179" t="s">
        <v>265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>
      <c r="B180">
        <v>71320</v>
      </c>
      <c r="C180" t="s">
        <v>266</v>
      </c>
      <c r="D180">
        <v>5000</v>
      </c>
      <c r="E180">
        <v>5000</v>
      </c>
      <c r="F180">
        <v>5000</v>
      </c>
      <c r="G180">
        <v>5000</v>
      </c>
      <c r="H180">
        <v>5000</v>
      </c>
      <c r="I180">
        <v>5000</v>
      </c>
      <c r="J180">
        <v>5000</v>
      </c>
      <c r="K180">
        <v>3521</v>
      </c>
      <c r="L180">
        <v>5000</v>
      </c>
      <c r="M180">
        <v>1874</v>
      </c>
      <c r="N180">
        <v>5000</v>
      </c>
      <c r="O180">
        <v>5000</v>
      </c>
      <c r="P180">
        <v>5000</v>
      </c>
      <c r="Q180">
        <v>5000</v>
      </c>
      <c r="R180">
        <v>5000</v>
      </c>
      <c r="S180">
        <v>3662</v>
      </c>
      <c r="T180">
        <v>5000</v>
      </c>
      <c r="U180">
        <v>5000</v>
      </c>
      <c r="V180">
        <v>5000</v>
      </c>
      <c r="W180">
        <v>5000</v>
      </c>
      <c r="X180">
        <v>5000</v>
      </c>
      <c r="Y180">
        <v>5000</v>
      </c>
      <c r="Z180">
        <v>4830</v>
      </c>
      <c r="AA180">
        <v>5000</v>
      </c>
      <c r="AB180">
        <v>5000</v>
      </c>
      <c r="AC180">
        <v>5000</v>
      </c>
      <c r="AD180">
        <v>11113</v>
      </c>
      <c r="AE180">
        <v>5000</v>
      </c>
      <c r="AF180">
        <v>5000</v>
      </c>
      <c r="AG180">
        <v>5000</v>
      </c>
      <c r="AH180">
        <v>150000</v>
      </c>
    </row>
    <row r="181" spans="1:34">
      <c r="A181" t="s">
        <v>286</v>
      </c>
      <c r="B181">
        <v>107745</v>
      </c>
      <c r="C181" t="s">
        <v>265</v>
      </c>
      <c r="D181">
        <v>16667</v>
      </c>
      <c r="E181">
        <v>16667</v>
      </c>
      <c r="F181">
        <v>16667</v>
      </c>
      <c r="G181">
        <v>16667</v>
      </c>
      <c r="H181">
        <v>16667</v>
      </c>
      <c r="I181">
        <v>16667</v>
      </c>
      <c r="J181">
        <v>16667</v>
      </c>
      <c r="K181">
        <v>16667</v>
      </c>
      <c r="L181">
        <v>16667</v>
      </c>
      <c r="M181">
        <v>16667</v>
      </c>
      <c r="N181">
        <v>16667</v>
      </c>
      <c r="O181">
        <v>16667</v>
      </c>
      <c r="P181">
        <v>16667</v>
      </c>
      <c r="Q181">
        <v>16667</v>
      </c>
      <c r="R181">
        <v>16667</v>
      </c>
      <c r="S181">
        <v>16667</v>
      </c>
      <c r="T181">
        <v>16667</v>
      </c>
      <c r="U181">
        <v>16667</v>
      </c>
      <c r="V181">
        <v>16667</v>
      </c>
      <c r="W181">
        <v>16667</v>
      </c>
      <c r="X181">
        <v>16667</v>
      </c>
      <c r="Y181">
        <v>16667</v>
      </c>
      <c r="Z181">
        <v>16667</v>
      </c>
      <c r="AA181">
        <v>16667</v>
      </c>
      <c r="AB181">
        <v>16667</v>
      </c>
      <c r="AC181">
        <v>16667</v>
      </c>
      <c r="AD181">
        <v>16667</v>
      </c>
      <c r="AE181">
        <v>16667</v>
      </c>
      <c r="AF181">
        <v>16667</v>
      </c>
      <c r="AG181">
        <v>16667</v>
      </c>
      <c r="AH181">
        <v>500010</v>
      </c>
    </row>
    <row r="182" spans="1:34">
      <c r="B182">
        <v>62389</v>
      </c>
      <c r="C182" t="s">
        <v>266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s="76" customFormat="1" ht="15.6">
      <c r="B183" s="76" t="s">
        <v>59</v>
      </c>
      <c r="D183" s="76">
        <v>291360</v>
      </c>
      <c r="E183" s="76">
        <v>281360</v>
      </c>
      <c r="F183" s="76">
        <v>291360</v>
      </c>
      <c r="G183" s="76">
        <v>291792</v>
      </c>
      <c r="H183" s="76">
        <v>272125</v>
      </c>
      <c r="I183" s="76">
        <v>268929</v>
      </c>
      <c r="J183" s="76">
        <v>255621</v>
      </c>
      <c r="K183" s="76">
        <v>376939</v>
      </c>
      <c r="L183" s="76">
        <v>380412</v>
      </c>
      <c r="M183" s="76">
        <v>380477</v>
      </c>
      <c r="N183" s="76">
        <v>254041</v>
      </c>
      <c r="O183" s="76">
        <v>260623</v>
      </c>
      <c r="P183" s="76">
        <v>260623</v>
      </c>
      <c r="Q183" s="76">
        <v>382123</v>
      </c>
      <c r="R183" s="76">
        <v>380774</v>
      </c>
      <c r="S183" s="76">
        <v>379046</v>
      </c>
      <c r="T183" s="76">
        <v>380773</v>
      </c>
      <c r="U183" s="76">
        <v>260623</v>
      </c>
      <c r="V183" s="76">
        <v>262351</v>
      </c>
      <c r="W183" s="76">
        <v>260623</v>
      </c>
      <c r="X183" s="76">
        <v>265796</v>
      </c>
      <c r="Y183" s="76">
        <v>305792</v>
      </c>
      <c r="Z183" s="76">
        <v>305792</v>
      </c>
      <c r="AA183" s="76">
        <v>305792</v>
      </c>
      <c r="AB183" s="76">
        <v>265792</v>
      </c>
      <c r="AC183" s="76">
        <v>265792</v>
      </c>
      <c r="AD183" s="76">
        <v>271570</v>
      </c>
      <c r="AE183" s="76">
        <v>270123</v>
      </c>
      <c r="AF183" s="76">
        <v>266440</v>
      </c>
      <c r="AG183" s="76">
        <v>266436</v>
      </c>
      <c r="AH183" s="76">
        <v>8961300</v>
      </c>
    </row>
    <row r="184" spans="1:34" s="76" customFormat="1" ht="15.6">
      <c r="B184" s="76" t="s">
        <v>59</v>
      </c>
      <c r="D184" s="76">
        <v>135123</v>
      </c>
      <c r="E184" s="76">
        <v>131897</v>
      </c>
      <c r="F184" s="76">
        <v>135078</v>
      </c>
      <c r="G184" s="76">
        <v>142650</v>
      </c>
      <c r="H184" s="76">
        <v>179995</v>
      </c>
      <c r="I184" s="76">
        <v>187432</v>
      </c>
      <c r="J184" s="76">
        <v>168851</v>
      </c>
      <c r="K184" s="76">
        <v>147435</v>
      </c>
      <c r="L184" s="76">
        <v>144201</v>
      </c>
      <c r="M184" s="76">
        <v>145785</v>
      </c>
      <c r="N184" s="76">
        <v>149043</v>
      </c>
      <c r="O184" s="76">
        <v>148891</v>
      </c>
      <c r="P184" s="76">
        <v>149390</v>
      </c>
      <c r="Q184" s="76">
        <v>148697</v>
      </c>
      <c r="R184" s="76">
        <v>143665</v>
      </c>
      <c r="S184" s="76">
        <v>143442</v>
      </c>
      <c r="T184" s="76">
        <v>157667</v>
      </c>
      <c r="U184" s="76">
        <v>154690</v>
      </c>
      <c r="V184" s="76">
        <v>149857</v>
      </c>
      <c r="W184" s="76">
        <v>288667</v>
      </c>
      <c r="X184" s="76">
        <v>267905</v>
      </c>
      <c r="Y184" s="76">
        <v>154095</v>
      </c>
      <c r="Z184" s="76">
        <v>153925</v>
      </c>
      <c r="AA184" s="76">
        <v>154095</v>
      </c>
      <c r="AB184" s="76">
        <v>174414</v>
      </c>
      <c r="AC184" s="76">
        <v>184323</v>
      </c>
      <c r="AD184" s="76">
        <v>215967</v>
      </c>
      <c r="AE184" s="76">
        <v>143820</v>
      </c>
      <c r="AF184" s="76">
        <v>143792</v>
      </c>
      <c r="AG184" s="76">
        <v>143920</v>
      </c>
      <c r="AH184" s="76">
        <v>4888712</v>
      </c>
    </row>
  </sheetData>
  <phoneticPr fontId="0" type="noConversion"/>
  <printOptions gridLines="1"/>
  <pageMargins left="0" right="0" top="0.5" bottom="0.5" header="0.25" footer="0.25"/>
  <pageSetup paperSize="5" scale="46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1"/>
  <sheetViews>
    <sheetView topLeftCell="Z1" workbookViewId="0">
      <selection activeCell="AH28" sqref="AH28"/>
    </sheetView>
  </sheetViews>
  <sheetFormatPr defaultRowHeight="13.2"/>
  <cols>
    <col min="2" max="2" width="9.109375" style="150" customWidth="1"/>
    <col min="15" max="15" width="10.6640625" customWidth="1"/>
    <col min="16" max="16" width="12.109375" bestFit="1" customWidth="1"/>
    <col min="17" max="17" width="11.109375" bestFit="1" customWidth="1"/>
    <col min="18" max="18" width="10.6640625" customWidth="1"/>
    <col min="32" max="32" width="5.88671875" bestFit="1" customWidth="1"/>
  </cols>
  <sheetData>
    <row r="1" spans="2:41">
      <c r="D1" s="479" t="s">
        <v>19</v>
      </c>
      <c r="E1" s="479"/>
    </row>
    <row r="2" spans="2:41">
      <c r="C2" s="152" t="s">
        <v>62</v>
      </c>
      <c r="D2" s="152" t="s">
        <v>63</v>
      </c>
      <c r="E2" s="152" t="s">
        <v>64</v>
      </c>
      <c r="F2" s="152" t="s">
        <v>65</v>
      </c>
      <c r="G2" s="85"/>
      <c r="H2" s="85"/>
      <c r="I2" s="85"/>
      <c r="AG2" t="s">
        <v>92</v>
      </c>
    </row>
    <row r="3" spans="2:41">
      <c r="B3" s="150">
        <v>37135</v>
      </c>
      <c r="C3" s="153">
        <v>308</v>
      </c>
      <c r="D3" s="153">
        <f>SEPTEMBER!F18</f>
        <v>417.50099999999998</v>
      </c>
      <c r="E3" s="153">
        <f>SEPTEMBER!G18</f>
        <v>-2.1</v>
      </c>
      <c r="F3" s="153">
        <f>SEPTEMBER!H18</f>
        <v>415.40099999999995</v>
      </c>
      <c r="G3" s="153"/>
      <c r="H3" s="153"/>
      <c r="I3" s="153"/>
      <c r="J3" s="151"/>
      <c r="K3" s="151"/>
      <c r="L3" s="151"/>
      <c r="AF3" t="s">
        <v>93</v>
      </c>
      <c r="AG3" t="s">
        <v>96</v>
      </c>
      <c r="AH3" t="s">
        <v>97</v>
      </c>
      <c r="AI3" t="s">
        <v>98</v>
      </c>
      <c r="AJ3" t="s">
        <v>21</v>
      </c>
      <c r="AL3" t="s">
        <v>99</v>
      </c>
      <c r="AM3" t="s">
        <v>100</v>
      </c>
      <c r="AO3" t="s">
        <v>101</v>
      </c>
    </row>
    <row r="4" spans="2:41">
      <c r="B4" s="150">
        <v>37136</v>
      </c>
      <c r="C4" s="153">
        <v>308</v>
      </c>
      <c r="D4" s="153">
        <f>SEPTEMBER!F19</f>
        <v>428.97800000000001</v>
      </c>
      <c r="E4" s="153">
        <f>SEPTEMBER!G19</f>
        <v>-7.7270000000000003</v>
      </c>
      <c r="F4" s="153">
        <f>SEPTEMBER!H19</f>
        <v>421.25100000000003</v>
      </c>
      <c r="G4" s="153"/>
      <c r="H4" s="153"/>
      <c r="I4" s="153"/>
      <c r="J4" s="151"/>
      <c r="K4" s="151"/>
      <c r="L4" s="151"/>
      <c r="AF4">
        <v>1</v>
      </c>
      <c r="AG4">
        <v>67</v>
      </c>
      <c r="AH4">
        <v>65</v>
      </c>
      <c r="AI4" s="153">
        <f>SEPTEMBER!AJ18</f>
        <v>664</v>
      </c>
      <c r="AJ4" s="153">
        <f>SEPTEMBER!AC18</f>
        <v>21.613000000000056</v>
      </c>
      <c r="AL4">
        <f>SEPTEMBER!AE18</f>
        <v>2.0186999999999999</v>
      </c>
      <c r="AM4">
        <f>SEPTEMBER!AF18</f>
        <v>2.0186999999999999</v>
      </c>
      <c r="AO4" s="188">
        <f>AL4-AM4</f>
        <v>0</v>
      </c>
    </row>
    <row r="5" spans="2:41">
      <c r="B5" s="150">
        <v>37137</v>
      </c>
      <c r="C5" s="153">
        <v>308</v>
      </c>
      <c r="D5" s="153">
        <f>SEPTEMBER!F20</f>
        <v>426.245</v>
      </c>
      <c r="E5" s="153">
        <f>SEPTEMBER!G20</f>
        <v>-10.853</v>
      </c>
      <c r="F5" s="153">
        <f>SEPTEMBER!H20</f>
        <v>415.392</v>
      </c>
      <c r="G5" s="153"/>
      <c r="H5" s="153"/>
      <c r="I5" s="153"/>
      <c r="J5" s="151"/>
      <c r="K5" s="151"/>
      <c r="L5" s="151"/>
      <c r="AF5">
        <v>2</v>
      </c>
      <c r="AG5">
        <v>66</v>
      </c>
      <c r="AH5">
        <v>73</v>
      </c>
      <c r="AI5" s="153">
        <f>SEPTEMBER!AJ19</f>
        <v>618.4</v>
      </c>
      <c r="AJ5" s="153">
        <f>SEPTEMBER!AC19</f>
        <v>53.810999999999922</v>
      </c>
      <c r="AL5">
        <f>SEPTEMBER!AE19</f>
        <v>2.0186999999999999</v>
      </c>
      <c r="AM5">
        <f>SEPTEMBER!AF19</f>
        <v>2.0186999999999999</v>
      </c>
      <c r="AO5" s="188">
        <f t="shared" ref="AO5:AO34" si="0">AL5-AM5</f>
        <v>0</v>
      </c>
    </row>
    <row r="6" spans="2:41">
      <c r="B6" s="150">
        <v>37138</v>
      </c>
      <c r="C6" s="153">
        <v>308</v>
      </c>
      <c r="D6" s="153">
        <f>SEPTEMBER!F21</f>
        <v>359.43</v>
      </c>
      <c r="E6" s="153">
        <f>SEPTEMBER!G21</f>
        <v>-12.731</v>
      </c>
      <c r="F6" s="153">
        <f>SEPTEMBER!H21</f>
        <v>346.69900000000001</v>
      </c>
      <c r="G6" s="153"/>
      <c r="H6" s="153"/>
      <c r="I6" s="153"/>
      <c r="J6" s="151"/>
      <c r="K6" s="151"/>
      <c r="L6" s="151"/>
      <c r="AF6">
        <v>3</v>
      </c>
      <c r="AG6">
        <v>66</v>
      </c>
      <c r="AH6">
        <v>69</v>
      </c>
      <c r="AI6" s="153">
        <f>SEPTEMBER!AJ20</f>
        <v>611.70000000000005</v>
      </c>
      <c r="AJ6" s="153">
        <f>SEPTEMBER!AC20</f>
        <v>55.658000000000129</v>
      </c>
      <c r="AL6">
        <f>SEPTEMBER!AE20</f>
        <v>2.0186999999999999</v>
      </c>
      <c r="AM6">
        <f>SEPTEMBER!AF20</f>
        <v>2.0186999999999999</v>
      </c>
      <c r="AO6" s="188">
        <f t="shared" si="0"/>
        <v>0</v>
      </c>
    </row>
    <row r="7" spans="2:41">
      <c r="B7" s="150">
        <v>37139</v>
      </c>
      <c r="C7" s="153">
        <v>308</v>
      </c>
      <c r="D7" s="153">
        <f>SEPTEMBER!F22</f>
        <v>360.97300000000001</v>
      </c>
      <c r="E7" s="153">
        <f>SEPTEMBER!G22</f>
        <v>-0.17</v>
      </c>
      <c r="F7" s="153">
        <f>SEPTEMBER!H22</f>
        <v>360.803</v>
      </c>
      <c r="G7" s="153"/>
      <c r="H7" s="153"/>
      <c r="I7" s="153"/>
      <c r="J7" s="151"/>
      <c r="K7" s="151"/>
      <c r="L7" s="151"/>
      <c r="AF7">
        <v>4</v>
      </c>
      <c r="AG7">
        <v>66</v>
      </c>
      <c r="AH7">
        <v>69</v>
      </c>
      <c r="AI7" s="153">
        <f>SEPTEMBER!AJ21</f>
        <v>489.4</v>
      </c>
      <c r="AJ7" s="153">
        <f>SEPTEMBER!AC21</f>
        <v>-14.531000000000006</v>
      </c>
      <c r="AL7">
        <f>SEPTEMBER!AE21</f>
        <v>2.0186999999999999</v>
      </c>
      <c r="AM7">
        <f>SEPTEMBER!AF21</f>
        <v>2.0186999999999999</v>
      </c>
      <c r="AO7" s="188">
        <f t="shared" si="0"/>
        <v>0</v>
      </c>
    </row>
    <row r="8" spans="2:41">
      <c r="B8" s="150">
        <v>37140</v>
      </c>
      <c r="C8" s="153">
        <v>308</v>
      </c>
      <c r="D8" s="153">
        <f>SEPTEMBER!F23</f>
        <v>354.334</v>
      </c>
      <c r="E8" s="153">
        <f>SEPTEMBER!G23</f>
        <v>-7.2610000000000001</v>
      </c>
      <c r="F8" s="153">
        <f>SEPTEMBER!H23</f>
        <v>347.07299999999998</v>
      </c>
      <c r="G8" s="153"/>
      <c r="H8" s="153"/>
      <c r="I8" s="153"/>
      <c r="J8" s="151"/>
      <c r="K8" s="151"/>
      <c r="L8" s="151"/>
      <c r="AF8">
        <v>5</v>
      </c>
      <c r="AG8">
        <v>66</v>
      </c>
      <c r="AH8">
        <v>73</v>
      </c>
      <c r="AI8" s="153">
        <f>SEPTEMBER!AJ22</f>
        <v>539.4</v>
      </c>
      <c r="AJ8" s="153">
        <f>SEPTEMBER!AC22</f>
        <v>-22.971000000000004</v>
      </c>
      <c r="AL8">
        <f>SEPTEMBER!AE22</f>
        <v>2.0863</v>
      </c>
      <c r="AM8">
        <f>SEPTEMBER!AF22</f>
        <v>2.0525000000000002</v>
      </c>
      <c r="AO8" s="188">
        <f t="shared" si="0"/>
        <v>3.379999999999983E-2</v>
      </c>
    </row>
    <row r="9" spans="2:41">
      <c r="B9" s="150">
        <v>37141</v>
      </c>
      <c r="C9" s="153">
        <v>308</v>
      </c>
      <c r="D9" s="153">
        <f>SEPTEMBER!F24</f>
        <v>347.33600000000001</v>
      </c>
      <c r="E9" s="153">
        <f>SEPTEMBER!G24</f>
        <v>-2.734</v>
      </c>
      <c r="F9" s="153">
        <f>SEPTEMBER!H24</f>
        <v>344.60200000000003</v>
      </c>
      <c r="G9" s="153"/>
      <c r="H9" s="153"/>
      <c r="I9" s="153"/>
      <c r="J9" s="151"/>
      <c r="K9" s="151"/>
      <c r="L9" s="151"/>
      <c r="AF9">
        <v>6</v>
      </c>
      <c r="AG9">
        <v>65</v>
      </c>
      <c r="AH9">
        <v>73</v>
      </c>
      <c r="AI9" s="153">
        <f>SEPTEMBER!AJ23</f>
        <v>473.3</v>
      </c>
      <c r="AJ9" s="153">
        <f>SEPTEMBER!AC23</f>
        <v>71.224000000000046</v>
      </c>
      <c r="AL9">
        <f>SEPTEMBER!AE23</f>
        <v>2.1749999999999998</v>
      </c>
      <c r="AM9">
        <f>SEPTEMBER!AF23</f>
        <v>2.0933000000000002</v>
      </c>
      <c r="AO9" s="188">
        <f t="shared" si="0"/>
        <v>8.1699999999999662E-2</v>
      </c>
    </row>
    <row r="10" spans="2:41">
      <c r="B10" s="150">
        <v>37142</v>
      </c>
      <c r="C10" s="153">
        <v>308</v>
      </c>
      <c r="D10" s="153">
        <f>SEPTEMBER!F25</f>
        <v>402.495</v>
      </c>
      <c r="E10" s="153">
        <f>SEPTEMBER!G25</f>
        <v>-2.738</v>
      </c>
      <c r="F10" s="153">
        <f>SEPTEMBER!H25</f>
        <v>399.75700000000001</v>
      </c>
      <c r="G10" s="153"/>
      <c r="H10" s="153"/>
      <c r="I10" s="153"/>
      <c r="J10" s="151"/>
      <c r="K10" s="151"/>
      <c r="L10" s="151"/>
      <c r="AF10">
        <v>7</v>
      </c>
      <c r="AG10">
        <v>65</v>
      </c>
      <c r="AH10">
        <v>67</v>
      </c>
      <c r="AI10" s="153">
        <f>SEPTEMBER!AJ24</f>
        <v>448</v>
      </c>
      <c r="AJ10" s="153">
        <f>SEPTEMBER!AC24</f>
        <v>-17.627000000000066</v>
      </c>
      <c r="AL10">
        <f>SEPTEMBER!AE24</f>
        <v>2.2212999999999998</v>
      </c>
      <c r="AM10">
        <f>SEPTEMBER!AF24</f>
        <v>2.1253000000000002</v>
      </c>
      <c r="AO10" s="188">
        <f t="shared" si="0"/>
        <v>9.5999999999999641E-2</v>
      </c>
    </row>
    <row r="11" spans="2:41">
      <c r="B11" s="150">
        <v>37143</v>
      </c>
      <c r="C11" s="153">
        <v>308</v>
      </c>
      <c r="D11" s="153">
        <f>SEPTEMBER!F26</f>
        <v>399.14400000000001</v>
      </c>
      <c r="E11" s="153">
        <f>SEPTEMBER!G26</f>
        <v>-5.5039999999999996</v>
      </c>
      <c r="F11" s="153">
        <f>SEPTEMBER!H26</f>
        <v>393.64</v>
      </c>
      <c r="G11" s="153"/>
      <c r="H11" s="153"/>
      <c r="I11" s="153"/>
      <c r="J11" s="151"/>
      <c r="K11" s="151"/>
      <c r="L11" s="151"/>
      <c r="AF11">
        <v>8</v>
      </c>
      <c r="AG11">
        <v>65</v>
      </c>
      <c r="AH11">
        <v>60</v>
      </c>
      <c r="AI11" s="153">
        <f>SEPTEMBER!AJ25</f>
        <v>652.1</v>
      </c>
      <c r="AJ11" s="153">
        <f>SEPTEMBER!AC25</f>
        <v>-7.9049999999999727</v>
      </c>
      <c r="AL11">
        <f>SEPTEMBER!AE25</f>
        <v>2.1412</v>
      </c>
      <c r="AM11">
        <f>SEPTEMBER!AF25</f>
        <v>2.1284999999999998</v>
      </c>
      <c r="AO11" s="188">
        <f t="shared" si="0"/>
        <v>1.2700000000000156E-2</v>
      </c>
    </row>
    <row r="12" spans="2:41">
      <c r="B12" s="150">
        <v>37144</v>
      </c>
      <c r="C12" s="153">
        <v>308</v>
      </c>
      <c r="D12" s="153">
        <f>SEPTEMBER!F27</f>
        <v>327.279</v>
      </c>
      <c r="E12" s="153">
        <f>SEPTEMBER!G27</f>
        <v>-1.554</v>
      </c>
      <c r="F12" s="153">
        <f>SEPTEMBER!H27</f>
        <v>325.72500000000002</v>
      </c>
      <c r="G12" s="153"/>
      <c r="H12" s="153"/>
      <c r="I12" s="153"/>
      <c r="J12" s="151"/>
      <c r="K12" s="151"/>
      <c r="L12" s="151"/>
      <c r="AF12">
        <v>9</v>
      </c>
      <c r="AG12">
        <v>64</v>
      </c>
      <c r="AH12">
        <v>58</v>
      </c>
      <c r="AI12" s="153">
        <f>SEPTEMBER!AJ26</f>
        <v>682.9</v>
      </c>
      <c r="AJ12" s="153">
        <f>SEPTEMBER!AC26</f>
        <v>26.909999999999968</v>
      </c>
      <c r="AL12">
        <f>SEPTEMBER!AE26</f>
        <v>2.1412</v>
      </c>
      <c r="AM12">
        <f>SEPTEMBER!AF26</f>
        <v>2.1284999999999998</v>
      </c>
      <c r="AO12" s="188">
        <f t="shared" si="0"/>
        <v>1.2700000000000156E-2</v>
      </c>
    </row>
    <row r="13" spans="2:41">
      <c r="B13" s="150">
        <v>37145</v>
      </c>
      <c r="C13" s="153">
        <v>308</v>
      </c>
      <c r="D13" s="153">
        <f>SEPTEMBER!F28</f>
        <v>370.55099999999999</v>
      </c>
      <c r="E13" s="153">
        <f>SEPTEMBER!G28</f>
        <v>-0.27</v>
      </c>
      <c r="F13" s="153">
        <f>SEPTEMBER!H28</f>
        <v>370.28100000000001</v>
      </c>
      <c r="G13" s="153"/>
      <c r="H13" s="153"/>
      <c r="I13" s="153"/>
      <c r="J13" s="151"/>
      <c r="K13" s="151"/>
      <c r="L13" s="151"/>
      <c r="AF13">
        <v>10</v>
      </c>
      <c r="AG13">
        <v>64</v>
      </c>
      <c r="AH13">
        <v>60</v>
      </c>
      <c r="AI13" s="153">
        <f>SEPTEMBER!AJ27</f>
        <v>604.6</v>
      </c>
      <c r="AJ13" s="153">
        <f>SEPTEMBER!AC27</f>
        <v>19.720000000000027</v>
      </c>
      <c r="AL13">
        <f>SEPTEMBER!AE27</f>
        <v>2.1412</v>
      </c>
      <c r="AM13">
        <f>SEPTEMBER!AF27</f>
        <v>2.1284999999999998</v>
      </c>
      <c r="AO13" s="188">
        <f t="shared" si="0"/>
        <v>1.2700000000000156E-2</v>
      </c>
    </row>
    <row r="14" spans="2:41">
      <c r="B14" s="150">
        <v>37146</v>
      </c>
      <c r="C14" s="153">
        <v>308</v>
      </c>
      <c r="D14" s="153">
        <f>SEPTEMBER!F29</f>
        <v>344.40300000000002</v>
      </c>
      <c r="E14" s="153">
        <f>SEPTEMBER!G29</f>
        <v>-1.4610000000000001</v>
      </c>
      <c r="F14" s="153">
        <f>SEPTEMBER!H29</f>
        <v>342.94200000000001</v>
      </c>
      <c r="G14" s="153"/>
      <c r="H14" s="153"/>
      <c r="I14" s="153"/>
      <c r="J14" s="151"/>
      <c r="K14" s="151"/>
      <c r="L14" s="151"/>
      <c r="AF14">
        <v>11</v>
      </c>
      <c r="AG14">
        <v>64</v>
      </c>
      <c r="AH14">
        <v>67</v>
      </c>
      <c r="AI14" s="153">
        <f>SEPTEMBER!AJ28</f>
        <v>593.5</v>
      </c>
      <c r="AJ14" s="153">
        <f>SEPTEMBER!AC28</f>
        <v>82.084000000000003</v>
      </c>
      <c r="AL14">
        <f>SEPTEMBER!AE28</f>
        <v>2.2437999999999998</v>
      </c>
      <c r="AM14">
        <f>SEPTEMBER!AF28</f>
        <v>2.1476999999999999</v>
      </c>
      <c r="AO14" s="188">
        <f t="shared" si="0"/>
        <v>9.6099999999999852E-2</v>
      </c>
    </row>
    <row r="15" spans="2:41">
      <c r="B15" s="150">
        <v>37147</v>
      </c>
      <c r="C15" s="153">
        <v>308</v>
      </c>
      <c r="D15" s="153">
        <f>SEPTEMBER!F30</f>
        <v>340.697</v>
      </c>
      <c r="E15" s="153">
        <f>SEPTEMBER!G30</f>
        <v>-2.6819999999999999</v>
      </c>
      <c r="F15" s="153">
        <f>SEPTEMBER!H30</f>
        <v>338.01499999999999</v>
      </c>
      <c r="G15" s="153"/>
      <c r="H15" s="153"/>
      <c r="I15" s="153"/>
      <c r="J15" s="151"/>
      <c r="K15" s="151"/>
      <c r="L15" s="151"/>
      <c r="AF15">
        <v>12</v>
      </c>
      <c r="AG15">
        <v>64</v>
      </c>
      <c r="AH15">
        <v>65</v>
      </c>
      <c r="AI15" s="153">
        <f>SEPTEMBER!AJ29</f>
        <v>405.3</v>
      </c>
      <c r="AJ15" s="153">
        <f>SEPTEMBER!AC29</f>
        <v>-84.234000000000037</v>
      </c>
      <c r="AL15">
        <f>SEPTEMBER!AE29</f>
        <v>2.3012999999999999</v>
      </c>
      <c r="AM15">
        <f>SEPTEMBER!AF29</f>
        <v>2.1696</v>
      </c>
      <c r="AO15" s="188">
        <f t="shared" si="0"/>
        <v>0.13169999999999993</v>
      </c>
    </row>
    <row r="16" spans="2:41">
      <c r="B16" s="150">
        <v>37148</v>
      </c>
      <c r="C16" s="153">
        <v>308</v>
      </c>
      <c r="D16" s="153">
        <f>SEPTEMBER!F31</f>
        <v>321.03399999999999</v>
      </c>
      <c r="E16" s="153">
        <f>SEPTEMBER!G31</f>
        <v>-1.7549999999999999</v>
      </c>
      <c r="F16" s="153">
        <f>SEPTEMBER!H31</f>
        <v>319.279</v>
      </c>
      <c r="G16" s="153"/>
      <c r="H16" s="153"/>
      <c r="I16" s="153"/>
      <c r="J16" s="151"/>
      <c r="K16" s="151"/>
      <c r="L16" s="151"/>
      <c r="AF16">
        <v>13</v>
      </c>
      <c r="AG16">
        <v>63</v>
      </c>
      <c r="AH16">
        <v>56</v>
      </c>
      <c r="AI16" s="153">
        <f>SEPTEMBER!AJ30</f>
        <v>431.1</v>
      </c>
      <c r="AJ16" s="153">
        <f>SEPTEMBER!AC30</f>
        <v>-62.56</v>
      </c>
      <c r="AL16">
        <f>SEPTEMBER!AE30</f>
        <v>2.2999999999999998</v>
      </c>
      <c r="AM16">
        <f>SEPTEMBER!AF30</f>
        <v>2.1859000000000002</v>
      </c>
      <c r="AO16" s="188">
        <f t="shared" si="0"/>
        <v>0.11409999999999965</v>
      </c>
    </row>
    <row r="17" spans="2:41">
      <c r="B17" s="150">
        <v>37149</v>
      </c>
      <c r="C17" s="153">
        <v>308</v>
      </c>
      <c r="D17" s="153">
        <f>SEPTEMBER!F32</f>
        <v>342.15499999999997</v>
      </c>
      <c r="E17" s="153">
        <f>SEPTEMBER!G32</f>
        <v>0</v>
      </c>
      <c r="F17" s="153">
        <f>SEPTEMBER!H32</f>
        <v>342.15499999999997</v>
      </c>
      <c r="G17" s="153"/>
      <c r="H17" s="153"/>
      <c r="I17" s="153"/>
      <c r="J17" s="151"/>
      <c r="K17" s="151"/>
      <c r="L17" s="151"/>
      <c r="AF17">
        <v>14</v>
      </c>
      <c r="AG17">
        <v>63</v>
      </c>
      <c r="AH17">
        <v>54</v>
      </c>
      <c r="AI17" s="153">
        <f>SEPTEMBER!AJ31</f>
        <v>601.1</v>
      </c>
      <c r="AJ17" s="153">
        <f>SEPTEMBER!AC31</f>
        <v>14.93100000000004</v>
      </c>
      <c r="AL17">
        <f>SEPTEMBER!AE31</f>
        <v>2.2088000000000001</v>
      </c>
      <c r="AM17">
        <f>SEPTEMBER!AF31</f>
        <v>2.1884999999999999</v>
      </c>
      <c r="AO17" s="188">
        <f t="shared" si="0"/>
        <v>2.0300000000000207E-2</v>
      </c>
    </row>
    <row r="18" spans="2:41">
      <c r="B18" s="150">
        <v>37150</v>
      </c>
      <c r="C18" s="153">
        <v>308</v>
      </c>
      <c r="D18" s="153">
        <f>SEPTEMBER!F33</f>
        <v>343.04300000000001</v>
      </c>
      <c r="E18" s="153">
        <f>SEPTEMBER!G33</f>
        <v>0</v>
      </c>
      <c r="F18" s="153">
        <f>SEPTEMBER!H33</f>
        <v>343.04300000000001</v>
      </c>
      <c r="G18" s="153"/>
      <c r="H18" s="153"/>
      <c r="I18" s="153"/>
      <c r="J18" s="151"/>
      <c r="K18" s="151"/>
      <c r="L18" s="151"/>
      <c r="AF18">
        <v>15</v>
      </c>
      <c r="AG18">
        <v>62</v>
      </c>
      <c r="AH18">
        <v>57</v>
      </c>
      <c r="AI18" s="153">
        <f>SEPTEMBER!AJ32</f>
        <v>594.70000000000005</v>
      </c>
      <c r="AJ18" s="153">
        <f>SEPTEMBER!AC32</f>
        <v>-7.0019999999999527</v>
      </c>
      <c r="AL18">
        <f>SEPTEMBER!AE32</f>
        <v>2.2050000000000001</v>
      </c>
      <c r="AM18">
        <f>SEPTEMBER!AF32</f>
        <v>2.1901000000000002</v>
      </c>
      <c r="AO18" s="188">
        <f t="shared" si="0"/>
        <v>1.4899999999999913E-2</v>
      </c>
    </row>
    <row r="19" spans="2:41">
      <c r="B19" s="150">
        <v>37151</v>
      </c>
      <c r="C19" s="153">
        <v>308</v>
      </c>
      <c r="D19" s="153">
        <f>SEPTEMBER!F34</f>
        <v>272.00200000000001</v>
      </c>
      <c r="E19" s="153">
        <f>SEPTEMBER!G34</f>
        <v>-1.2090000000000001</v>
      </c>
      <c r="F19" s="153">
        <f>SEPTEMBER!H34</f>
        <v>270.79300000000001</v>
      </c>
      <c r="G19" s="153"/>
      <c r="H19" s="153"/>
      <c r="I19" s="153"/>
      <c r="J19" s="151"/>
      <c r="K19" s="151"/>
      <c r="L19" s="151"/>
      <c r="AF19">
        <v>16</v>
      </c>
      <c r="AG19">
        <v>62</v>
      </c>
      <c r="AH19">
        <v>59</v>
      </c>
      <c r="AI19" s="153">
        <f>SEPTEMBER!AJ33</f>
        <v>598.4</v>
      </c>
      <c r="AJ19" s="153">
        <f>SEPTEMBER!AC33</f>
        <v>-12.028999999999996</v>
      </c>
      <c r="AL19">
        <f>SEPTEMBER!AE33</f>
        <v>2.2050000000000001</v>
      </c>
      <c r="AM19">
        <f>SEPTEMBER!AF33</f>
        <v>2.1901000000000002</v>
      </c>
      <c r="AO19" s="188">
        <f t="shared" si="0"/>
        <v>1.4899999999999913E-2</v>
      </c>
    </row>
    <row r="20" spans="2:41">
      <c r="B20" s="150">
        <v>37152</v>
      </c>
      <c r="C20" s="153">
        <v>308</v>
      </c>
      <c r="D20" s="153">
        <f>SEPTEMBER!F35</f>
        <v>291.15300000000002</v>
      </c>
      <c r="E20" s="153">
        <f>SEPTEMBER!G35</f>
        <v>0</v>
      </c>
      <c r="F20" s="153">
        <f>SEPTEMBER!H35</f>
        <v>291.15300000000002</v>
      </c>
      <c r="G20" s="153"/>
      <c r="H20" s="153"/>
      <c r="I20" s="153"/>
      <c r="J20" s="151"/>
      <c r="K20" s="151"/>
      <c r="L20" s="151"/>
      <c r="AF20">
        <v>17</v>
      </c>
      <c r="AG20">
        <v>62</v>
      </c>
      <c r="AH20">
        <v>59</v>
      </c>
      <c r="AI20" s="153">
        <f>SEPTEMBER!AJ34</f>
        <v>459.4</v>
      </c>
      <c r="AJ20" s="153">
        <f>SEPTEMBER!AC34</f>
        <v>-12.067000000000007</v>
      </c>
      <c r="AL20">
        <f>SEPTEMBER!AE34</f>
        <v>2.2050000000000001</v>
      </c>
      <c r="AM20">
        <f>SEPTEMBER!AF34</f>
        <v>2.1901000000000002</v>
      </c>
      <c r="AO20" s="188">
        <f t="shared" si="0"/>
        <v>1.4899999999999913E-2</v>
      </c>
    </row>
    <row r="21" spans="2:41">
      <c r="B21" s="150">
        <v>37153</v>
      </c>
      <c r="C21" s="153">
        <v>308</v>
      </c>
      <c r="D21" s="153">
        <f>SEPTEMBER!F36</f>
        <v>297.26100000000002</v>
      </c>
      <c r="E21" s="153">
        <f>SEPTEMBER!G36</f>
        <v>0</v>
      </c>
      <c r="F21" s="153">
        <f>SEPTEMBER!H36</f>
        <v>297.26100000000002</v>
      </c>
      <c r="G21" s="153"/>
      <c r="H21" s="153"/>
      <c r="I21" s="153"/>
      <c r="J21" s="151"/>
      <c r="K21" s="151"/>
      <c r="L21" s="151"/>
      <c r="P21" s="174" t="s">
        <v>66</v>
      </c>
      <c r="Q21" s="174" t="s">
        <v>66</v>
      </c>
      <c r="R21" s="174" t="s">
        <v>19</v>
      </c>
      <c r="AF21">
        <v>18</v>
      </c>
      <c r="AG21">
        <v>61</v>
      </c>
      <c r="AH21">
        <v>59</v>
      </c>
      <c r="AI21" s="153">
        <f>SEPTEMBER!AJ35</f>
        <v>427.7</v>
      </c>
      <c r="AJ21" s="153">
        <f>SEPTEMBER!AC35</f>
        <v>-74.937000000000012</v>
      </c>
      <c r="AL21">
        <f>SEPTEMBER!AE35</f>
        <v>2.1787000000000001</v>
      </c>
      <c r="AM21">
        <f>SEPTEMBER!AF35</f>
        <v>2.1890999999999998</v>
      </c>
      <c r="AO21" s="188">
        <f t="shared" si="0"/>
        <v>-1.0399999999999743E-2</v>
      </c>
    </row>
    <row r="22" spans="2:41">
      <c r="B22" s="150">
        <v>37154</v>
      </c>
      <c r="C22" s="153">
        <v>308</v>
      </c>
      <c r="D22" s="153">
        <f>SEPTEMBER!F37</f>
        <v>398.51600000000002</v>
      </c>
      <c r="E22" s="153">
        <f>SEPTEMBER!G37</f>
        <v>-1.1140000000000001</v>
      </c>
      <c r="F22" s="153">
        <f>SEPTEMBER!H37</f>
        <v>397.40200000000004</v>
      </c>
      <c r="G22" s="153"/>
      <c r="H22" s="153"/>
      <c r="I22" s="153"/>
      <c r="J22" s="151"/>
      <c r="K22" s="151"/>
      <c r="L22" s="151"/>
      <c r="P22" s="175" t="s">
        <v>79</v>
      </c>
      <c r="Q22" s="175" t="s">
        <v>80</v>
      </c>
      <c r="R22" s="175" t="s">
        <v>7</v>
      </c>
      <c r="AF22">
        <v>19</v>
      </c>
      <c r="AG22">
        <v>61</v>
      </c>
      <c r="AH22">
        <v>59</v>
      </c>
      <c r="AI22" s="153">
        <f>SEPTEMBER!AJ36</f>
        <v>514</v>
      </c>
      <c r="AJ22" s="153">
        <f>SEPTEMBER!AC36</f>
        <v>-32.121999999999957</v>
      </c>
      <c r="AL22">
        <f>SEPTEMBER!AE36</f>
        <v>2.06</v>
      </c>
      <c r="AM22">
        <f>SEPTEMBER!AF36</f>
        <v>2.1783000000000001</v>
      </c>
      <c r="AO22" s="188">
        <f t="shared" si="0"/>
        <v>-0.11830000000000007</v>
      </c>
    </row>
    <row r="23" spans="2:41" ht="15">
      <c r="B23" s="150">
        <v>37155</v>
      </c>
      <c r="C23" s="153">
        <v>308</v>
      </c>
      <c r="D23" s="153">
        <f>SEPTEMBER!F38</f>
        <v>347.64</v>
      </c>
      <c r="E23" s="153">
        <f>SEPTEMBER!G38</f>
        <v>0</v>
      </c>
      <c r="F23" s="153">
        <f>SEPTEMBER!H38</f>
        <v>347.64</v>
      </c>
      <c r="G23" s="153"/>
      <c r="H23" s="153"/>
      <c r="I23" s="153"/>
      <c r="J23" s="151"/>
      <c r="K23" s="151"/>
      <c r="L23" s="151"/>
      <c r="O23" s="177" t="s">
        <v>81</v>
      </c>
      <c r="P23" s="99"/>
      <c r="Q23" s="99"/>
      <c r="R23" s="99">
        <f>P23+Q23</f>
        <v>0</v>
      </c>
      <c r="AF23">
        <v>20</v>
      </c>
      <c r="AG23">
        <v>61</v>
      </c>
      <c r="AH23">
        <v>60</v>
      </c>
      <c r="AI23" s="153">
        <f>SEPTEMBER!AJ37</f>
        <v>574.20000000000005</v>
      </c>
      <c r="AJ23" s="153">
        <f>SEPTEMBER!AC37</f>
        <v>65.60899999999998</v>
      </c>
      <c r="AL23">
        <f>SEPTEMBER!AE37</f>
        <v>2.0049999999999999</v>
      </c>
      <c r="AM23">
        <f>SEPTEMBER!AF37</f>
        <v>2.165</v>
      </c>
      <c r="AO23" s="188">
        <f t="shared" si="0"/>
        <v>-0.16000000000000014</v>
      </c>
    </row>
    <row r="24" spans="2:41">
      <c r="B24" s="150">
        <v>37156</v>
      </c>
      <c r="C24" s="153">
        <v>308</v>
      </c>
      <c r="D24" s="153">
        <f>SEPTEMBER!F39</f>
        <v>375.59100000000001</v>
      </c>
      <c r="E24" s="153">
        <f>SEPTEMBER!G39</f>
        <v>0</v>
      </c>
      <c r="F24" s="153">
        <f>SEPTEMBER!H39</f>
        <v>375.59100000000001</v>
      </c>
      <c r="G24" s="153"/>
      <c r="H24" s="153"/>
      <c r="I24" s="153"/>
      <c r="J24" s="151"/>
      <c r="K24" s="151"/>
      <c r="L24" s="151"/>
      <c r="S24" s="182" t="s">
        <v>90</v>
      </c>
      <c r="AF24">
        <v>21</v>
      </c>
      <c r="AG24">
        <v>61</v>
      </c>
      <c r="AH24">
        <v>59</v>
      </c>
      <c r="AI24" s="153">
        <f>SEPTEMBER!AJ38</f>
        <v>526.5</v>
      </c>
      <c r="AJ24" s="153">
        <f>SEPTEMBER!AC38</f>
        <v>8.4279999999999973</v>
      </c>
      <c r="AL24">
        <f>SEPTEMBER!AE38</f>
        <v>1.9388000000000001</v>
      </c>
      <c r="AM24">
        <f>SEPTEMBER!AF38</f>
        <v>2.1488</v>
      </c>
      <c r="AO24" s="188">
        <f t="shared" si="0"/>
        <v>-0.20999999999999996</v>
      </c>
    </row>
    <row r="25" spans="2:41">
      <c r="B25" s="150">
        <v>37157</v>
      </c>
      <c r="C25" s="153">
        <v>308</v>
      </c>
      <c r="D25" s="153">
        <f>SEPTEMBER!F40</f>
        <v>323.798</v>
      </c>
      <c r="E25" s="153">
        <f>SEPTEMBER!G40</f>
        <v>0</v>
      </c>
      <c r="F25" s="153">
        <f>SEPTEMBER!H40</f>
        <v>323.798</v>
      </c>
      <c r="G25" s="153"/>
      <c r="H25" s="153"/>
      <c r="I25" s="153"/>
      <c r="J25" s="151"/>
      <c r="K25" s="151"/>
      <c r="L25" s="151"/>
      <c r="O25" s="178" t="s">
        <v>82</v>
      </c>
      <c r="P25" s="183">
        <f>SEPTEMBER!F55</f>
        <v>324.8733684210527</v>
      </c>
      <c r="Q25" s="183">
        <f>SEPTEMBER!G55</f>
        <v>-1.9150526315789467</v>
      </c>
      <c r="R25" s="183">
        <f>SEPTEMBER!H55</f>
        <v>352.81868421052638</v>
      </c>
      <c r="S25" s="176">
        <f>SEPTEMBER!I55</f>
        <v>1.0080533834586469</v>
      </c>
      <c r="AF25">
        <v>22</v>
      </c>
      <c r="AG25">
        <v>60</v>
      </c>
      <c r="AH25">
        <v>59</v>
      </c>
      <c r="AI25" s="153">
        <f>SEPTEMBER!AJ39</f>
        <v>552.70000000000005</v>
      </c>
      <c r="AJ25" s="153">
        <f>SEPTEMBER!AC39</f>
        <v>-34.150999999999954</v>
      </c>
      <c r="AL25">
        <f>SEPTEMBER!AE39</f>
        <v>1.8562000000000001</v>
      </c>
      <c r="AM25">
        <f>SEPTEMBER!AF39</f>
        <v>2.1293000000000002</v>
      </c>
      <c r="AO25" s="188">
        <f t="shared" si="0"/>
        <v>-0.27310000000000012</v>
      </c>
    </row>
    <row r="26" spans="2:41">
      <c r="B26" s="150">
        <v>37158</v>
      </c>
      <c r="C26" s="153">
        <v>308</v>
      </c>
      <c r="D26" s="153">
        <f>SEPTEMBER!F41</f>
        <v>235.76400000000001</v>
      </c>
      <c r="E26" s="153">
        <f>SEPTEMBER!G41</f>
        <v>-1.5</v>
      </c>
      <c r="F26" s="153">
        <f>SEPTEMBER!H41</f>
        <v>234.26400000000001</v>
      </c>
      <c r="G26" s="153"/>
      <c r="H26" s="153"/>
      <c r="I26" s="153"/>
      <c r="J26" s="151"/>
      <c r="K26" s="151"/>
      <c r="L26" s="151"/>
      <c r="O26" s="179" t="s">
        <v>83</v>
      </c>
      <c r="P26" s="183">
        <f>SEPTEMBER!F56</f>
        <v>373.33172727272722</v>
      </c>
      <c r="Q26" s="183">
        <f>SEPTEMBER!G56</f>
        <v>-2.6292727272727272</v>
      </c>
      <c r="R26" s="183">
        <f>SEPTEMBER!H56</f>
        <v>319.12545454545449</v>
      </c>
      <c r="S26" s="176">
        <f>SEPTEMBER!I56</f>
        <v>0.91178701298701281</v>
      </c>
      <c r="AF26">
        <v>23</v>
      </c>
      <c r="AG26">
        <v>60</v>
      </c>
      <c r="AH26">
        <v>47</v>
      </c>
      <c r="AI26" s="153">
        <f>SEPTEMBER!AJ40</f>
        <v>600.1</v>
      </c>
      <c r="AJ26" s="153">
        <f>SEPTEMBER!AC40</f>
        <v>70.700000000000159</v>
      </c>
      <c r="AL26">
        <f>SEPTEMBER!AE40</f>
        <v>1.8562000000000001</v>
      </c>
      <c r="AM26">
        <f>SEPTEMBER!AF40</f>
        <v>2.1293000000000002</v>
      </c>
      <c r="AO26" s="188">
        <f t="shared" si="0"/>
        <v>-0.27310000000000012</v>
      </c>
    </row>
    <row r="27" spans="2:41">
      <c r="B27" s="150">
        <v>37159</v>
      </c>
      <c r="C27" s="153">
        <v>308</v>
      </c>
      <c r="D27" s="153">
        <f>SEPTEMBER!F42</f>
        <v>267.291</v>
      </c>
      <c r="E27" s="153">
        <f>SEPTEMBER!G42</f>
        <v>0</v>
      </c>
      <c r="F27" s="153">
        <f>SEPTEMBER!H42</f>
        <v>267.291</v>
      </c>
      <c r="G27" s="153"/>
      <c r="H27" s="153"/>
      <c r="I27" s="153"/>
      <c r="J27" s="151"/>
      <c r="K27" s="151"/>
      <c r="L27" s="151"/>
      <c r="O27" s="159" t="s">
        <v>62</v>
      </c>
      <c r="P27" s="202">
        <f>SEPTEMBER!F57</f>
        <v>0</v>
      </c>
      <c r="Q27" s="202">
        <f>SEPTEMBER!G57</f>
        <v>0</v>
      </c>
      <c r="R27" s="202">
        <f>SEPTEMBER!H57</f>
        <v>350</v>
      </c>
      <c r="S27" s="173"/>
      <c r="AF27">
        <v>24</v>
      </c>
      <c r="AG27">
        <v>59</v>
      </c>
      <c r="AH27">
        <v>46</v>
      </c>
      <c r="AI27" s="153">
        <f>SEPTEMBER!AJ41</f>
        <v>390.8</v>
      </c>
      <c r="AJ27" s="153">
        <f>SEPTEMBER!AC41</f>
        <v>4.5660000000000309</v>
      </c>
      <c r="AL27">
        <f>SEPTEMBER!AE41</f>
        <v>1.8562000000000001</v>
      </c>
      <c r="AM27">
        <f>SEPTEMBER!AF41</f>
        <v>2.1293000000000002</v>
      </c>
      <c r="AO27" s="188">
        <f t="shared" si="0"/>
        <v>-0.27310000000000012</v>
      </c>
    </row>
    <row r="28" spans="2:41">
      <c r="B28" s="150">
        <v>37160</v>
      </c>
      <c r="C28" s="153">
        <v>308</v>
      </c>
      <c r="D28" s="153">
        <f>SEPTEMBER!F43</f>
        <v>300.47399999999999</v>
      </c>
      <c r="E28" s="153">
        <f>SEPTEMBER!G43</f>
        <v>-0.82099999999999995</v>
      </c>
      <c r="F28" s="153">
        <f>SEPTEMBER!H43</f>
        <v>299.65299999999996</v>
      </c>
      <c r="G28" s="153"/>
      <c r="H28" s="153"/>
      <c r="I28" s="153"/>
      <c r="J28" s="151"/>
      <c r="K28" s="151"/>
      <c r="L28" s="151"/>
      <c r="AF28">
        <v>25</v>
      </c>
      <c r="AG28">
        <v>59</v>
      </c>
      <c r="AH28">
        <v>49</v>
      </c>
      <c r="AI28" s="153">
        <f>SEPTEMBER!AJ42</f>
        <v>383.4</v>
      </c>
      <c r="AJ28" s="153">
        <f>SEPTEMBER!AC42</f>
        <v>-8.5510000000000446</v>
      </c>
      <c r="AL28">
        <f>SEPTEMBER!AE42</f>
        <v>1.8337000000000001</v>
      </c>
      <c r="AM28">
        <f>SEPTEMBER!AF42</f>
        <v>2.1109</v>
      </c>
      <c r="AO28" s="188">
        <f t="shared" si="0"/>
        <v>-0.27719999999999989</v>
      </c>
    </row>
    <row r="29" spans="2:41">
      <c r="B29" s="150">
        <v>37161</v>
      </c>
      <c r="C29" s="153">
        <v>308</v>
      </c>
      <c r="D29" s="153">
        <f>SEPTEMBER!F44</f>
        <v>329.29399999999998</v>
      </c>
      <c r="E29" s="153">
        <f>SEPTEMBER!G44</f>
        <v>-1.1140000000000001</v>
      </c>
      <c r="F29" s="153">
        <f>SEPTEMBER!H44</f>
        <v>328.18</v>
      </c>
      <c r="G29" s="153"/>
      <c r="H29" s="153"/>
      <c r="I29" s="153"/>
      <c r="J29" s="151"/>
      <c r="K29" s="151"/>
      <c r="L29" s="151"/>
      <c r="AF29">
        <v>26</v>
      </c>
      <c r="AG29">
        <v>59</v>
      </c>
      <c r="AH29">
        <v>55</v>
      </c>
      <c r="AI29" s="153">
        <f>SEPTEMBER!AJ43</f>
        <v>297.60000000000002</v>
      </c>
      <c r="AJ29" s="153">
        <f>SEPTEMBER!AC43</f>
        <v>-152.97399999999993</v>
      </c>
      <c r="AL29">
        <f>SEPTEMBER!AE43</f>
        <v>1.7949999999999999</v>
      </c>
      <c r="AM29">
        <f>SEPTEMBER!AF43</f>
        <v>2.0922999999999998</v>
      </c>
      <c r="AO29" s="188">
        <f t="shared" si="0"/>
        <v>-0.2972999999999999</v>
      </c>
    </row>
    <row r="30" spans="2:41">
      <c r="B30" s="150">
        <v>37162</v>
      </c>
      <c r="C30" s="153">
        <v>308</v>
      </c>
      <c r="D30" s="153">
        <f>SEPTEMBER!F45</f>
        <v>307.16199999999998</v>
      </c>
      <c r="E30" s="153">
        <f>SEPTEMBER!G45</f>
        <v>-0.01</v>
      </c>
      <c r="F30" s="153">
        <f>SEPTEMBER!H45</f>
        <v>307.15199999999999</v>
      </c>
      <c r="G30" s="153"/>
      <c r="H30" s="153"/>
      <c r="I30" s="153"/>
      <c r="J30" s="151"/>
      <c r="K30" s="151"/>
      <c r="L30" s="151"/>
      <c r="AF30">
        <v>27</v>
      </c>
      <c r="AG30">
        <v>58</v>
      </c>
      <c r="AH30">
        <v>56</v>
      </c>
      <c r="AI30" s="153">
        <f>SEPTEMBER!AJ44</f>
        <v>524.79999999999995</v>
      </c>
      <c r="AJ30" s="153">
        <f>SEPTEMBER!AC44</f>
        <v>74.348999999999933</v>
      </c>
      <c r="AL30">
        <f>SEPTEMBER!AE44</f>
        <v>1.7250000000000001</v>
      </c>
      <c r="AM30">
        <f>SEPTEMBER!AF44</f>
        <v>2.0718999999999999</v>
      </c>
      <c r="AO30" s="188">
        <f t="shared" si="0"/>
        <v>-0.34689999999999976</v>
      </c>
    </row>
    <row r="31" spans="2:41">
      <c r="B31" s="150">
        <v>37163</v>
      </c>
      <c r="C31" s="153">
        <v>308</v>
      </c>
      <c r="D31" s="153">
        <f>SEPTEMBER!F46</f>
        <v>312.10399999999998</v>
      </c>
      <c r="E31" s="153">
        <f>SEPTEMBER!G46</f>
        <v>0</v>
      </c>
      <c r="F31" s="153">
        <f>SEPTEMBER!H46</f>
        <v>312.10399999999998</v>
      </c>
      <c r="G31" s="153"/>
      <c r="H31" s="153"/>
      <c r="I31" s="153"/>
      <c r="J31" s="151"/>
      <c r="K31" s="151"/>
      <c r="L31" s="151"/>
      <c r="AF31">
        <v>28</v>
      </c>
      <c r="AG31">
        <v>58</v>
      </c>
      <c r="AH31">
        <v>57</v>
      </c>
      <c r="AI31" s="153">
        <f>SEPTEMBER!AJ45</f>
        <v>558.70000000000005</v>
      </c>
      <c r="AJ31" s="153">
        <f>SEPTEMBER!AC45</f>
        <v>81.302000000000021</v>
      </c>
      <c r="AL31">
        <f>SEPTEMBER!AE45</f>
        <v>1.7224999999999999</v>
      </c>
      <c r="AM31">
        <f>SEPTEMBER!AF45</f>
        <v>2.0535000000000001</v>
      </c>
      <c r="AO31" s="188">
        <f t="shared" si="0"/>
        <v>-0.33100000000000018</v>
      </c>
    </row>
    <row r="32" spans="2:41">
      <c r="B32" s="150">
        <v>37164</v>
      </c>
      <c r="C32" s="153">
        <v>308</v>
      </c>
      <c r="D32" s="153">
        <f>SEPTEMBER!F47</f>
        <v>335.59500000000003</v>
      </c>
      <c r="E32" s="153">
        <f>SEPTEMBER!G47</f>
        <v>0</v>
      </c>
      <c r="F32" s="153">
        <f>SEPTEMBER!H47</f>
        <v>335.59500000000003</v>
      </c>
      <c r="G32" s="153"/>
      <c r="H32" s="153"/>
      <c r="I32" s="153"/>
      <c r="J32" s="151"/>
      <c r="K32" s="151"/>
      <c r="L32" s="151"/>
      <c r="AF32">
        <v>29</v>
      </c>
      <c r="AI32" s="153">
        <f>SEPTEMBER!AJ46</f>
        <v>552</v>
      </c>
      <c r="AJ32" s="153">
        <f>SEPTEMBER!AC46</f>
        <v>95.981000000000051</v>
      </c>
      <c r="AL32">
        <f>SEPTEMBER!AE46</f>
        <v>0</v>
      </c>
      <c r="AM32">
        <f>SEPTEMBER!AF46</f>
        <v>0</v>
      </c>
      <c r="AO32" s="188">
        <f t="shared" si="0"/>
        <v>0</v>
      </c>
    </row>
    <row r="33" spans="2:41">
      <c r="B33" s="150">
        <v>37134</v>
      </c>
      <c r="C33" s="153"/>
      <c r="D33" s="153">
        <f>SEPTEMBER!F48</f>
        <v>0</v>
      </c>
      <c r="E33" s="153">
        <f>SEPTEMBER!G48</f>
        <v>0</v>
      </c>
      <c r="F33" s="153">
        <f>SEPTEMBER!H48</f>
        <v>0</v>
      </c>
      <c r="G33" s="153"/>
      <c r="H33" s="153"/>
      <c r="I33" s="153"/>
      <c r="J33" s="151"/>
      <c r="K33" s="151"/>
      <c r="L33" s="151"/>
      <c r="AF33">
        <v>30</v>
      </c>
      <c r="AI33" s="153">
        <f>SEPTEMBER!AJ47</f>
        <v>510.4</v>
      </c>
      <c r="AJ33" s="153">
        <f>SEPTEMBER!AC47</f>
        <v>69.089999999999975</v>
      </c>
      <c r="AL33">
        <f>SEPTEMBER!AE47</f>
        <v>0</v>
      </c>
      <c r="AM33">
        <f>SEPTEMBER!AF47</f>
        <v>0</v>
      </c>
      <c r="AO33" s="188">
        <f t="shared" si="0"/>
        <v>0</v>
      </c>
    </row>
    <row r="34" spans="2:41">
      <c r="B34" s="150">
        <v>37135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AF34">
        <v>31</v>
      </c>
      <c r="AI34" s="153">
        <f>SEPTEMBER!AJ48</f>
        <v>0</v>
      </c>
      <c r="AJ34" s="153">
        <f>SEPTEMBER!AC48</f>
        <v>0</v>
      </c>
      <c r="AL34">
        <f>SEPTEMBER!AE48</f>
        <v>0</v>
      </c>
      <c r="AM34">
        <f>SEPTEMBER!AF48</f>
        <v>0</v>
      </c>
      <c r="AO34" s="188">
        <f t="shared" si="0"/>
        <v>0</v>
      </c>
    </row>
    <row r="35" spans="2:41">
      <c r="C35" s="151"/>
      <c r="D35" s="151"/>
      <c r="E35" s="151"/>
      <c r="F35" s="151">
        <f>SUM(F3:F34)</f>
        <v>10213.934999999999</v>
      </c>
      <c r="G35" s="151"/>
      <c r="H35" s="151"/>
      <c r="I35" s="151"/>
      <c r="J35" s="151"/>
      <c r="K35" s="151"/>
      <c r="L35" s="151"/>
      <c r="AL35">
        <f>SEPTEMBER!AE49</f>
        <v>0</v>
      </c>
      <c r="AM35">
        <f>SEPTEMBER!AF49</f>
        <v>0</v>
      </c>
    </row>
    <row r="36" spans="2:41">
      <c r="C36" s="151"/>
      <c r="D36" s="151"/>
      <c r="E36" s="151"/>
      <c r="F36" s="151"/>
      <c r="G36" s="151"/>
      <c r="H36" s="151"/>
      <c r="I36" s="151"/>
      <c r="J36" s="151"/>
      <c r="K36" s="151"/>
      <c r="L36" s="151"/>
    </row>
    <row r="37" spans="2:41">
      <c r="C37" s="151"/>
      <c r="D37" s="151"/>
      <c r="E37" s="151"/>
      <c r="F37" s="151"/>
      <c r="G37" s="151"/>
      <c r="H37" s="151"/>
      <c r="I37" s="151"/>
      <c r="J37" s="151"/>
      <c r="K37" s="151"/>
      <c r="L37" s="151"/>
    </row>
    <row r="39" spans="2:41">
      <c r="D39" t="s">
        <v>59</v>
      </c>
      <c r="G39" t="s">
        <v>102</v>
      </c>
    </row>
    <row r="40" spans="2:41">
      <c r="C40" s="152" t="s">
        <v>62</v>
      </c>
      <c r="D40" s="152" t="s">
        <v>63</v>
      </c>
      <c r="E40" t="s">
        <v>72</v>
      </c>
      <c r="F40" t="s">
        <v>94</v>
      </c>
      <c r="G40" s="152" t="s">
        <v>64</v>
      </c>
      <c r="H40" t="s">
        <v>73</v>
      </c>
      <c r="I40" s="85" t="s">
        <v>95</v>
      </c>
      <c r="J40" s="152" t="s">
        <v>74</v>
      </c>
      <c r="K40" s="85" t="s">
        <v>75</v>
      </c>
      <c r="L40" s="85"/>
    </row>
    <row r="41" spans="2:41">
      <c r="B41" s="150">
        <v>37104</v>
      </c>
      <c r="C41" s="153">
        <v>101</v>
      </c>
      <c r="D41" s="153">
        <f>SEPTEMBER!J18</f>
        <v>291.36</v>
      </c>
      <c r="E41" s="153">
        <f>'Page 2'!AN6</f>
        <v>69.328000000000003</v>
      </c>
      <c r="F41" s="153">
        <f>D41-E41</f>
        <v>222.03200000000001</v>
      </c>
      <c r="G41" s="153">
        <f>SEPTEMBER!K18</f>
        <v>-135.12299999999999</v>
      </c>
      <c r="H41" s="153">
        <f>'Page 2'!AO6</f>
        <v>-41.296999999999997</v>
      </c>
      <c r="I41" s="153">
        <f>G41-H41</f>
        <v>-93.825999999999993</v>
      </c>
      <c r="J41" s="153">
        <f>F41+I41</f>
        <v>128.20600000000002</v>
      </c>
      <c r="K41" s="153">
        <f>E41+H41</f>
        <v>28.031000000000006</v>
      </c>
      <c r="L41" s="153"/>
    </row>
    <row r="42" spans="2:41">
      <c r="B42" s="150">
        <v>37105</v>
      </c>
      <c r="C42" s="153">
        <v>101</v>
      </c>
      <c r="D42" s="153">
        <f>SEPTEMBER!J19</f>
        <v>281.36</v>
      </c>
      <c r="E42" s="153">
        <f>'Page 2'!AN7</f>
        <v>55.634</v>
      </c>
      <c r="F42" s="153">
        <f t="shared" ref="F42:F68" si="1">D42-E42</f>
        <v>225.726</v>
      </c>
      <c r="G42" s="153">
        <f>SEPTEMBER!K19</f>
        <v>-131.89699999999999</v>
      </c>
      <c r="H42" s="153">
        <f>'Page 2'!AO7</f>
        <v>-44.506999999999998</v>
      </c>
      <c r="I42" s="153">
        <f t="shared" ref="I42:I68" si="2">G42-H42</f>
        <v>-87.389999999999986</v>
      </c>
      <c r="J42" s="153">
        <f t="shared" ref="J42:J68" si="3">F42+I42</f>
        <v>138.33600000000001</v>
      </c>
      <c r="K42" s="153">
        <f t="shared" ref="K42:K68" si="4">E42+H42</f>
        <v>11.127000000000002</v>
      </c>
      <c r="L42" s="153"/>
    </row>
    <row r="43" spans="2:41">
      <c r="B43" s="150">
        <v>37106</v>
      </c>
      <c r="C43" s="153">
        <v>101</v>
      </c>
      <c r="D43" s="153">
        <f>SEPTEMBER!J20</f>
        <v>291.36</v>
      </c>
      <c r="E43" s="153">
        <f>'Page 2'!AN8</f>
        <v>34.302999999999997</v>
      </c>
      <c r="F43" s="153">
        <f t="shared" si="1"/>
        <v>257.05700000000002</v>
      </c>
      <c r="G43" s="153">
        <f>SEPTEMBER!K20</f>
        <v>-135.078</v>
      </c>
      <c r="H43" s="153">
        <f>'Page 2'!AO8</f>
        <v>-32.683</v>
      </c>
      <c r="I43" s="153">
        <f t="shared" si="2"/>
        <v>-102.39500000000001</v>
      </c>
      <c r="J43" s="153">
        <f t="shared" si="3"/>
        <v>154.66200000000001</v>
      </c>
      <c r="K43" s="153">
        <f t="shared" si="4"/>
        <v>1.6199999999999974</v>
      </c>
      <c r="L43" s="153"/>
    </row>
    <row r="44" spans="2:41">
      <c r="B44" s="150">
        <v>37107</v>
      </c>
      <c r="C44" s="153">
        <v>101</v>
      </c>
      <c r="D44" s="153">
        <f>SEPTEMBER!J21</f>
        <v>291.79199999999997</v>
      </c>
      <c r="E44" s="153">
        <f>'Page 2'!AN9</f>
        <v>37.392000000000003</v>
      </c>
      <c r="F44" s="153">
        <f t="shared" si="1"/>
        <v>254.39999999999998</v>
      </c>
      <c r="G44" s="153">
        <f>SEPTEMBER!K21</f>
        <v>-142.65</v>
      </c>
      <c r="H44" s="153">
        <f>'Page 2'!AO9</f>
        <v>-72.02</v>
      </c>
      <c r="I44" s="153">
        <f t="shared" si="2"/>
        <v>-70.63000000000001</v>
      </c>
      <c r="J44" s="153">
        <f t="shared" si="3"/>
        <v>183.76999999999998</v>
      </c>
      <c r="K44" s="153">
        <f t="shared" si="4"/>
        <v>-34.627999999999993</v>
      </c>
      <c r="L44" s="153"/>
    </row>
    <row r="45" spans="2:41">
      <c r="B45" s="150">
        <v>37108</v>
      </c>
      <c r="C45" s="153">
        <v>101</v>
      </c>
      <c r="D45" s="153">
        <f>SEPTEMBER!J22</f>
        <v>272.125</v>
      </c>
      <c r="E45" s="153">
        <f>'Page 2'!AN10</f>
        <v>90.650999999999996</v>
      </c>
      <c r="F45" s="153">
        <f t="shared" si="1"/>
        <v>181.47399999999999</v>
      </c>
      <c r="G45" s="153">
        <f>SEPTEMBER!K22</f>
        <v>-179.995</v>
      </c>
      <c r="H45" s="153">
        <f>'Page 2'!AO10</f>
        <v>-82.224000000000004</v>
      </c>
      <c r="I45" s="153">
        <f t="shared" si="2"/>
        <v>-97.771000000000001</v>
      </c>
      <c r="J45" s="153">
        <f t="shared" si="3"/>
        <v>83.702999999999989</v>
      </c>
      <c r="K45" s="153">
        <f t="shared" si="4"/>
        <v>8.4269999999999925</v>
      </c>
      <c r="L45" s="153"/>
    </row>
    <row r="46" spans="2:41">
      <c r="B46" s="150">
        <v>37109</v>
      </c>
      <c r="C46" s="153">
        <v>101</v>
      </c>
      <c r="D46" s="153">
        <f>SEPTEMBER!J23</f>
        <v>268.92899999999997</v>
      </c>
      <c r="E46" s="153">
        <f>'Page 2'!AN11</f>
        <v>26.834</v>
      </c>
      <c r="F46" s="153">
        <f t="shared" si="1"/>
        <v>242.09499999999997</v>
      </c>
      <c r="G46" s="153">
        <f>SEPTEMBER!K23</f>
        <v>-187.43199999999999</v>
      </c>
      <c r="H46" s="153">
        <f>'Page 2'!AO11</f>
        <v>-94.338999999999999</v>
      </c>
      <c r="I46" s="153">
        <f t="shared" si="2"/>
        <v>-93.092999999999989</v>
      </c>
      <c r="J46" s="153">
        <f t="shared" si="3"/>
        <v>149.00199999999998</v>
      </c>
      <c r="K46" s="153">
        <f t="shared" si="4"/>
        <v>-67.504999999999995</v>
      </c>
      <c r="L46" s="153"/>
    </row>
    <row r="47" spans="2:41">
      <c r="B47" s="150">
        <v>37110</v>
      </c>
      <c r="C47" s="153">
        <v>101</v>
      </c>
      <c r="D47" s="153">
        <f>SEPTEMBER!J24</f>
        <v>255.62100000000001</v>
      </c>
      <c r="E47" s="153">
        <f>'Page 2'!AN12</f>
        <v>15.766</v>
      </c>
      <c r="F47" s="153">
        <f t="shared" si="1"/>
        <v>239.85500000000002</v>
      </c>
      <c r="G47" s="153">
        <f>SEPTEMBER!K24</f>
        <v>-168.851</v>
      </c>
      <c r="H47" s="153">
        <f>'Page 2'!AO12</f>
        <v>-22.521999999999998</v>
      </c>
      <c r="I47" s="153">
        <f t="shared" si="2"/>
        <v>-146.32900000000001</v>
      </c>
      <c r="J47" s="153">
        <f t="shared" si="3"/>
        <v>93.52600000000001</v>
      </c>
      <c r="K47" s="153">
        <f t="shared" si="4"/>
        <v>-6.7559999999999985</v>
      </c>
      <c r="L47" s="153"/>
    </row>
    <row r="48" spans="2:41">
      <c r="B48" s="150">
        <v>37111</v>
      </c>
      <c r="C48" s="153">
        <v>101</v>
      </c>
      <c r="D48" s="153">
        <f>SEPTEMBER!J25</f>
        <v>376.93900000000002</v>
      </c>
      <c r="E48" s="153">
        <f>'Page 2'!AN13</f>
        <v>27.524000000000001</v>
      </c>
      <c r="F48" s="153">
        <f t="shared" si="1"/>
        <v>349.41500000000002</v>
      </c>
      <c r="G48" s="153">
        <f>SEPTEMBER!K25</f>
        <v>-147.435</v>
      </c>
      <c r="H48" s="153">
        <f>'Page 2'!AO13</f>
        <v>-37.790999999999997</v>
      </c>
      <c r="I48" s="153">
        <f t="shared" si="2"/>
        <v>-109.64400000000001</v>
      </c>
      <c r="J48" s="153">
        <f t="shared" si="3"/>
        <v>239.77100000000002</v>
      </c>
      <c r="K48" s="153">
        <f t="shared" si="4"/>
        <v>-10.266999999999996</v>
      </c>
      <c r="L48" s="153"/>
    </row>
    <row r="49" spans="2:18">
      <c r="B49" s="150">
        <v>37112</v>
      </c>
      <c r="C49" s="153">
        <v>101</v>
      </c>
      <c r="D49" s="153">
        <f>SEPTEMBER!J26</f>
        <v>380.41199999999998</v>
      </c>
      <c r="E49" s="153">
        <f>'Page 2'!AN14</f>
        <v>18.521999999999998</v>
      </c>
      <c r="F49" s="153">
        <f t="shared" si="1"/>
        <v>361.89</v>
      </c>
      <c r="G49" s="153">
        <f>SEPTEMBER!K26</f>
        <v>-144.20099999999999</v>
      </c>
      <c r="H49" s="153">
        <f>'Page 2'!AO14</f>
        <v>-33.393999999999998</v>
      </c>
      <c r="I49" s="153">
        <f t="shared" si="2"/>
        <v>-110.80699999999999</v>
      </c>
      <c r="J49" s="153">
        <f t="shared" si="3"/>
        <v>251.083</v>
      </c>
      <c r="K49" s="153">
        <f t="shared" si="4"/>
        <v>-14.872</v>
      </c>
      <c r="L49" s="153"/>
      <c r="O49" s="174" t="s">
        <v>91</v>
      </c>
      <c r="P49" s="174" t="s">
        <v>91</v>
      </c>
      <c r="Q49" s="174" t="s">
        <v>20</v>
      </c>
    </row>
    <row r="50" spans="2:18">
      <c r="B50" s="150">
        <v>37113</v>
      </c>
      <c r="C50" s="153">
        <v>101</v>
      </c>
      <c r="D50" s="153">
        <f>SEPTEMBER!J27</f>
        <v>380.47699999999998</v>
      </c>
      <c r="E50" s="153">
        <f>'Page 2'!AN15</f>
        <v>24.603000000000002</v>
      </c>
      <c r="F50" s="153">
        <f t="shared" si="1"/>
        <v>355.87399999999997</v>
      </c>
      <c r="G50" s="153">
        <f>SEPTEMBER!K27</f>
        <v>-145.785</v>
      </c>
      <c r="H50" s="153">
        <f>'Page 2'!AO15</f>
        <v>-41.151000000000003</v>
      </c>
      <c r="I50" s="153">
        <f t="shared" si="2"/>
        <v>-104.63399999999999</v>
      </c>
      <c r="J50" s="153">
        <f t="shared" si="3"/>
        <v>251.23999999999998</v>
      </c>
      <c r="K50" s="153">
        <f t="shared" si="4"/>
        <v>-16.548000000000002</v>
      </c>
      <c r="L50" s="153"/>
      <c r="O50" s="175" t="s">
        <v>79</v>
      </c>
      <c r="P50" s="175" t="s">
        <v>80</v>
      </c>
      <c r="Q50" s="175" t="s">
        <v>7</v>
      </c>
    </row>
    <row r="51" spans="2:18" ht="15">
      <c r="B51" s="150">
        <v>37114</v>
      </c>
      <c r="C51" s="153">
        <v>101</v>
      </c>
      <c r="D51" s="153">
        <f>SEPTEMBER!J28</f>
        <v>254.041</v>
      </c>
      <c r="E51" s="153">
        <f>'Page 2'!AN16</f>
        <v>45.33</v>
      </c>
      <c r="F51" s="153">
        <f t="shared" si="1"/>
        <v>208.71100000000001</v>
      </c>
      <c r="G51" s="153">
        <f>SEPTEMBER!K28</f>
        <v>-149.04300000000001</v>
      </c>
      <c r="H51" s="153">
        <f>'Page 2'!AO16</f>
        <v>-50.204000000000001</v>
      </c>
      <c r="I51" s="153">
        <f t="shared" si="2"/>
        <v>-98.838999999999999</v>
      </c>
      <c r="J51" s="153">
        <f t="shared" si="3"/>
        <v>109.87200000000001</v>
      </c>
      <c r="K51" s="153">
        <f t="shared" si="4"/>
        <v>-4.8740000000000023</v>
      </c>
      <c r="L51" s="153"/>
      <c r="N51" s="159" t="s">
        <v>81</v>
      </c>
      <c r="O51" s="99"/>
      <c r="P51" s="99"/>
      <c r="Q51" s="99">
        <f>O51+P51</f>
        <v>0</v>
      </c>
    </row>
    <row r="52" spans="2:18">
      <c r="B52" s="150">
        <v>37115</v>
      </c>
      <c r="C52" s="153">
        <v>101</v>
      </c>
      <c r="D52" s="153">
        <f>SEPTEMBER!J29</f>
        <v>260.62299999999999</v>
      </c>
      <c r="E52" s="153">
        <f>'Page 2'!AN17</f>
        <v>31.22</v>
      </c>
      <c r="F52" s="153">
        <f t="shared" si="1"/>
        <v>229.40299999999999</v>
      </c>
      <c r="G52" s="153">
        <f>SEPTEMBER!K29</f>
        <v>-148.89099999999999</v>
      </c>
      <c r="H52" s="153">
        <f>'Page 2'!AO17</f>
        <v>-37.371000000000002</v>
      </c>
      <c r="I52" s="153">
        <f t="shared" si="2"/>
        <v>-111.51999999999998</v>
      </c>
      <c r="J52" s="153">
        <f t="shared" si="3"/>
        <v>117.88300000000001</v>
      </c>
      <c r="K52" s="153">
        <f t="shared" si="4"/>
        <v>-6.1510000000000034</v>
      </c>
      <c r="L52" s="153"/>
      <c r="R52" s="182" t="s">
        <v>90</v>
      </c>
    </row>
    <row r="53" spans="2:18">
      <c r="B53" s="150">
        <v>37116</v>
      </c>
      <c r="C53" s="153">
        <v>101</v>
      </c>
      <c r="D53" s="153">
        <f>SEPTEMBER!J30</f>
        <v>260.62299999999999</v>
      </c>
      <c r="E53" s="153">
        <f>'Page 2'!AN18</f>
        <v>62.348999999999997</v>
      </c>
      <c r="F53" s="153">
        <f t="shared" si="1"/>
        <v>198.274</v>
      </c>
      <c r="G53" s="153">
        <f>SEPTEMBER!K30</f>
        <v>-149.38999999999999</v>
      </c>
      <c r="H53" s="153">
        <f>'Page 2'!AO18</f>
        <v>-58.948</v>
      </c>
      <c r="I53" s="153">
        <f t="shared" si="2"/>
        <v>-90.441999999999979</v>
      </c>
      <c r="J53" s="153">
        <f t="shared" si="3"/>
        <v>107.83200000000002</v>
      </c>
      <c r="K53" s="153">
        <f t="shared" si="4"/>
        <v>3.4009999999999962</v>
      </c>
      <c r="L53" s="153"/>
      <c r="N53" s="178" t="s">
        <v>82</v>
      </c>
      <c r="O53" s="183">
        <f>SEPTEMBER!J55</f>
        <v>286.08363157894735</v>
      </c>
      <c r="P53" s="183">
        <f>SEPTEMBER!K55</f>
        <v>-174.32310526315788</v>
      </c>
      <c r="Q53" s="183">
        <f>SEPTEMBER!P55</f>
        <v>109.2487894736842</v>
      </c>
      <c r="R53" s="176">
        <f>SEPTEMBER!Q55</f>
        <v>0.81125338718082329</v>
      </c>
    </row>
    <row r="54" spans="2:18">
      <c r="B54" s="150">
        <v>37117</v>
      </c>
      <c r="C54" s="153">
        <v>101</v>
      </c>
      <c r="D54" s="153">
        <f>SEPTEMBER!J31</f>
        <v>382.12299999999999</v>
      </c>
      <c r="E54" s="153">
        <f>'Page 2'!AN19</f>
        <v>27.978000000000002</v>
      </c>
      <c r="F54" s="153">
        <f t="shared" si="1"/>
        <v>354.14499999999998</v>
      </c>
      <c r="G54" s="153">
        <f>SEPTEMBER!K31</f>
        <v>-148.697</v>
      </c>
      <c r="H54" s="153">
        <f>'Page 2'!AO19</f>
        <v>-35.756</v>
      </c>
      <c r="I54" s="153">
        <f t="shared" si="2"/>
        <v>-112.941</v>
      </c>
      <c r="J54" s="153">
        <f t="shared" si="3"/>
        <v>241.20399999999998</v>
      </c>
      <c r="K54" s="153">
        <f t="shared" si="4"/>
        <v>-7.7779999999999987</v>
      </c>
      <c r="L54" s="153"/>
      <c r="N54" s="179" t="s">
        <v>83</v>
      </c>
      <c r="O54" s="183">
        <f>SEPTEMBER!J56</f>
        <v>320.51918181818178</v>
      </c>
      <c r="P54" s="183">
        <f>SEPTEMBER!K56</f>
        <v>-143.32481818181816</v>
      </c>
      <c r="Q54" s="183">
        <f>SEPTEMBER!P56</f>
        <v>180.91763636363635</v>
      </c>
      <c r="R54" s="176">
        <f>SEPTEMBER!Q56</f>
        <v>1.3434477947794778</v>
      </c>
    </row>
    <row r="55" spans="2:18">
      <c r="B55" s="150">
        <v>37118</v>
      </c>
      <c r="C55" s="153">
        <v>101</v>
      </c>
      <c r="D55" s="153">
        <f>SEPTEMBER!J32</f>
        <v>380.774</v>
      </c>
      <c r="E55" s="153">
        <f>'Page 2'!AN20</f>
        <v>31.379000000000001</v>
      </c>
      <c r="F55" s="153">
        <f t="shared" si="1"/>
        <v>349.39499999999998</v>
      </c>
      <c r="G55" s="153">
        <f>SEPTEMBER!K32</f>
        <v>-143.66499999999999</v>
      </c>
      <c r="H55" s="153">
        <f>'Page 2'!AO20</f>
        <v>-50.201000000000001</v>
      </c>
      <c r="I55" s="153">
        <f t="shared" si="2"/>
        <v>-93.463999999999999</v>
      </c>
      <c r="J55" s="153">
        <f t="shared" si="3"/>
        <v>255.93099999999998</v>
      </c>
      <c r="K55" s="153">
        <f t="shared" si="4"/>
        <v>-18.821999999999999</v>
      </c>
      <c r="L55" s="153"/>
      <c r="N55" s="159" t="s">
        <v>62</v>
      </c>
      <c r="O55" s="202">
        <f>SEPTEMBER!J57</f>
        <v>305.86666666666667</v>
      </c>
      <c r="P55" s="202">
        <f>SEPTEMBER!K57</f>
        <v>-171.2</v>
      </c>
      <c r="Q55" s="202">
        <f>SEPTEMBER!P57</f>
        <v>134.66666666666666</v>
      </c>
    </row>
    <row r="56" spans="2:18">
      <c r="B56" s="150">
        <v>37119</v>
      </c>
      <c r="C56" s="153">
        <v>101</v>
      </c>
      <c r="D56" s="153">
        <f>SEPTEMBER!J33</f>
        <v>379.04599999999999</v>
      </c>
      <c r="E56" s="153">
        <f>'Page 2'!AN21</f>
        <v>15.176</v>
      </c>
      <c r="F56" s="153">
        <f t="shared" si="1"/>
        <v>363.87</v>
      </c>
      <c r="G56" s="153">
        <f>SEPTEMBER!K33</f>
        <v>-143.44200000000001</v>
      </c>
      <c r="H56" s="153">
        <f>'Page 2'!AO21</f>
        <v>-24.472000000000001</v>
      </c>
      <c r="I56" s="153">
        <f t="shared" si="2"/>
        <v>-118.97</v>
      </c>
      <c r="J56" s="153">
        <f t="shared" si="3"/>
        <v>244.9</v>
      </c>
      <c r="K56" s="153">
        <f t="shared" si="4"/>
        <v>-9.2960000000000012</v>
      </c>
      <c r="L56" s="153"/>
    </row>
    <row r="57" spans="2:18">
      <c r="B57" s="150">
        <v>37120</v>
      </c>
      <c r="C57" s="153">
        <v>101</v>
      </c>
      <c r="D57" s="153">
        <f>SEPTEMBER!J34</f>
        <v>380.77300000000002</v>
      </c>
      <c r="E57" s="153">
        <f>'Page 2'!AN22</f>
        <v>21.059000000000001</v>
      </c>
      <c r="F57" s="153">
        <f t="shared" si="1"/>
        <v>359.714</v>
      </c>
      <c r="G57" s="153">
        <f>SEPTEMBER!K34</f>
        <v>-157.667</v>
      </c>
      <c r="H57" s="153">
        <f>'Page 2'!AO22</f>
        <v>-84.581000000000003</v>
      </c>
      <c r="I57" s="153">
        <f t="shared" si="2"/>
        <v>-73.085999999999999</v>
      </c>
      <c r="J57" s="153">
        <f t="shared" si="3"/>
        <v>286.62799999999999</v>
      </c>
      <c r="K57" s="153">
        <f t="shared" si="4"/>
        <v>-63.522000000000006</v>
      </c>
      <c r="L57" s="153"/>
    </row>
    <row r="58" spans="2:18">
      <c r="B58" s="150">
        <v>37121</v>
      </c>
      <c r="C58" s="153">
        <v>101</v>
      </c>
      <c r="D58" s="153">
        <f>SEPTEMBER!J35</f>
        <v>260.62299999999999</v>
      </c>
      <c r="E58" s="153">
        <f>'Page 2'!AN23</f>
        <v>43.383000000000003</v>
      </c>
      <c r="F58" s="153">
        <f t="shared" si="1"/>
        <v>217.23999999999998</v>
      </c>
      <c r="G58" s="153">
        <f>SEPTEMBER!K35</f>
        <v>-154.69</v>
      </c>
      <c r="H58" s="153">
        <f>'Page 2'!AO23</f>
        <v>-18.843</v>
      </c>
      <c r="I58" s="153">
        <f t="shared" si="2"/>
        <v>-135.84700000000001</v>
      </c>
      <c r="J58" s="153">
        <f t="shared" si="3"/>
        <v>81.392999999999972</v>
      </c>
      <c r="K58" s="153">
        <f t="shared" si="4"/>
        <v>24.540000000000003</v>
      </c>
      <c r="L58" s="153"/>
    </row>
    <row r="59" spans="2:18">
      <c r="B59" s="150">
        <v>37122</v>
      </c>
      <c r="C59" s="153">
        <v>101</v>
      </c>
      <c r="D59" s="153">
        <f>SEPTEMBER!J36</f>
        <v>262.351</v>
      </c>
      <c r="E59" s="153">
        <f>'Page 2'!AN24</f>
        <v>58.798999999999999</v>
      </c>
      <c r="F59" s="153">
        <f t="shared" si="1"/>
        <v>203.55199999999999</v>
      </c>
      <c r="G59" s="153">
        <f>SEPTEMBER!K36</f>
        <v>-149.857</v>
      </c>
      <c r="H59" s="153">
        <f>'Page 2'!AO24</f>
        <v>-23.443000000000001</v>
      </c>
      <c r="I59" s="153">
        <f t="shared" si="2"/>
        <v>-126.414</v>
      </c>
      <c r="J59" s="153">
        <f t="shared" si="3"/>
        <v>77.137999999999991</v>
      </c>
      <c r="K59" s="153">
        <f t="shared" si="4"/>
        <v>35.355999999999995</v>
      </c>
      <c r="L59" s="153"/>
    </row>
    <row r="60" spans="2:18">
      <c r="B60" s="150">
        <v>37123</v>
      </c>
      <c r="C60" s="153">
        <v>101</v>
      </c>
      <c r="D60" s="153">
        <f>SEPTEMBER!J37</f>
        <v>260.62299999999999</v>
      </c>
      <c r="E60" s="153">
        <f>'Page 2'!AN25</f>
        <v>53.957000000000001</v>
      </c>
      <c r="F60" s="153">
        <f t="shared" si="1"/>
        <v>206.666</v>
      </c>
      <c r="G60" s="153">
        <f>SEPTEMBER!K37</f>
        <v>-288.66699999999997</v>
      </c>
      <c r="H60" s="153">
        <f>'Page 2'!AO25</f>
        <v>-15.734999999999999</v>
      </c>
      <c r="I60" s="153">
        <f t="shared" si="2"/>
        <v>-272.93199999999996</v>
      </c>
      <c r="J60" s="153">
        <f t="shared" si="3"/>
        <v>-66.265999999999963</v>
      </c>
      <c r="K60" s="153">
        <f t="shared" si="4"/>
        <v>38.222000000000001</v>
      </c>
      <c r="L60" s="153"/>
    </row>
    <row r="61" spans="2:18">
      <c r="B61" s="150">
        <v>37124</v>
      </c>
      <c r="C61" s="153">
        <v>101</v>
      </c>
      <c r="D61" s="153">
        <f>SEPTEMBER!J38</f>
        <v>265.79599999999999</v>
      </c>
      <c r="E61" s="153">
        <f>'Page 2'!AN26</f>
        <v>99.418000000000006</v>
      </c>
      <c r="F61" s="153">
        <f t="shared" si="1"/>
        <v>166.37799999999999</v>
      </c>
      <c r="G61" s="153">
        <f>SEPTEMBER!K38</f>
        <v>-267.90499999999997</v>
      </c>
      <c r="H61" s="153">
        <f>'Page 2'!AO26</f>
        <v>-27.888000000000002</v>
      </c>
      <c r="I61" s="153">
        <f t="shared" si="2"/>
        <v>-240.01699999999997</v>
      </c>
      <c r="J61" s="153">
        <f t="shared" si="3"/>
        <v>-73.638999999999982</v>
      </c>
      <c r="K61" s="153">
        <f t="shared" si="4"/>
        <v>71.53</v>
      </c>
      <c r="L61" s="153"/>
    </row>
    <row r="62" spans="2:18">
      <c r="B62" s="150">
        <v>37125</v>
      </c>
      <c r="C62" s="153">
        <v>101</v>
      </c>
      <c r="D62" s="153">
        <f>SEPTEMBER!J39</f>
        <v>305.79199999999997</v>
      </c>
      <c r="E62" s="153">
        <f>'Page 2'!AN27</f>
        <v>15.106999999999999</v>
      </c>
      <c r="F62" s="153">
        <f t="shared" si="1"/>
        <v>290.68499999999995</v>
      </c>
      <c r="G62" s="153">
        <f>SEPTEMBER!K39</f>
        <v>-154.095</v>
      </c>
      <c r="H62" s="153">
        <f>'Page 2'!AO27</f>
        <v>-6.8390000000000004</v>
      </c>
      <c r="I62" s="153">
        <f t="shared" si="2"/>
        <v>-147.256</v>
      </c>
      <c r="J62" s="153">
        <f t="shared" si="3"/>
        <v>143.42899999999995</v>
      </c>
      <c r="K62" s="153">
        <f t="shared" si="4"/>
        <v>8.2679999999999989</v>
      </c>
      <c r="L62" s="153"/>
    </row>
    <row r="63" spans="2:18">
      <c r="B63" s="150">
        <v>37126</v>
      </c>
      <c r="C63" s="153">
        <v>101</v>
      </c>
      <c r="D63" s="153">
        <f>SEPTEMBER!J40</f>
        <v>305.79199999999997</v>
      </c>
      <c r="E63" s="153">
        <f>'Page 2'!AN28</f>
        <v>12.741</v>
      </c>
      <c r="F63" s="153">
        <f t="shared" si="1"/>
        <v>293.05099999999999</v>
      </c>
      <c r="G63" s="153">
        <f>SEPTEMBER!K40</f>
        <v>-153.92500000000001</v>
      </c>
      <c r="H63" s="153">
        <f>'Page 2'!AO28</f>
        <v>-10.016999999999999</v>
      </c>
      <c r="I63" s="153">
        <f t="shared" si="2"/>
        <v>-143.90800000000002</v>
      </c>
      <c r="J63" s="153">
        <f t="shared" si="3"/>
        <v>149.14299999999997</v>
      </c>
      <c r="K63" s="153">
        <f t="shared" si="4"/>
        <v>2.7240000000000002</v>
      </c>
      <c r="L63" s="153"/>
    </row>
    <row r="64" spans="2:18">
      <c r="B64" s="150">
        <v>37127</v>
      </c>
      <c r="C64" s="153">
        <v>101</v>
      </c>
      <c r="D64" s="153">
        <f>SEPTEMBER!J41</f>
        <v>305.79199999999997</v>
      </c>
      <c r="E64" s="153">
        <f>'Page 2'!AN29</f>
        <v>15.558</v>
      </c>
      <c r="F64" s="153">
        <f t="shared" si="1"/>
        <v>290.23399999999998</v>
      </c>
      <c r="G64" s="153">
        <f>SEPTEMBER!K41</f>
        <v>-154.095</v>
      </c>
      <c r="H64" s="153">
        <f>'Page 2'!AO29</f>
        <v>-56.295999999999999</v>
      </c>
      <c r="I64" s="153">
        <f t="shared" si="2"/>
        <v>-97.799000000000007</v>
      </c>
      <c r="J64" s="153">
        <f t="shared" si="3"/>
        <v>192.43499999999997</v>
      </c>
      <c r="K64" s="153">
        <f t="shared" si="4"/>
        <v>-40.738</v>
      </c>
      <c r="L64" s="153"/>
    </row>
    <row r="65" spans="2:12">
      <c r="B65" s="150">
        <v>37128</v>
      </c>
      <c r="C65" s="153">
        <v>101</v>
      </c>
      <c r="D65" s="153">
        <f>SEPTEMBER!J42</f>
        <v>265.79199999999997</v>
      </c>
      <c r="E65" s="153">
        <f>'Page 2'!AN30</f>
        <v>87.03</v>
      </c>
      <c r="F65" s="153">
        <f t="shared" si="1"/>
        <v>178.76199999999997</v>
      </c>
      <c r="G65" s="153">
        <f>SEPTEMBER!K42</f>
        <v>-174.41399999999999</v>
      </c>
      <c r="H65" s="153">
        <f>'Page 2'!AO30</f>
        <v>-94.759</v>
      </c>
      <c r="I65" s="153">
        <f t="shared" si="2"/>
        <v>-79.654999999999987</v>
      </c>
      <c r="J65" s="153">
        <f t="shared" si="3"/>
        <v>99.106999999999985</v>
      </c>
      <c r="K65" s="153">
        <f t="shared" si="4"/>
        <v>-7.7289999999999992</v>
      </c>
      <c r="L65" s="153"/>
    </row>
    <row r="66" spans="2:12">
      <c r="B66" s="150">
        <v>37129</v>
      </c>
      <c r="C66" s="153">
        <v>101</v>
      </c>
      <c r="D66" s="153">
        <f>SEPTEMBER!J43</f>
        <v>265.79199999999997</v>
      </c>
      <c r="E66" s="153">
        <f>'Page 2'!AN31</f>
        <v>96.649000000000001</v>
      </c>
      <c r="F66" s="153">
        <f t="shared" si="1"/>
        <v>169.14299999999997</v>
      </c>
      <c r="G66" s="153">
        <f>SEPTEMBER!K43</f>
        <v>-184.32300000000001</v>
      </c>
      <c r="H66" s="153">
        <f>'Page 2'!AO31</f>
        <v>-68.207999999999998</v>
      </c>
      <c r="I66" s="153">
        <f t="shared" si="2"/>
        <v>-116.11500000000001</v>
      </c>
      <c r="J66" s="153">
        <f t="shared" si="3"/>
        <v>53.027999999999963</v>
      </c>
      <c r="K66" s="153">
        <f t="shared" si="4"/>
        <v>28.441000000000003</v>
      </c>
      <c r="L66" s="153"/>
    </row>
    <row r="67" spans="2:12">
      <c r="B67" s="150">
        <v>37130</v>
      </c>
      <c r="C67" s="153">
        <v>101</v>
      </c>
      <c r="D67" s="153">
        <f>SEPTEMBER!J44</f>
        <v>271.57</v>
      </c>
      <c r="E67" s="153">
        <f>'Page 2'!AN32</f>
        <v>58.545000000000002</v>
      </c>
      <c r="F67" s="153">
        <f t="shared" si="1"/>
        <v>213.02499999999998</v>
      </c>
      <c r="G67" s="153">
        <f>SEPTEMBER!K44</f>
        <v>-215.96700000000001</v>
      </c>
      <c r="H67" s="153">
        <f>'Page 2'!AO32</f>
        <v>-32.887999999999998</v>
      </c>
      <c r="I67" s="153">
        <f t="shared" si="2"/>
        <v>-183.07900000000001</v>
      </c>
      <c r="J67" s="153">
        <f t="shared" si="3"/>
        <v>29.94599999999997</v>
      </c>
      <c r="K67" s="153">
        <f t="shared" si="4"/>
        <v>25.657000000000004</v>
      </c>
      <c r="L67" s="153"/>
    </row>
    <row r="68" spans="2:12">
      <c r="B68" s="150">
        <v>37131</v>
      </c>
      <c r="C68" s="153">
        <v>101</v>
      </c>
      <c r="D68" s="153">
        <f>SEPTEMBER!J45</f>
        <v>270.12299999999999</v>
      </c>
      <c r="E68" s="153">
        <f>'Page 2'!AN33</f>
        <v>34.112000000000002</v>
      </c>
      <c r="F68" s="153">
        <f t="shared" si="1"/>
        <v>236.011</v>
      </c>
      <c r="G68" s="153">
        <f>SEPTEMBER!K45</f>
        <v>-143.82</v>
      </c>
      <c r="H68" s="153">
        <f>'Page 2'!AO33</f>
        <v>-61.18</v>
      </c>
      <c r="I68" s="153">
        <f t="shared" si="2"/>
        <v>-82.639999999999986</v>
      </c>
      <c r="J68" s="153">
        <f t="shared" si="3"/>
        <v>153.37100000000001</v>
      </c>
      <c r="K68" s="153">
        <f t="shared" si="4"/>
        <v>-27.067999999999998</v>
      </c>
      <c r="L68" s="153"/>
    </row>
    <row r="69" spans="2:12">
      <c r="B69" s="150">
        <v>37132</v>
      </c>
      <c r="C69" s="153">
        <v>101</v>
      </c>
      <c r="D69" s="153">
        <f>SEPTEMBER!J46</f>
        <v>266.44</v>
      </c>
      <c r="E69" s="153">
        <f>'Page 2'!AN34</f>
        <v>77.834000000000003</v>
      </c>
      <c r="F69" s="153">
        <f>D69-E69</f>
        <v>188.60599999999999</v>
      </c>
      <c r="G69" s="153">
        <f>SEPTEMBER!K46</f>
        <v>-143.792</v>
      </c>
      <c r="H69" s="153">
        <f>'Page 2'!AO34</f>
        <v>-37.579000000000001</v>
      </c>
      <c r="I69" s="153">
        <f>G69-H69</f>
        <v>-106.21299999999999</v>
      </c>
      <c r="J69" s="153">
        <f>F69+I69</f>
        <v>82.393000000000001</v>
      </c>
      <c r="K69" s="153">
        <f>E69+H69</f>
        <v>40.255000000000003</v>
      </c>
      <c r="L69" s="153"/>
    </row>
    <row r="70" spans="2:12">
      <c r="B70" s="150">
        <v>37133</v>
      </c>
      <c r="C70" s="153">
        <v>101</v>
      </c>
      <c r="D70" s="153">
        <f>SEPTEMBER!J47</f>
        <v>266.43599999999998</v>
      </c>
      <c r="E70" s="153">
        <f>'Page 2'!AN35</f>
        <v>44.021999999999998</v>
      </c>
      <c r="F70" s="153">
        <f>D70-E70</f>
        <v>222.41399999999999</v>
      </c>
      <c r="G70" s="153">
        <f>SEPTEMBER!K47</f>
        <v>-143.91999999999999</v>
      </c>
      <c r="H70" s="153">
        <f>'Page 2'!AO35</f>
        <v>-41.834000000000003</v>
      </c>
      <c r="I70" s="153">
        <f>G70-H70</f>
        <v>-102.08599999999998</v>
      </c>
      <c r="J70" s="153">
        <f>F70+I70</f>
        <v>120.328</v>
      </c>
      <c r="K70" s="153">
        <f>E70+H70</f>
        <v>2.1879999999999953</v>
      </c>
      <c r="L70" s="153"/>
    </row>
    <row r="71" spans="2:12">
      <c r="B71" s="150">
        <v>37134</v>
      </c>
      <c r="C71" s="153">
        <v>101</v>
      </c>
      <c r="D71" s="153">
        <f>SEPTEMBER!J48</f>
        <v>0</v>
      </c>
      <c r="E71" s="153">
        <f>'Page 2'!AN36</f>
        <v>0</v>
      </c>
      <c r="F71" s="153">
        <f>D71-E71</f>
        <v>0</v>
      </c>
      <c r="G71" s="153">
        <f>SEPTEMBER!K48</f>
        <v>0</v>
      </c>
      <c r="H71" s="153">
        <f>'Page 2'!AO36</f>
        <v>0</v>
      </c>
      <c r="I71" s="153">
        <f>G71-H71</f>
        <v>0</v>
      </c>
      <c r="J71" s="153">
        <f>F71+I71</f>
        <v>0</v>
      </c>
      <c r="K71" s="153">
        <f>E71+H71</f>
        <v>0</v>
      </c>
      <c r="L71" s="153"/>
    </row>
  </sheetData>
  <mergeCells count="1">
    <mergeCell ref="D1:E1"/>
  </mergeCells>
  <phoneticPr fontId="0" type="noConversion"/>
  <pageMargins left="0" right="0" top="0" bottom="0.25" header="0" footer="0"/>
  <pageSetup scale="81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topLeftCell="AO19" workbookViewId="0">
      <selection activeCell="AG41" sqref="AG41:AR42"/>
    </sheetView>
  </sheetViews>
  <sheetFormatPr defaultColWidth="12.6640625" defaultRowHeight="13.2"/>
  <cols>
    <col min="1" max="1" width="8.6640625" customWidth="1"/>
    <col min="2" max="2" width="5.6640625" customWidth="1"/>
    <col min="3" max="3" width="12.6640625" customWidth="1"/>
    <col min="4" max="4" width="13.6640625" customWidth="1"/>
    <col min="5" max="5" width="12.6640625" customWidth="1"/>
    <col min="6" max="6" width="15.6640625" customWidth="1"/>
    <col min="7" max="7" width="12.6640625" customWidth="1"/>
    <col min="8" max="8" width="13.6640625" customWidth="1"/>
    <col min="9" max="9" width="14.6640625" customWidth="1"/>
    <col min="10" max="10" width="13.6640625" customWidth="1"/>
    <col min="11" max="17" width="14.6640625" customWidth="1"/>
    <col min="18" max="18" width="12.6640625" customWidth="1"/>
    <col min="19" max="19" width="4.6640625" style="358" customWidth="1"/>
    <col min="20" max="22" width="12.6640625" style="347" customWidth="1"/>
    <col min="23" max="23" width="14.6640625" customWidth="1"/>
    <col min="24" max="24" width="12.6640625" style="347" customWidth="1"/>
    <col min="25" max="25" width="14.6640625" customWidth="1"/>
    <col min="26" max="31" width="12.6640625" style="347" customWidth="1"/>
    <col min="32" max="34" width="15.44140625" style="347" customWidth="1"/>
    <col min="35" max="36" width="18.109375" style="347" customWidth="1"/>
    <col min="37" max="38" width="15.44140625" style="347" customWidth="1"/>
    <col min="39" max="39" width="16.5546875" style="347" customWidth="1"/>
    <col min="40" max="41" width="15.44140625" style="347" customWidth="1"/>
    <col min="42" max="42" width="16" style="347" customWidth="1"/>
    <col min="43" max="44" width="15.44140625" style="347" customWidth="1"/>
    <col min="45" max="45" width="8.33203125" style="347" customWidth="1"/>
    <col min="47" max="48" width="8.6640625" customWidth="1"/>
    <col min="49" max="51" width="10.109375" customWidth="1"/>
    <col min="52" max="52" width="8.6640625" customWidth="1"/>
    <col min="53" max="56" width="12.6640625" customWidth="1"/>
    <col min="57" max="58" width="8.6640625" customWidth="1"/>
  </cols>
  <sheetData>
    <row r="1" spans="1:67">
      <c r="A1" s="341" t="s">
        <v>231</v>
      </c>
      <c r="B1" s="342">
        <v>31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4"/>
      <c r="U1" s="344"/>
      <c r="V1" s="343"/>
      <c r="W1" s="343"/>
      <c r="X1" s="344"/>
      <c r="Y1" s="343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44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3"/>
      <c r="BG1" s="343"/>
      <c r="BH1" s="343"/>
      <c r="BI1" s="343"/>
      <c r="BJ1" s="345" t="s">
        <v>33</v>
      </c>
      <c r="BK1" s="346" t="s">
        <v>33</v>
      </c>
      <c r="BL1" s="343"/>
      <c r="BM1" s="343"/>
      <c r="BN1" s="343"/>
      <c r="BO1" s="343"/>
    </row>
    <row r="2" spans="1:67">
      <c r="A2" s="341" t="s">
        <v>0</v>
      </c>
      <c r="B2" s="342">
        <f>COUNTA(E15:E45)</f>
        <v>28</v>
      </c>
      <c r="C2" s="342">
        <f>COUNTA(E34:E45)</f>
        <v>9</v>
      </c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44"/>
      <c r="V2" s="343"/>
      <c r="W2" s="343"/>
      <c r="X2" s="344"/>
      <c r="Y2" s="343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  <c r="AR2" s="344"/>
      <c r="AS2" s="344"/>
      <c r="AT2" s="343"/>
      <c r="AU2" s="343"/>
      <c r="AV2" s="343"/>
      <c r="AW2" s="343"/>
      <c r="AX2" s="343"/>
      <c r="AY2" s="343"/>
      <c r="AZ2" s="343"/>
      <c r="BA2" s="343"/>
      <c r="BB2" s="343"/>
      <c r="BC2" s="343"/>
      <c r="BD2" s="343"/>
      <c r="BE2" s="343"/>
      <c r="BF2" s="343"/>
      <c r="BG2" s="343"/>
      <c r="BH2" s="343"/>
      <c r="BI2" s="343"/>
      <c r="BJ2" s="343"/>
      <c r="BK2" s="346" t="s">
        <v>33</v>
      </c>
      <c r="BL2" s="343"/>
      <c r="BM2" s="343"/>
      <c r="BN2" s="343"/>
      <c r="BO2" s="343"/>
    </row>
    <row r="3" spans="1:67">
      <c r="A3" s="341"/>
      <c r="B3" s="342"/>
      <c r="C3" s="342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V3"/>
      <c r="X3"/>
      <c r="Z3"/>
      <c r="AA3"/>
      <c r="AB3"/>
      <c r="AC3"/>
      <c r="AD3"/>
      <c r="AE3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  <c r="AT3" s="343"/>
      <c r="AU3" s="343"/>
      <c r="AV3" s="343"/>
      <c r="AW3" s="343"/>
      <c r="AX3" s="343"/>
      <c r="AY3" s="343"/>
      <c r="AZ3" s="343"/>
      <c r="BA3" s="343"/>
      <c r="BB3" s="343"/>
      <c r="BC3" s="343"/>
      <c r="BD3" s="343"/>
      <c r="BE3" s="343"/>
      <c r="BF3" s="343"/>
      <c r="BG3" s="343"/>
      <c r="BH3" s="343"/>
      <c r="BI3" s="343"/>
      <c r="BJ3" s="343"/>
      <c r="BK3" s="346" t="s">
        <v>33</v>
      </c>
      <c r="BL3" s="343"/>
      <c r="BM3" s="343"/>
      <c r="BN3" s="343"/>
      <c r="BO3" s="343"/>
    </row>
    <row r="4" spans="1:67">
      <c r="A4" s="343"/>
      <c r="B4" s="342">
        <f>COUNTA(E30:E45)</f>
        <v>13</v>
      </c>
      <c r="D4" s="348">
        <v>0</v>
      </c>
      <c r="E4" s="348">
        <v>0</v>
      </c>
      <c r="F4" s="348">
        <v>0</v>
      </c>
      <c r="G4" s="348">
        <v>0</v>
      </c>
      <c r="H4" s="348">
        <v>0</v>
      </c>
      <c r="I4" s="348">
        <v>0</v>
      </c>
      <c r="J4" s="348">
        <v>0</v>
      </c>
      <c r="K4" s="348">
        <v>0</v>
      </c>
      <c r="L4" s="348">
        <v>0</v>
      </c>
      <c r="M4" s="348">
        <v>0</v>
      </c>
      <c r="N4" s="348" t="s">
        <v>1</v>
      </c>
      <c r="R4" s="349"/>
      <c r="S4" s="350" t="s">
        <v>33</v>
      </c>
      <c r="T4" s="348">
        <f>SEPTEMBER!F7</f>
        <v>0</v>
      </c>
      <c r="U4" s="348">
        <f>SEPTEMBER!G7</f>
        <v>0</v>
      </c>
      <c r="V4" s="348">
        <f>SEPTEMBER!H7</f>
        <v>0</v>
      </c>
      <c r="W4" s="348">
        <f>SEPTEMBER!J7</f>
        <v>0</v>
      </c>
      <c r="X4" s="348">
        <f>SEPTEMBER!K7</f>
        <v>0</v>
      </c>
      <c r="Y4" s="348">
        <f>SEPTEMBER!L7</f>
        <v>0</v>
      </c>
      <c r="Z4" s="348">
        <f>SEPTEMBER!M7</f>
        <v>0</v>
      </c>
      <c r="AA4" s="348">
        <f>SEPTEMBER!N7</f>
        <v>0</v>
      </c>
      <c r="AB4" s="348">
        <f>SEPTEMBER!O7</f>
        <v>0</v>
      </c>
      <c r="AC4" s="348">
        <f>SEPTEMBER!P7</f>
        <v>0</v>
      </c>
      <c r="AD4" s="348" t="str">
        <f>SEPTEMBER!Q7</f>
        <v>TOTAL</v>
      </c>
      <c r="AE4" s="348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343"/>
      <c r="AU4" s="343"/>
      <c r="AV4" s="343"/>
      <c r="AW4" s="343"/>
      <c r="AX4" s="343"/>
      <c r="AY4" s="343"/>
      <c r="AZ4" s="343"/>
      <c r="BA4" s="343"/>
      <c r="BB4" s="343"/>
      <c r="BC4" s="343"/>
      <c r="BD4" s="343"/>
      <c r="BE4" s="343"/>
      <c r="BF4" s="343"/>
      <c r="BG4" s="343"/>
      <c r="BH4" s="343"/>
      <c r="BI4" s="343"/>
      <c r="BJ4" s="343"/>
      <c r="BK4" s="343" t="s">
        <v>33</v>
      </c>
      <c r="BL4" s="343"/>
      <c r="BM4" s="343"/>
      <c r="BN4" s="343"/>
      <c r="BO4" s="351" t="s">
        <v>33</v>
      </c>
    </row>
    <row r="5" spans="1:67">
      <c r="A5" s="343"/>
      <c r="B5" s="343"/>
      <c r="C5" s="352"/>
      <c r="D5" s="348" t="s">
        <v>5</v>
      </c>
      <c r="E5" s="348" t="s">
        <v>6</v>
      </c>
      <c r="F5" s="348" t="s">
        <v>7</v>
      </c>
      <c r="G5" s="348" t="s">
        <v>8</v>
      </c>
      <c r="H5" s="348" t="s">
        <v>6</v>
      </c>
      <c r="I5" s="348" t="s">
        <v>7</v>
      </c>
      <c r="J5" s="348">
        <v>0</v>
      </c>
      <c r="K5" s="348">
        <v>0</v>
      </c>
      <c r="L5" s="348">
        <v>0</v>
      </c>
      <c r="M5" s="348" t="s">
        <v>7</v>
      </c>
      <c r="N5" s="348" t="s">
        <v>9</v>
      </c>
      <c r="O5" s="350"/>
      <c r="P5" s="350"/>
      <c r="Q5" s="350"/>
      <c r="R5" s="349"/>
      <c r="S5" s="349"/>
      <c r="T5" s="348" t="str">
        <f>SEPTEMBER!F8</f>
        <v>FDD----------</v>
      </c>
      <c r="U5" s="348" t="str">
        <f>SEPTEMBER!G8</f>
        <v>-</v>
      </c>
      <c r="V5" s="348" t="str">
        <f>SEPTEMBER!H8</f>
        <v>NET</v>
      </c>
      <c r="W5" s="348" t="str">
        <f>SEPTEMBER!J8</f>
        <v>IDD---------</v>
      </c>
      <c r="X5" s="348" t="str">
        <f>SEPTEMBER!K8</f>
        <v>-</v>
      </c>
      <c r="Y5" s="348" t="str">
        <f>SEPTEMBER!L8</f>
        <v>NET</v>
      </c>
      <c r="Z5" s="348">
        <f>SEPTEMBER!M8</f>
        <v>0</v>
      </c>
      <c r="AA5" s="348">
        <f>SEPTEMBER!N8</f>
        <v>0</v>
      </c>
      <c r="AB5" s="348">
        <f>SEPTEMBER!O8</f>
        <v>0</v>
      </c>
      <c r="AC5" s="348" t="str">
        <f>SEPTEMBER!P8</f>
        <v>NET</v>
      </c>
      <c r="AD5" s="348" t="str">
        <f>SEPTEMBER!Q8</f>
        <v>FDD/IDD</v>
      </c>
      <c r="AE5" s="348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343"/>
      <c r="AU5" s="343"/>
      <c r="AV5" s="343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343"/>
      <c r="BM5" s="343"/>
      <c r="BN5" s="343"/>
      <c r="BO5" s="343"/>
    </row>
    <row r="6" spans="1:67">
      <c r="A6" s="343"/>
      <c r="B6" s="343"/>
      <c r="C6" s="353" t="s">
        <v>14</v>
      </c>
      <c r="D6" s="348">
        <v>711.56500000000005</v>
      </c>
      <c r="E6" s="348">
        <v>-24.969000000000001</v>
      </c>
      <c r="F6" s="348">
        <v>686.596</v>
      </c>
      <c r="G6" s="348">
        <v>734.44100000000003</v>
      </c>
      <c r="H6" s="348">
        <v>-548.16399999999999</v>
      </c>
      <c r="I6" s="348">
        <v>186.27700000000004</v>
      </c>
      <c r="J6" s="348">
        <v>0</v>
      </c>
      <c r="K6" s="348">
        <v>0</v>
      </c>
      <c r="L6" s="348">
        <v>0</v>
      </c>
      <c r="M6" s="348">
        <v>305.10699999999997</v>
      </c>
      <c r="N6" s="348">
        <v>991.70299999999997</v>
      </c>
      <c r="O6" s="354"/>
      <c r="P6" s="354"/>
      <c r="Q6" s="354"/>
      <c r="R6" s="354"/>
      <c r="S6" s="355" t="s">
        <v>33</v>
      </c>
      <c r="T6" s="348">
        <f>SEPTEMBER!F9</f>
        <v>10279.242999999999</v>
      </c>
      <c r="U6" s="348">
        <f>SEPTEMBER!G9</f>
        <v>-65.308000000000021</v>
      </c>
      <c r="V6" s="348">
        <f>SEPTEMBER!H9</f>
        <v>10213.934999999998</v>
      </c>
      <c r="W6" s="348">
        <f>SEPTEMBER!J9</f>
        <v>8961.3000000000011</v>
      </c>
      <c r="X6" s="348">
        <f>SEPTEMBER!K9</f>
        <v>-4888.7119999999995</v>
      </c>
      <c r="Y6" s="348">
        <f>SEPTEMBER!L9</f>
        <v>4072.5880000000016</v>
      </c>
      <c r="Z6" s="348">
        <f>SEPTEMBER!M9</f>
        <v>0</v>
      </c>
      <c r="AA6" s="348">
        <f>SEPTEMBER!N9</f>
        <v>0</v>
      </c>
      <c r="AB6" s="348">
        <f>SEPTEMBER!O9</f>
        <v>0</v>
      </c>
      <c r="AC6" s="348">
        <f>SEPTEMBER!P9</f>
        <v>4065.8209999999985</v>
      </c>
      <c r="AD6" s="348">
        <f>SEPTEMBER!Q9</f>
        <v>14279.756000000001</v>
      </c>
      <c r="AE6" s="348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343"/>
      <c r="AU6" s="343"/>
      <c r="AV6" s="343"/>
      <c r="AW6" s="343"/>
      <c r="AX6" s="343"/>
      <c r="AY6" s="343"/>
      <c r="AZ6" s="343"/>
      <c r="BA6" s="343"/>
      <c r="BB6" s="343"/>
      <c r="BC6" s="343"/>
      <c r="BD6" s="343"/>
      <c r="BE6" s="343"/>
      <c r="BF6" s="343"/>
      <c r="BG6" s="343"/>
      <c r="BH6" s="343"/>
      <c r="BI6" s="343"/>
      <c r="BJ6" s="343"/>
      <c r="BK6" s="343"/>
      <c r="BL6" s="343"/>
      <c r="BM6" s="343"/>
      <c r="BN6" s="343"/>
      <c r="BO6" s="343"/>
    </row>
    <row r="7" spans="1:67">
      <c r="A7" s="343"/>
      <c r="B7" s="343"/>
      <c r="C7" s="353" t="s">
        <v>15</v>
      </c>
      <c r="D7" s="348">
        <v>870.8709677419356</v>
      </c>
      <c r="E7" s="348">
        <v>0</v>
      </c>
      <c r="F7" s="348">
        <v>870.8709677419356</v>
      </c>
      <c r="G7" s="348">
        <v>693.77419354838707</v>
      </c>
      <c r="H7" s="348">
        <v>-347.22580645161293</v>
      </c>
      <c r="I7" s="348">
        <v>346.54838709677415</v>
      </c>
      <c r="J7" s="348">
        <v>0</v>
      </c>
      <c r="K7" s="348">
        <v>0</v>
      </c>
      <c r="L7" s="348">
        <v>0</v>
      </c>
      <c r="M7" s="348">
        <v>346.54838709677415</v>
      </c>
      <c r="N7" s="348">
        <v>1217.4193548387098</v>
      </c>
      <c r="O7" s="355"/>
      <c r="P7" s="355"/>
      <c r="Q7" s="355"/>
      <c r="R7" s="355"/>
      <c r="S7" s="355" t="s">
        <v>33</v>
      </c>
      <c r="T7" s="348">
        <f>SEPTEMBER!F10</f>
        <v>10500</v>
      </c>
      <c r="U7" s="348">
        <f>SEPTEMBER!G10</f>
        <v>0</v>
      </c>
      <c r="V7" s="348">
        <f>SEPTEMBER!H10</f>
        <v>10500</v>
      </c>
      <c r="W7" s="348">
        <f>SEPTEMBER!J10</f>
        <v>9176</v>
      </c>
      <c r="X7" s="348">
        <f>SEPTEMBER!K10</f>
        <v>-5136</v>
      </c>
      <c r="Y7" s="348">
        <f>SEPTEMBER!L10</f>
        <v>4040</v>
      </c>
      <c r="Z7" s="348">
        <f>SEPTEMBER!M10</f>
        <v>0</v>
      </c>
      <c r="AA7" s="348">
        <f>SEPTEMBER!N10</f>
        <v>0</v>
      </c>
      <c r="AB7" s="348">
        <f>SEPTEMBER!O10</f>
        <v>0</v>
      </c>
      <c r="AC7" s="348">
        <f>SEPTEMBER!P10</f>
        <v>4039.9999999999995</v>
      </c>
      <c r="AD7" s="348">
        <f>SEPTEMBER!Q10</f>
        <v>14539.999999999998</v>
      </c>
      <c r="AE7" s="348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43"/>
      <c r="AU7" s="343"/>
      <c r="AV7" s="343"/>
      <c r="AW7" s="343"/>
      <c r="AX7" s="343"/>
      <c r="AY7" s="343"/>
      <c r="AZ7" s="343"/>
      <c r="BA7" s="343"/>
      <c r="BB7" s="343"/>
      <c r="BC7" s="343"/>
      <c r="BD7" s="343"/>
      <c r="BE7" s="343"/>
      <c r="BF7" s="343"/>
      <c r="BG7" s="343"/>
      <c r="BH7" s="343"/>
      <c r="BI7" s="343"/>
      <c r="BJ7" s="343"/>
      <c r="BK7" s="343"/>
      <c r="BL7" s="343"/>
      <c r="BM7" s="343"/>
      <c r="BN7" s="343"/>
      <c r="BO7" s="343"/>
    </row>
    <row r="8" spans="1:67">
      <c r="A8" s="343"/>
      <c r="B8" s="343"/>
      <c r="C8" s="349" t="s">
        <v>16</v>
      </c>
      <c r="D8" s="348">
        <v>0.81707282290624883</v>
      </c>
      <c r="E8" s="348" t="e">
        <v>#DIV/0!</v>
      </c>
      <c r="F8" s="348">
        <v>0.78840152609549197</v>
      </c>
      <c r="G8" s="348">
        <v>1.0586167759334171</v>
      </c>
      <c r="H8" s="348">
        <v>1.5786960237829801</v>
      </c>
      <c r="I8" s="348">
        <v>0.53752089732849317</v>
      </c>
      <c r="J8" s="348">
        <v>0</v>
      </c>
      <c r="K8" s="348">
        <v>0</v>
      </c>
      <c r="L8" s="348">
        <v>0</v>
      </c>
      <c r="M8" s="348">
        <v>0.88041673647956809</v>
      </c>
      <c r="N8" s="348">
        <v>0.81459440911499725</v>
      </c>
      <c r="O8" s="356"/>
      <c r="P8" s="356"/>
      <c r="Q8" s="356"/>
      <c r="R8" s="356"/>
      <c r="S8" s="356" t="s">
        <v>33</v>
      </c>
      <c r="T8" s="348">
        <f>SEPTEMBER!F11</f>
        <v>0.97897552380952368</v>
      </c>
      <c r="U8" s="348" t="e">
        <f>SEPTEMBER!G11</f>
        <v>#DIV/0!</v>
      </c>
      <c r="V8" s="348">
        <f>SEPTEMBER!H11</f>
        <v>0.97275571428571406</v>
      </c>
      <c r="W8" s="348">
        <f>SEPTEMBER!J11</f>
        <v>0.97660200523103757</v>
      </c>
      <c r="X8" s="348">
        <f>SEPTEMBER!K11</f>
        <v>0.95185202492211829</v>
      </c>
      <c r="Y8" s="348">
        <f>SEPTEMBER!L11</f>
        <v>1.0080663366336637</v>
      </c>
      <c r="Z8" s="348">
        <f>SEPTEMBER!M11</f>
        <v>0</v>
      </c>
      <c r="AA8" s="348">
        <f>SEPTEMBER!N11</f>
        <v>0</v>
      </c>
      <c r="AB8" s="348">
        <f>SEPTEMBER!O11</f>
        <v>0</v>
      </c>
      <c r="AC8" s="348">
        <f>SEPTEMBER!P11</f>
        <v>1.0063913366336632</v>
      </c>
      <c r="AD8" s="348">
        <f>SEPTEMBER!Q11</f>
        <v>0.98210151306740046</v>
      </c>
      <c r="AE8" s="34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67">
      <c r="C9" s="357"/>
      <c r="D9" s="357">
        <v>0</v>
      </c>
      <c r="E9" s="357">
        <v>0</v>
      </c>
      <c r="F9" s="357">
        <v>0</v>
      </c>
      <c r="G9" s="357">
        <v>0</v>
      </c>
      <c r="H9" s="357">
        <v>0</v>
      </c>
      <c r="I9" s="357">
        <v>0</v>
      </c>
      <c r="J9" s="357">
        <v>0</v>
      </c>
      <c r="K9" s="357">
        <v>0</v>
      </c>
      <c r="L9" s="357">
        <v>0</v>
      </c>
      <c r="M9" s="357">
        <v>0</v>
      </c>
      <c r="N9" s="357">
        <v>0</v>
      </c>
      <c r="O9" s="357"/>
      <c r="P9" s="357" t="s">
        <v>18</v>
      </c>
      <c r="Q9" s="357"/>
      <c r="T9" s="357">
        <f>SEPTEMBER!F12</f>
        <v>0</v>
      </c>
      <c r="U9" s="357">
        <f>SEPTEMBER!G12</f>
        <v>0</v>
      </c>
      <c r="V9" s="357">
        <f>SEPTEMBER!H12</f>
        <v>0</v>
      </c>
      <c r="W9" s="357">
        <f>SEPTEMBER!J12</f>
        <v>0</v>
      </c>
      <c r="X9" s="357">
        <f>SEPTEMBER!K12</f>
        <v>0</v>
      </c>
      <c r="Y9" s="357">
        <f>SEPTEMBER!L12</f>
        <v>0</v>
      </c>
      <c r="Z9" s="357">
        <f>SEPTEMBER!M12</f>
        <v>0</v>
      </c>
      <c r="AA9" s="357">
        <f>SEPTEMBER!N12</f>
        <v>0</v>
      </c>
      <c r="AB9" s="357">
        <f>SEPTEMBER!O12</f>
        <v>0</v>
      </c>
      <c r="AC9" s="357">
        <f>SEPTEMBER!P12</f>
        <v>0</v>
      </c>
      <c r="AD9" s="357">
        <f>SEPTEMBER!Q12</f>
        <v>0</v>
      </c>
      <c r="AE9" s="357"/>
      <c r="AF9" s="357"/>
      <c r="AS9" s="359"/>
    </row>
    <row r="10" spans="1:67" ht="13.8" thickBot="1">
      <c r="A10" s="343"/>
      <c r="B10" s="343"/>
      <c r="C10" s="360"/>
      <c r="D10" s="357" t="s">
        <v>19</v>
      </c>
      <c r="E10" s="357">
        <v>0</v>
      </c>
      <c r="F10" s="357" t="s">
        <v>7</v>
      </c>
      <c r="G10" s="357" t="s">
        <v>218</v>
      </c>
      <c r="H10" s="357">
        <v>0</v>
      </c>
      <c r="I10" s="357" t="s">
        <v>7</v>
      </c>
      <c r="J10" s="357" t="s">
        <v>223</v>
      </c>
      <c r="K10" s="357">
        <v>0</v>
      </c>
      <c r="L10" s="357" t="s">
        <v>7</v>
      </c>
      <c r="M10" s="357" t="s">
        <v>7</v>
      </c>
      <c r="N10" s="357" t="s">
        <v>1</v>
      </c>
      <c r="O10" s="361"/>
      <c r="P10" s="361" t="s">
        <v>21</v>
      </c>
      <c r="Q10" s="361"/>
      <c r="R10" s="345"/>
      <c r="S10" s="362"/>
      <c r="T10" s="357" t="str">
        <f>SEPTEMBER!F13</f>
        <v>FDD</v>
      </c>
      <c r="U10" s="357">
        <f>SEPTEMBER!G13</f>
        <v>0</v>
      </c>
      <c r="V10" s="357" t="str">
        <f>SEPTEMBER!H13</f>
        <v>NET</v>
      </c>
      <c r="W10" s="357" t="str">
        <f>SEPTEMBER!J13</f>
        <v>PACKET</v>
      </c>
      <c r="X10" s="357">
        <f>SEPTEMBER!K13</f>
        <v>0</v>
      </c>
      <c r="Y10" s="357" t="str">
        <f>SEPTEMBER!L13</f>
        <v>NET</v>
      </c>
      <c r="Z10" s="357" t="str">
        <f>SEPTEMBER!M13</f>
        <v>PARK'N RIDE</v>
      </c>
      <c r="AA10" s="357">
        <f>SEPTEMBER!N13</f>
        <v>0</v>
      </c>
      <c r="AB10" s="357" t="str">
        <f>SEPTEMBER!O13</f>
        <v>NET</v>
      </c>
      <c r="AC10" s="357" t="str">
        <f>SEPTEMBER!P13</f>
        <v>NET</v>
      </c>
      <c r="AD10" s="357" t="str">
        <f>SEPTEMBER!Q13</f>
        <v>TOTAL</v>
      </c>
      <c r="AE10" s="357"/>
      <c r="AF10" s="357" t="str">
        <f>SEPTEMBER!AC13</f>
        <v>STORAGE</v>
      </c>
      <c r="AG10" s="359"/>
      <c r="AH10" s="359"/>
      <c r="AI10" s="359"/>
      <c r="AJ10" s="359"/>
      <c r="AK10" s="359"/>
      <c r="AL10" s="359"/>
      <c r="AM10" s="359"/>
      <c r="AN10" s="359"/>
      <c r="AO10" s="359"/>
      <c r="AP10" s="359"/>
      <c r="AQ10" s="359"/>
      <c r="AR10" s="359"/>
      <c r="AS10" s="359"/>
      <c r="AU10" s="343"/>
      <c r="AV10" s="343"/>
      <c r="AW10" s="343"/>
      <c r="AX10" s="343"/>
      <c r="AY10" s="343"/>
      <c r="AZ10" s="343"/>
      <c r="BA10" s="343"/>
      <c r="BB10" s="343"/>
      <c r="BC10" s="343"/>
      <c r="BD10" s="343"/>
      <c r="BE10" s="343"/>
      <c r="BF10" s="343"/>
      <c r="BG10" s="343"/>
      <c r="BH10" s="343"/>
      <c r="BI10" s="343"/>
      <c r="BJ10" s="343"/>
      <c r="BK10" s="343"/>
      <c r="BL10" s="343"/>
      <c r="BM10" s="343"/>
      <c r="BN10" s="343"/>
      <c r="BO10" s="343"/>
    </row>
    <row r="11" spans="1:67" ht="13.8" thickBot="1">
      <c r="A11" s="343"/>
      <c r="B11" s="343"/>
      <c r="C11" s="360"/>
      <c r="D11" s="357" t="s">
        <v>220</v>
      </c>
      <c r="E11" s="357" t="s">
        <v>219</v>
      </c>
      <c r="F11" s="357" t="s">
        <v>19</v>
      </c>
      <c r="G11" s="357" t="s">
        <v>220</v>
      </c>
      <c r="H11" s="357" t="s">
        <v>219</v>
      </c>
      <c r="I11" s="357" t="s">
        <v>221</v>
      </c>
      <c r="J11" s="357" t="s">
        <v>220</v>
      </c>
      <c r="K11" s="357" t="s">
        <v>219</v>
      </c>
      <c r="L11" s="357" t="s">
        <v>222</v>
      </c>
      <c r="M11" s="357" t="s">
        <v>20</v>
      </c>
      <c r="N11" s="357" t="s">
        <v>9</v>
      </c>
      <c r="O11" s="361"/>
      <c r="P11" s="361" t="s">
        <v>230</v>
      </c>
      <c r="Q11" s="361"/>
      <c r="R11" s="363"/>
      <c r="S11" s="364"/>
      <c r="T11" s="357" t="str">
        <f>SEPTEMBER!F14</f>
        <v>INJECTION</v>
      </c>
      <c r="U11" s="357" t="str">
        <f>SEPTEMBER!G14</f>
        <v>WITHDRAW</v>
      </c>
      <c r="V11" s="357" t="str">
        <f>SEPTEMBER!H14</f>
        <v>FDD</v>
      </c>
      <c r="W11" s="357" t="str">
        <f>SEPTEMBER!J14</f>
        <v>INJECTION</v>
      </c>
      <c r="X11" s="357" t="str">
        <f>SEPTEMBER!K14</f>
        <v>WITHDRAW</v>
      </c>
      <c r="Y11" s="357" t="str">
        <f>SEPTEMBER!L14</f>
        <v>PACKETS</v>
      </c>
      <c r="Z11" s="357" t="str">
        <f>SEPTEMBER!M14</f>
        <v>INJECTION</v>
      </c>
      <c r="AA11" s="357" t="str">
        <f>SEPTEMBER!N14</f>
        <v>WITHDRAW</v>
      </c>
      <c r="AB11" s="357" t="str">
        <f>SEPTEMBER!O14</f>
        <v>PNR</v>
      </c>
      <c r="AC11" s="357" t="str">
        <f>SEPTEMBER!P14</f>
        <v>IDD</v>
      </c>
      <c r="AD11" s="357" t="str">
        <f>SEPTEMBER!Q14</f>
        <v>FDD/IDD</v>
      </c>
      <c r="AE11" s="357"/>
      <c r="AF11" s="357" t="str">
        <f>SEPTEMBER!AC14</f>
        <v>VARIANCE</v>
      </c>
      <c r="AG11" s="359"/>
      <c r="AH11" s="359"/>
      <c r="AI11" s="359"/>
      <c r="AJ11" s="359"/>
      <c r="AK11" s="359"/>
      <c r="AL11" s="359"/>
      <c r="AM11" s="359"/>
      <c r="AN11" s="359"/>
      <c r="AO11" s="359"/>
      <c r="AP11" s="359"/>
      <c r="AQ11" s="359"/>
      <c r="AR11" s="359"/>
      <c r="AS11" s="359"/>
      <c r="AU11" s="343"/>
      <c r="AV11" s="343"/>
      <c r="AX11" s="365" t="s">
        <v>232</v>
      </c>
      <c r="AY11" s="343"/>
      <c r="AZ11" s="343"/>
      <c r="BA11" s="343"/>
      <c r="BB11" s="343"/>
      <c r="BC11" s="343"/>
      <c r="BD11" s="343"/>
      <c r="BE11" s="343"/>
      <c r="BF11" s="343"/>
      <c r="BG11" s="343"/>
      <c r="BH11" s="343"/>
      <c r="BI11" s="343"/>
      <c r="BJ11" s="343"/>
      <c r="BK11" s="343"/>
      <c r="BL11" s="343"/>
      <c r="BM11" s="343"/>
      <c r="BN11" s="343"/>
      <c r="BO11" s="343"/>
    </row>
    <row r="12" spans="1:67">
      <c r="A12" s="343"/>
      <c r="B12" s="343"/>
      <c r="C12" s="366" t="s">
        <v>22</v>
      </c>
      <c r="D12" s="357">
        <v>290.29032258064518</v>
      </c>
      <c r="E12" s="357">
        <v>0</v>
      </c>
      <c r="F12" s="357">
        <v>290.29032258064518</v>
      </c>
      <c r="G12" s="357">
        <v>231.25806451612902</v>
      </c>
      <c r="H12" s="357">
        <v>-115.74193548387098</v>
      </c>
      <c r="I12" s="357">
        <v>115.51612903225805</v>
      </c>
      <c r="J12" s="357">
        <v>0</v>
      </c>
      <c r="K12" s="357">
        <v>0</v>
      </c>
      <c r="L12" s="357">
        <v>0</v>
      </c>
      <c r="M12" s="357">
        <v>115.51612903225805</v>
      </c>
      <c r="N12" s="357">
        <v>405.80645161290323</v>
      </c>
      <c r="O12" s="367"/>
      <c r="P12" s="367"/>
      <c r="Q12" s="367"/>
      <c r="R12" s="368"/>
      <c r="S12" s="362"/>
      <c r="T12" s="357">
        <f>SEPTEMBER!F15</f>
        <v>350</v>
      </c>
      <c r="U12" s="357">
        <f>SEPTEMBER!G15</f>
        <v>0</v>
      </c>
      <c r="V12" s="357">
        <f>SEPTEMBER!H15</f>
        <v>350</v>
      </c>
      <c r="W12" s="357">
        <f>SEPTEMBER!J15</f>
        <v>305.86666666666667</v>
      </c>
      <c r="X12" s="357">
        <f>SEPTEMBER!K15</f>
        <v>-171.2</v>
      </c>
      <c r="Y12" s="357">
        <f>SEPTEMBER!L15</f>
        <v>134.66666666666666</v>
      </c>
      <c r="Z12" s="357">
        <f>SEPTEMBER!M15</f>
        <v>0</v>
      </c>
      <c r="AA12" s="357">
        <f>SEPTEMBER!N15</f>
        <v>0</v>
      </c>
      <c r="AB12" s="357">
        <f>SEPTEMBER!O15</f>
        <v>0</v>
      </c>
      <c r="AC12" s="357">
        <f>SEPTEMBER!P15</f>
        <v>134.66666666666666</v>
      </c>
      <c r="AD12" s="357">
        <f>SEPTEMBER!Q15</f>
        <v>484.66666666666663</v>
      </c>
      <c r="AE12" s="357" t="s">
        <v>259</v>
      </c>
      <c r="AF12" s="357">
        <f>SEPTEMBER!AC15</f>
        <v>0</v>
      </c>
      <c r="AG12" s="359"/>
      <c r="AH12" s="359"/>
      <c r="AI12" s="359"/>
      <c r="AJ12" s="359"/>
      <c r="AK12" s="359"/>
      <c r="AL12" s="359"/>
      <c r="AM12" s="359"/>
      <c r="AN12" s="359"/>
      <c r="AO12" s="359"/>
      <c r="AP12" s="359"/>
      <c r="AQ12" s="359"/>
      <c r="AR12" s="359"/>
      <c r="AS12" s="359"/>
      <c r="AU12" s="369" t="s">
        <v>92</v>
      </c>
      <c r="AV12" s="370"/>
      <c r="AW12" s="371" t="s">
        <v>233</v>
      </c>
      <c r="AX12" s="371" t="s">
        <v>234</v>
      </c>
      <c r="AY12" s="371" t="s">
        <v>235</v>
      </c>
      <c r="AZ12" s="343"/>
      <c r="BA12" s="343"/>
      <c r="BB12" s="343"/>
      <c r="BC12" s="343"/>
      <c r="BD12" s="343"/>
      <c r="BE12" s="343"/>
      <c r="BF12" s="343"/>
      <c r="BG12" s="343"/>
      <c r="BH12" s="343"/>
      <c r="BI12" s="343"/>
      <c r="BJ12" s="343"/>
      <c r="BK12" s="343"/>
      <c r="BL12" s="343"/>
      <c r="BM12" s="343"/>
      <c r="BN12" s="343"/>
      <c r="BO12" s="343"/>
    </row>
    <row r="13" spans="1:67" ht="13.8" thickBot="1">
      <c r="A13" s="343"/>
      <c r="B13" s="343"/>
      <c r="C13" s="360"/>
      <c r="D13" s="357">
        <v>237.18833333333336</v>
      </c>
      <c r="E13" s="357">
        <v>-8.3230000000000004</v>
      </c>
      <c r="F13" s="357">
        <v>228.86533333333333</v>
      </c>
      <c r="G13" s="357">
        <v>244.81366666666668</v>
      </c>
      <c r="H13" s="357">
        <v>-182.72133333333332</v>
      </c>
      <c r="I13" s="357">
        <v>62.092333333333329</v>
      </c>
      <c r="J13" s="357">
        <v>145.43466666666669</v>
      </c>
      <c r="K13" s="357">
        <v>-105.82466666666666</v>
      </c>
      <c r="L13" s="357">
        <v>39.61</v>
      </c>
      <c r="M13" s="357">
        <v>101.70233333333333</v>
      </c>
      <c r="N13" s="357">
        <v>330.56766666666664</v>
      </c>
      <c r="O13" s="367" t="s">
        <v>259</v>
      </c>
      <c r="P13" s="367"/>
      <c r="Q13" s="367"/>
      <c r="R13" s="368"/>
      <c r="S13" s="362"/>
      <c r="T13" s="357">
        <f>SEPTEMBER!F16</f>
        <v>342.64143333333328</v>
      </c>
      <c r="U13" s="357">
        <f>SEPTEMBER!G16</f>
        <v>-2.1769333333333338</v>
      </c>
      <c r="V13" s="357">
        <f>SEPTEMBER!H16</f>
        <v>340.46449999999999</v>
      </c>
      <c r="W13" s="357">
        <f>SEPTEMBER!J16</f>
        <v>298.71000000000004</v>
      </c>
      <c r="X13" s="357">
        <f>SEPTEMBER!K16</f>
        <v>-162.95706666666666</v>
      </c>
      <c r="Y13" s="357">
        <f>SEPTEMBER!L16</f>
        <v>135.75293333333335</v>
      </c>
      <c r="Z13" s="357">
        <f>SEPTEMBER!M16</f>
        <v>44.406766666666677</v>
      </c>
      <c r="AA13" s="357">
        <f>SEPTEMBER!N16</f>
        <v>-44.632333333333335</v>
      </c>
      <c r="AB13" s="357">
        <f>SEPTEMBER!O16</f>
        <v>-0.22556666666666678</v>
      </c>
      <c r="AC13" s="357">
        <f>SEPTEMBER!P16</f>
        <v>135.52736666666661</v>
      </c>
      <c r="AD13" s="357">
        <f>SEPTEMBER!Q16</f>
        <v>475.99186666666668</v>
      </c>
      <c r="AE13" s="357"/>
      <c r="AF13" s="357">
        <f>SEPTEMBER!AC16</f>
        <v>0</v>
      </c>
      <c r="AG13" s="359"/>
      <c r="AH13" s="359"/>
      <c r="AI13" s="359"/>
      <c r="AJ13" s="359"/>
      <c r="AK13" s="359"/>
      <c r="AL13" s="359"/>
      <c r="AM13" s="359"/>
      <c r="AN13" s="359"/>
      <c r="AO13" s="359"/>
      <c r="AP13" s="359"/>
      <c r="AQ13" s="359"/>
      <c r="AR13" s="359"/>
      <c r="AS13" s="359"/>
      <c r="AT13" s="336" t="s">
        <v>93</v>
      </c>
      <c r="AW13" s="374" t="s">
        <v>237</v>
      </c>
      <c r="AX13" s="374" t="s">
        <v>237</v>
      </c>
      <c r="AY13" s="374" t="s">
        <v>237</v>
      </c>
      <c r="AZ13" s="343"/>
      <c r="BA13" s="343"/>
      <c r="BB13" s="343"/>
      <c r="BC13" s="343"/>
      <c r="BD13" s="343"/>
      <c r="BE13" s="343"/>
      <c r="BF13" s="343"/>
      <c r="BG13" s="343"/>
      <c r="BH13" s="343"/>
      <c r="BI13" s="343"/>
      <c r="BJ13" s="343"/>
      <c r="BK13" s="343"/>
      <c r="BL13" s="343"/>
      <c r="BM13" s="343"/>
      <c r="BN13" s="343"/>
      <c r="BO13" s="343"/>
    </row>
    <row r="14" spans="1:67" ht="13.8" thickBot="1">
      <c r="A14" s="343"/>
      <c r="B14" s="343"/>
      <c r="D14" s="368" t="s">
        <v>248</v>
      </c>
      <c r="E14" s="368" t="s">
        <v>249</v>
      </c>
      <c r="F14" s="368" t="s">
        <v>252</v>
      </c>
      <c r="G14" s="368"/>
      <c r="H14" s="368"/>
      <c r="I14" s="368" t="s">
        <v>252</v>
      </c>
      <c r="J14" s="368"/>
      <c r="K14" s="368"/>
      <c r="L14" s="368" t="s">
        <v>252</v>
      </c>
      <c r="M14" s="368"/>
      <c r="N14" s="368" t="s">
        <v>252</v>
      </c>
      <c r="O14" s="368" t="s">
        <v>252</v>
      </c>
      <c r="P14" s="368" t="s">
        <v>252</v>
      </c>
      <c r="Q14" s="368"/>
      <c r="R14" s="368"/>
      <c r="S14"/>
      <c r="T14" t="s">
        <v>250</v>
      </c>
      <c r="U14" t="s">
        <v>251</v>
      </c>
      <c r="V14" t="s">
        <v>253</v>
      </c>
      <c r="W14">
        <f>SEPTEMBER!J17</f>
        <v>0</v>
      </c>
      <c r="X14">
        <f>SEPTEMBER!K17</f>
        <v>0</v>
      </c>
      <c r="Y14" t="s">
        <v>253</v>
      </c>
      <c r="Z14">
        <f>SEPTEMBER!M17</f>
        <v>0</v>
      </c>
      <c r="AA14">
        <f>SEPTEMBER!N17</f>
        <v>0</v>
      </c>
      <c r="AB14" t="s">
        <v>253</v>
      </c>
      <c r="AC14">
        <f>SEPTEMBER!P17</f>
        <v>0</v>
      </c>
      <c r="AD14" t="s">
        <v>253</v>
      </c>
      <c r="AE14" t="s">
        <v>253</v>
      </c>
      <c r="AF14" t="s">
        <v>253</v>
      </c>
      <c r="AG14" s="375" t="s">
        <v>238</v>
      </c>
      <c r="AH14" s="375" t="s">
        <v>242</v>
      </c>
      <c r="AI14" s="375" t="s">
        <v>239</v>
      </c>
      <c r="AJ14" s="375" t="s">
        <v>243</v>
      </c>
      <c r="AK14" s="375" t="s">
        <v>240</v>
      </c>
      <c r="AL14" s="375" t="s">
        <v>244</v>
      </c>
      <c r="AM14" s="375" t="s">
        <v>246</v>
      </c>
      <c r="AN14" s="375" t="s">
        <v>247</v>
      </c>
      <c r="AO14" s="375" t="s">
        <v>241</v>
      </c>
      <c r="AP14" s="375" t="s">
        <v>245</v>
      </c>
      <c r="AQ14" s="375" t="s">
        <v>257</v>
      </c>
      <c r="AR14" s="375" t="s">
        <v>258</v>
      </c>
      <c r="AS14"/>
      <c r="AU14" s="372" t="s">
        <v>236</v>
      </c>
      <c r="AV14" s="373" t="s">
        <v>14</v>
      </c>
      <c r="AZ14" s="343"/>
      <c r="BA14" s="343" t="s">
        <v>252</v>
      </c>
      <c r="BB14" s="343" t="s">
        <v>253</v>
      </c>
      <c r="BC14" s="343" t="s">
        <v>260</v>
      </c>
      <c r="BD14" s="343"/>
      <c r="BE14" s="343"/>
      <c r="BF14" s="343"/>
      <c r="BG14" s="343"/>
      <c r="BH14" s="343"/>
      <c r="BI14" s="343"/>
      <c r="BJ14" s="343"/>
      <c r="BK14" s="343"/>
      <c r="BL14" s="343"/>
      <c r="BM14" s="343"/>
      <c r="BN14" s="343"/>
      <c r="BO14" s="343"/>
    </row>
    <row r="15" spans="1:67">
      <c r="A15" s="343"/>
      <c r="B15" s="343"/>
      <c r="C15" s="342">
        <v>1</v>
      </c>
      <c r="D15" s="376">
        <v>417.50099999999998</v>
      </c>
      <c r="E15" s="376">
        <v>-2.1</v>
      </c>
      <c r="F15" s="376">
        <v>415.40099999999995</v>
      </c>
      <c r="G15" s="376">
        <v>291.36</v>
      </c>
      <c r="H15" s="376">
        <v>-135.12299999999999</v>
      </c>
      <c r="I15" s="376">
        <v>156.23700000000002</v>
      </c>
      <c r="J15" s="376">
        <v>69.328000000000003</v>
      </c>
      <c r="K15" s="376">
        <v>-36.24</v>
      </c>
      <c r="L15" s="376">
        <v>33.088000000000001</v>
      </c>
      <c r="M15" s="376">
        <v>189.32499999999999</v>
      </c>
      <c r="N15" s="376">
        <v>604.726</v>
      </c>
      <c r="O15" s="376">
        <v>664</v>
      </c>
      <c r="P15" s="376">
        <v>16.55600000000004</v>
      </c>
      <c r="Q15" s="368"/>
      <c r="R15" s="368"/>
      <c r="S15" s="342">
        <v>1</v>
      </c>
      <c r="T15" s="151">
        <f>SEPTEMBER!F18</f>
        <v>417.50099999999998</v>
      </c>
      <c r="U15" s="151">
        <f>SEPTEMBER!G18</f>
        <v>-2.1</v>
      </c>
      <c r="V15" s="151">
        <f>SEPTEMBER!H18</f>
        <v>415.40099999999995</v>
      </c>
      <c r="W15" s="151">
        <f>SEPTEMBER!J18</f>
        <v>291.36</v>
      </c>
      <c r="X15" s="151">
        <f>SEPTEMBER!K18</f>
        <v>-135.12299999999999</v>
      </c>
      <c r="Y15" s="151">
        <f>SEPTEMBER!L18</f>
        <v>156.23700000000002</v>
      </c>
      <c r="Z15" s="151">
        <f>SEPTEMBER!M18</f>
        <v>69.328000000000003</v>
      </c>
      <c r="AA15" s="151">
        <f>SEPTEMBER!N18</f>
        <v>-41.296999999999997</v>
      </c>
      <c r="AB15" s="151">
        <f>SEPTEMBER!O18</f>
        <v>28.031000000000006</v>
      </c>
      <c r="AC15" s="151">
        <f>SEPTEMBER!P18</f>
        <v>184.26800000000003</v>
      </c>
      <c r="AD15" s="151">
        <f>SEPTEMBER!Q18</f>
        <v>599.66899999999998</v>
      </c>
      <c r="AE15" s="151">
        <f>SEPTEMBER!AA18</f>
        <v>664</v>
      </c>
      <c r="AF15" s="151">
        <f>SEPTEMBER!AC18</f>
        <v>21.613000000000056</v>
      </c>
      <c r="AG15" s="151">
        <f t="shared" ref="AG15:AG20" si="0">V15-F15</f>
        <v>0</v>
      </c>
      <c r="AH15" s="377">
        <f t="shared" ref="AH15:AH20" si="1">ABS((V15-F15)/V15)</f>
        <v>0</v>
      </c>
      <c r="AI15" s="151">
        <f t="shared" ref="AI15:AI20" si="2">Y15-I15</f>
        <v>0</v>
      </c>
      <c r="AJ15" s="377">
        <f t="shared" ref="AJ15:AJ20" si="3">ABS((Y15-I15)/Y15)</f>
        <v>0</v>
      </c>
      <c r="AK15" s="151">
        <f t="shared" ref="AK15:AK20" si="4">AB15-L15</f>
        <v>-5.0569999999999951</v>
      </c>
      <c r="AL15" s="377">
        <f t="shared" ref="AL15:AL20" si="5">ABS((AB15-L15)/AB15)</f>
        <v>0.18040740608611872</v>
      </c>
      <c r="AM15" s="151">
        <f t="shared" ref="AM15:AM20" si="6">AE15-O15</f>
        <v>0</v>
      </c>
      <c r="AN15" s="377">
        <f t="shared" ref="AN15:AN20" si="7">ABS((AE15-O15)/AE15)</f>
        <v>0</v>
      </c>
      <c r="AO15" s="151">
        <f t="shared" ref="AO15:AO20" si="8">AF15-P15</f>
        <v>5.0570000000000164</v>
      </c>
      <c r="AP15" s="377">
        <f t="shared" ref="AP15:AP20" si="9">ABS((AF15-P15)/AF15)</f>
        <v>0.23397954934530157</v>
      </c>
      <c r="AQ15" s="151">
        <f t="shared" ref="AQ15:AQ20" si="10">AD15-N15</f>
        <v>-5.0570000000000164</v>
      </c>
      <c r="AR15" s="377">
        <f t="shared" ref="AR15:AR20" si="11">ABS((AD15-N15)/AD15)</f>
        <v>8.4329855303509373E-3</v>
      </c>
      <c r="AS15" s="151"/>
      <c r="AT15">
        <v>1</v>
      </c>
      <c r="AU15">
        <f>Sheet1!AG4</f>
        <v>67</v>
      </c>
      <c r="AV15" s="343">
        <f>Sheet1!AH4</f>
        <v>65</v>
      </c>
      <c r="AW15" s="343"/>
      <c r="AX15" s="343"/>
      <c r="AY15" s="343"/>
      <c r="AZ15" s="343"/>
      <c r="BA15" s="343">
        <v>-202.458</v>
      </c>
      <c r="BB15" s="343">
        <v>-185.05399999999997</v>
      </c>
      <c r="BC15" s="343">
        <v>-258</v>
      </c>
      <c r="BD15" s="343"/>
      <c r="BE15" s="343"/>
      <c r="BF15" s="343"/>
      <c r="BG15" s="343"/>
      <c r="BH15" s="343"/>
      <c r="BI15" s="343"/>
      <c r="BJ15" s="343"/>
      <c r="BK15" s="343"/>
      <c r="BL15" s="343"/>
      <c r="BM15" s="343"/>
      <c r="BN15" s="343"/>
      <c r="BO15" s="343"/>
    </row>
    <row r="16" spans="1:67">
      <c r="C16" s="342">
        <f t="shared" ref="C16:C45" si="12">C15+1</f>
        <v>2</v>
      </c>
      <c r="D16" s="376">
        <v>428.97800000000001</v>
      </c>
      <c r="E16" s="376">
        <v>-7.7270000000000003</v>
      </c>
      <c r="F16" s="376">
        <v>421.25100000000003</v>
      </c>
      <c r="G16" s="376">
        <v>281.36</v>
      </c>
      <c r="H16" s="376">
        <v>-131.89699999999999</v>
      </c>
      <c r="I16" s="376">
        <v>149.46300000000002</v>
      </c>
      <c r="J16" s="376">
        <v>55.634</v>
      </c>
      <c r="K16" s="376">
        <v>-33.759</v>
      </c>
      <c r="L16" s="376">
        <v>21.875</v>
      </c>
      <c r="M16" s="376">
        <v>171.33800000000002</v>
      </c>
      <c r="N16" s="376">
        <v>592.58900000000006</v>
      </c>
      <c r="O16" s="376">
        <v>618.4</v>
      </c>
      <c r="P16" s="376">
        <v>43.062999999999988</v>
      </c>
      <c r="Q16" s="368"/>
      <c r="R16" s="368"/>
      <c r="S16" s="342">
        <f t="shared" ref="S16:S43" si="13">S15+1</f>
        <v>2</v>
      </c>
      <c r="T16" s="151">
        <f>SEPTEMBER!F19</f>
        <v>428.97800000000001</v>
      </c>
      <c r="U16" s="151">
        <f>SEPTEMBER!G19</f>
        <v>-7.7270000000000003</v>
      </c>
      <c r="V16" s="151">
        <f>SEPTEMBER!H19</f>
        <v>421.25100000000003</v>
      </c>
      <c r="W16" s="151">
        <f>SEPTEMBER!J19</f>
        <v>281.36</v>
      </c>
      <c r="X16" s="151">
        <f>SEPTEMBER!K19</f>
        <v>-131.89699999999999</v>
      </c>
      <c r="Y16" s="151">
        <f>SEPTEMBER!L19</f>
        <v>149.46300000000002</v>
      </c>
      <c r="Z16" s="151">
        <f>SEPTEMBER!M19</f>
        <v>55.634</v>
      </c>
      <c r="AA16" s="151">
        <f>SEPTEMBER!N19</f>
        <v>-44.506999999999998</v>
      </c>
      <c r="AB16" s="151">
        <f>SEPTEMBER!O19</f>
        <v>11.127000000000002</v>
      </c>
      <c r="AC16" s="151">
        <f>SEPTEMBER!P19</f>
        <v>160.59000000000003</v>
      </c>
      <c r="AD16" s="151">
        <f>SEPTEMBER!Q19</f>
        <v>581.84100000000012</v>
      </c>
      <c r="AE16" s="151">
        <f>SEPTEMBER!AA19</f>
        <v>618.4</v>
      </c>
      <c r="AF16" s="151">
        <f>SEPTEMBER!AC19</f>
        <v>53.810999999999922</v>
      </c>
      <c r="AG16" s="151">
        <f t="shared" si="0"/>
        <v>0</v>
      </c>
      <c r="AH16" s="377">
        <f t="shared" si="1"/>
        <v>0</v>
      </c>
      <c r="AI16" s="151">
        <f t="shared" si="2"/>
        <v>0</v>
      </c>
      <c r="AJ16" s="377">
        <f t="shared" si="3"/>
        <v>0</v>
      </c>
      <c r="AK16" s="151">
        <f t="shared" si="4"/>
        <v>-10.747999999999998</v>
      </c>
      <c r="AL16" s="377">
        <f t="shared" si="5"/>
        <v>0.96593870764806289</v>
      </c>
      <c r="AM16" s="151">
        <f t="shared" si="6"/>
        <v>0</v>
      </c>
      <c r="AN16" s="377">
        <f t="shared" si="7"/>
        <v>0</v>
      </c>
      <c r="AO16" s="151">
        <f t="shared" si="8"/>
        <v>10.747999999999934</v>
      </c>
      <c r="AP16" s="377">
        <f t="shared" si="9"/>
        <v>0.19973611343405528</v>
      </c>
      <c r="AQ16" s="151">
        <f t="shared" si="10"/>
        <v>-10.747999999999934</v>
      </c>
      <c r="AR16" s="377">
        <f t="shared" si="11"/>
        <v>1.8472400535541379E-2</v>
      </c>
      <c r="AS16" s="151"/>
      <c r="AT16">
        <v>2</v>
      </c>
      <c r="AU16" s="343">
        <f>Sheet1!AG5</f>
        <v>66</v>
      </c>
      <c r="AV16" s="343">
        <f>Sheet1!AH5</f>
        <v>73</v>
      </c>
      <c r="AX16" s="343"/>
      <c r="AY16" s="343"/>
      <c r="AZ16" s="343"/>
      <c r="BA16" s="343">
        <v>-117.167</v>
      </c>
      <c r="BB16" s="343">
        <v>-2.8180000000000689</v>
      </c>
      <c r="BC16" s="343"/>
      <c r="BD16" s="343">
        <v>-146</v>
      </c>
      <c r="BE16" s="343"/>
    </row>
    <row r="17" spans="3:57">
      <c r="C17" s="342">
        <f t="shared" si="12"/>
        <v>3</v>
      </c>
      <c r="D17" s="376">
        <v>451.30500000000001</v>
      </c>
      <c r="E17" s="376">
        <v>-1.2110000000000001</v>
      </c>
      <c r="F17" s="376">
        <v>450.09399999999999</v>
      </c>
      <c r="G17" s="376">
        <v>291.36</v>
      </c>
      <c r="H17" s="376">
        <v>-135.078</v>
      </c>
      <c r="I17" s="376">
        <v>156.28200000000001</v>
      </c>
      <c r="J17" s="376">
        <v>46.354999999999997</v>
      </c>
      <c r="K17" s="376">
        <v>-23.905999999999999</v>
      </c>
      <c r="L17" s="376">
        <v>22.448999999999998</v>
      </c>
      <c r="M17" s="376">
        <v>178.73099999999999</v>
      </c>
      <c r="N17" s="376">
        <v>628.82500000000005</v>
      </c>
      <c r="O17" s="376">
        <v>600</v>
      </c>
      <c r="P17" s="376">
        <v>-11.572999999999979</v>
      </c>
      <c r="Q17" s="368"/>
      <c r="R17" s="368"/>
      <c r="S17" s="342">
        <f t="shared" si="13"/>
        <v>3</v>
      </c>
      <c r="T17" s="151">
        <f>SEPTEMBER!F20</f>
        <v>426.245</v>
      </c>
      <c r="U17" s="151">
        <f>SEPTEMBER!G20</f>
        <v>-10.853</v>
      </c>
      <c r="V17" s="151">
        <f>SEPTEMBER!H20</f>
        <v>415.392</v>
      </c>
      <c r="W17" s="151">
        <f>SEPTEMBER!J20</f>
        <v>291.36</v>
      </c>
      <c r="X17" s="151">
        <f>SEPTEMBER!K20</f>
        <v>-135.078</v>
      </c>
      <c r="Y17" s="151">
        <f>SEPTEMBER!L20</f>
        <v>156.28200000000001</v>
      </c>
      <c r="Z17" s="151">
        <f>SEPTEMBER!M20</f>
        <v>34.302999999999997</v>
      </c>
      <c r="AA17" s="151">
        <f>SEPTEMBER!N20</f>
        <v>-32.683</v>
      </c>
      <c r="AB17" s="151">
        <f>SEPTEMBER!O20</f>
        <v>1.6199999999999974</v>
      </c>
      <c r="AC17" s="151">
        <f>SEPTEMBER!P20</f>
        <v>157.90200000000002</v>
      </c>
      <c r="AD17" s="151">
        <f>SEPTEMBER!Q20</f>
        <v>573.29399999999998</v>
      </c>
      <c r="AE17" s="151">
        <f>SEPTEMBER!AA20</f>
        <v>611.70000000000005</v>
      </c>
      <c r="AF17" s="151">
        <f>SEPTEMBER!AC20</f>
        <v>55.658000000000129</v>
      </c>
      <c r="AG17" s="151">
        <f t="shared" si="0"/>
        <v>-34.701999999999998</v>
      </c>
      <c r="AH17" s="377">
        <f t="shared" si="1"/>
        <v>8.3540366689777365E-2</v>
      </c>
      <c r="AI17" s="151">
        <f t="shared" si="2"/>
        <v>0</v>
      </c>
      <c r="AJ17" s="377">
        <f t="shared" si="3"/>
        <v>0</v>
      </c>
      <c r="AK17" s="151">
        <f t="shared" si="4"/>
        <v>-20.829000000000001</v>
      </c>
      <c r="AL17" s="377">
        <f t="shared" si="5"/>
        <v>12.857407407407429</v>
      </c>
      <c r="AM17" s="151">
        <f t="shared" si="6"/>
        <v>11.700000000000045</v>
      </c>
      <c r="AN17" s="377">
        <f t="shared" si="7"/>
        <v>1.912702305051503E-2</v>
      </c>
      <c r="AO17" s="151">
        <f t="shared" si="8"/>
        <v>67.231000000000108</v>
      </c>
      <c r="AP17" s="377">
        <f t="shared" si="9"/>
        <v>1.2079305760178223</v>
      </c>
      <c r="AQ17" s="151">
        <f t="shared" si="10"/>
        <v>-55.531000000000063</v>
      </c>
      <c r="AR17" s="377">
        <f t="shared" si="11"/>
        <v>9.6863040603948528E-2</v>
      </c>
      <c r="AS17" s="151"/>
      <c r="AT17">
        <v>3</v>
      </c>
      <c r="AU17" s="343">
        <f>Sheet1!AG6</f>
        <v>66</v>
      </c>
      <c r="AV17" s="343">
        <f>Sheet1!AH6</f>
        <v>69</v>
      </c>
      <c r="AW17" s="343"/>
      <c r="AY17" s="343"/>
      <c r="AZ17" s="343"/>
      <c r="BA17" s="343">
        <v>-205.68100000000001</v>
      </c>
      <c r="BB17" s="343">
        <v>-23.268000000000029</v>
      </c>
      <c r="BC17" s="343">
        <v>-238</v>
      </c>
      <c r="BD17" s="343"/>
      <c r="BE17" s="343"/>
    </row>
    <row r="18" spans="3:57">
      <c r="C18" s="342">
        <f t="shared" si="12"/>
        <v>4</v>
      </c>
      <c r="D18" s="376">
        <v>407.517</v>
      </c>
      <c r="E18" s="376">
        <v>-24.878</v>
      </c>
      <c r="F18" s="376">
        <v>382.63900000000001</v>
      </c>
      <c r="G18" s="376">
        <v>269.03500000000003</v>
      </c>
      <c r="H18" s="376">
        <v>-135.285</v>
      </c>
      <c r="I18" s="376">
        <v>133.75</v>
      </c>
      <c r="J18" s="376">
        <v>43.863999999999997</v>
      </c>
      <c r="K18" s="376">
        <v>-43.79</v>
      </c>
      <c r="L18" s="376">
        <v>7.3999999999998067E-2</v>
      </c>
      <c r="M18" s="376">
        <v>133.82400000000001</v>
      </c>
      <c r="N18" s="376">
        <v>516.46299999999997</v>
      </c>
      <c r="O18" s="376">
        <v>473</v>
      </c>
      <c r="P18" s="376">
        <v>-86.180999999999926</v>
      </c>
      <c r="Q18" s="368"/>
      <c r="R18" s="368"/>
      <c r="S18" s="342">
        <f t="shared" si="13"/>
        <v>4</v>
      </c>
      <c r="T18" s="151">
        <f>SEPTEMBER!F21</f>
        <v>359.43</v>
      </c>
      <c r="U18" s="151">
        <f>SEPTEMBER!G21</f>
        <v>-12.731</v>
      </c>
      <c r="V18" s="151">
        <f>SEPTEMBER!H21</f>
        <v>346.69900000000001</v>
      </c>
      <c r="W18" s="151">
        <f>SEPTEMBER!J21</f>
        <v>291.79199999999997</v>
      </c>
      <c r="X18" s="151">
        <f>SEPTEMBER!K21</f>
        <v>-142.65</v>
      </c>
      <c r="Y18" s="151">
        <f>SEPTEMBER!L21</f>
        <v>149.14199999999997</v>
      </c>
      <c r="Z18" s="151">
        <f>SEPTEMBER!M21</f>
        <v>37.392000000000003</v>
      </c>
      <c r="AA18" s="151">
        <f>SEPTEMBER!N21</f>
        <v>-72.02</v>
      </c>
      <c r="AB18" s="151">
        <f>SEPTEMBER!O21</f>
        <v>-34.627999999999993</v>
      </c>
      <c r="AC18" s="151">
        <f>SEPTEMBER!P21</f>
        <v>114.51399999999998</v>
      </c>
      <c r="AD18" s="151">
        <f>SEPTEMBER!Q21</f>
        <v>461.21299999999997</v>
      </c>
      <c r="AE18" s="151">
        <f>SEPTEMBER!AA21</f>
        <v>489.4</v>
      </c>
      <c r="AF18" s="151">
        <f>SEPTEMBER!AC21</f>
        <v>-14.531000000000006</v>
      </c>
      <c r="AG18" s="151">
        <f t="shared" si="0"/>
        <v>-35.94</v>
      </c>
      <c r="AH18" s="377">
        <f t="shared" si="1"/>
        <v>0.1036634083167243</v>
      </c>
      <c r="AI18" s="151">
        <f t="shared" si="2"/>
        <v>15.391999999999967</v>
      </c>
      <c r="AJ18" s="377">
        <f t="shared" si="3"/>
        <v>0.10320365825857217</v>
      </c>
      <c r="AK18" s="151">
        <f t="shared" si="4"/>
        <v>-34.701999999999991</v>
      </c>
      <c r="AL18" s="377">
        <f t="shared" si="5"/>
        <v>1.0021369989603788</v>
      </c>
      <c r="AM18" s="151">
        <f t="shared" si="6"/>
        <v>16.399999999999977</v>
      </c>
      <c r="AN18" s="377">
        <f t="shared" si="7"/>
        <v>3.3510420923579851E-2</v>
      </c>
      <c r="AO18" s="151">
        <f t="shared" si="8"/>
        <v>71.64999999999992</v>
      </c>
      <c r="AP18" s="377">
        <f t="shared" si="9"/>
        <v>4.9308375197852792</v>
      </c>
      <c r="AQ18" s="151">
        <f t="shared" si="10"/>
        <v>-55.25</v>
      </c>
      <c r="AR18" s="377">
        <f t="shared" si="11"/>
        <v>0.11979280722789688</v>
      </c>
      <c r="AS18" s="151"/>
      <c r="AT18">
        <v>4</v>
      </c>
      <c r="AU18" s="388">
        <f>Sheet1!AG7</f>
        <v>66</v>
      </c>
      <c r="AV18" s="388">
        <f>Sheet1!AH7</f>
        <v>69</v>
      </c>
      <c r="AW18" s="343"/>
      <c r="AX18" s="343"/>
      <c r="AZ18" s="343"/>
      <c r="BA18" s="343">
        <v>-62.947000000000003</v>
      </c>
      <c r="BB18" s="343">
        <v>-28.512</v>
      </c>
      <c r="BC18" s="343"/>
      <c r="BD18" s="343">
        <v>-146</v>
      </c>
      <c r="BE18" s="343"/>
    </row>
    <row r="19" spans="3:57">
      <c r="C19" s="342">
        <f t="shared" si="12"/>
        <v>5</v>
      </c>
      <c r="D19" s="376">
        <v>403.67399999999998</v>
      </c>
      <c r="E19" s="376">
        <v>-0.79300000000000004</v>
      </c>
      <c r="F19" s="376">
        <v>402.88099999999997</v>
      </c>
      <c r="G19" s="376">
        <v>264.89999999999998</v>
      </c>
      <c r="H19" s="376">
        <v>-146.24199999999999</v>
      </c>
      <c r="I19" s="376">
        <v>118.65799999999999</v>
      </c>
      <c r="J19" s="376">
        <v>123.833</v>
      </c>
      <c r="K19" s="376">
        <v>-100.274</v>
      </c>
      <c r="L19" s="376">
        <v>23.558999999999997</v>
      </c>
      <c r="M19" s="376">
        <v>142.21699999999998</v>
      </c>
      <c r="N19" s="376">
        <v>545.09799999999996</v>
      </c>
      <c r="O19" s="376">
        <v>573</v>
      </c>
      <c r="P19" s="376">
        <v>-73.108999999999924</v>
      </c>
      <c r="Q19" s="368"/>
      <c r="R19" s="368"/>
      <c r="S19" s="342">
        <f t="shared" si="13"/>
        <v>5</v>
      </c>
      <c r="T19" s="151">
        <f>SEPTEMBER!F22</f>
        <v>360.97300000000001</v>
      </c>
      <c r="U19" s="151">
        <f>SEPTEMBER!G22</f>
        <v>-0.17</v>
      </c>
      <c r="V19" s="151">
        <f>SEPTEMBER!H22</f>
        <v>360.803</v>
      </c>
      <c r="W19" s="151">
        <f>SEPTEMBER!J22</f>
        <v>272.125</v>
      </c>
      <c r="X19" s="151">
        <f>SEPTEMBER!K22</f>
        <v>-179.995</v>
      </c>
      <c r="Y19" s="151">
        <f>SEPTEMBER!L22</f>
        <v>92.13</v>
      </c>
      <c r="Z19" s="151">
        <f>SEPTEMBER!M22</f>
        <v>90.650999999999996</v>
      </c>
      <c r="AA19" s="151">
        <f>SEPTEMBER!N22</f>
        <v>-82.224000000000004</v>
      </c>
      <c r="AB19" s="151">
        <f>SEPTEMBER!O22</f>
        <v>8.4269999999999925</v>
      </c>
      <c r="AC19" s="151">
        <f>SEPTEMBER!P22</f>
        <v>100.55699999999999</v>
      </c>
      <c r="AD19" s="151">
        <f>SEPTEMBER!Q22</f>
        <v>461.36</v>
      </c>
      <c r="AE19" s="151">
        <f>SEPTEMBER!AA22</f>
        <v>539.4</v>
      </c>
      <c r="AF19" s="151">
        <f>SEPTEMBER!AC22</f>
        <v>-22.971000000000004</v>
      </c>
      <c r="AG19" s="151">
        <f t="shared" si="0"/>
        <v>-42.077999999999975</v>
      </c>
      <c r="AH19" s="377">
        <f t="shared" si="1"/>
        <v>0.11662319880932247</v>
      </c>
      <c r="AI19" s="151">
        <f t="shared" si="2"/>
        <v>-26.527999999999992</v>
      </c>
      <c r="AJ19" s="377">
        <f t="shared" si="3"/>
        <v>0.28794095300119388</v>
      </c>
      <c r="AK19" s="151">
        <f t="shared" si="4"/>
        <v>-15.132000000000005</v>
      </c>
      <c r="AL19" s="377">
        <f t="shared" si="5"/>
        <v>1.7956568173727327</v>
      </c>
      <c r="AM19" s="151">
        <f t="shared" si="6"/>
        <v>-33.600000000000023</v>
      </c>
      <c r="AN19" s="377">
        <f t="shared" si="7"/>
        <v>6.2291434927697488E-2</v>
      </c>
      <c r="AO19" s="151">
        <f t="shared" si="8"/>
        <v>50.13799999999992</v>
      </c>
      <c r="AP19" s="377">
        <f t="shared" si="9"/>
        <v>2.1826650994732448</v>
      </c>
      <c r="AQ19" s="151">
        <f t="shared" si="10"/>
        <v>-83.737999999999943</v>
      </c>
      <c r="AR19" s="377">
        <f t="shared" si="11"/>
        <v>0.18150251430553135</v>
      </c>
      <c r="AS19" s="151"/>
      <c r="AT19">
        <v>5</v>
      </c>
      <c r="AU19" s="388">
        <f>Sheet1!AG8</f>
        <v>66</v>
      </c>
      <c r="AV19" s="343">
        <f>Sheet1!AH8</f>
        <v>73</v>
      </c>
      <c r="AW19" s="343"/>
      <c r="AX19" s="343"/>
      <c r="AY19" s="343"/>
      <c r="AZ19" s="343"/>
      <c r="BA19" s="343">
        <v>-137.21799999999999</v>
      </c>
      <c r="BB19" s="343">
        <v>-0.26999999999998181</v>
      </c>
      <c r="BC19" s="343">
        <v>-238</v>
      </c>
      <c r="BD19" s="343">
        <v>-205</v>
      </c>
      <c r="BE19" s="343"/>
    </row>
    <row r="20" spans="3:57">
      <c r="C20" s="342">
        <f t="shared" si="12"/>
        <v>6</v>
      </c>
      <c r="D20" s="376">
        <v>432.81400000000002</v>
      </c>
      <c r="E20" s="376">
        <v>-6.923</v>
      </c>
      <c r="F20" s="376">
        <v>425.89100000000002</v>
      </c>
      <c r="G20" s="376">
        <v>239.70599999999999</v>
      </c>
      <c r="H20" s="376">
        <v>-145.84700000000001</v>
      </c>
      <c r="I20" s="376">
        <v>93.85899999999998</v>
      </c>
      <c r="J20" s="376">
        <v>44.74</v>
      </c>
      <c r="K20" s="376">
        <v>-96.103999999999999</v>
      </c>
      <c r="L20" s="376">
        <v>-51.363999999999997</v>
      </c>
      <c r="M20" s="376">
        <v>42.494999999999997</v>
      </c>
      <c r="N20" s="376">
        <v>468.38600000000002</v>
      </c>
      <c r="O20" s="376">
        <v>418</v>
      </c>
      <c r="P20" s="376">
        <v>-91.396999999999991</v>
      </c>
      <c r="Q20" s="368"/>
      <c r="R20" s="368"/>
      <c r="S20" s="342">
        <f t="shared" si="13"/>
        <v>6</v>
      </c>
      <c r="T20" s="151">
        <f>SEPTEMBER!F23</f>
        <v>354.334</v>
      </c>
      <c r="U20" s="151">
        <f>SEPTEMBER!G23</f>
        <v>-7.2610000000000001</v>
      </c>
      <c r="V20" s="151">
        <f>SEPTEMBER!H23</f>
        <v>347.07299999999998</v>
      </c>
      <c r="W20" s="151">
        <f>SEPTEMBER!J23</f>
        <v>268.92899999999997</v>
      </c>
      <c r="X20" s="151">
        <f>SEPTEMBER!K23</f>
        <v>-187.43199999999999</v>
      </c>
      <c r="Y20" s="151">
        <f>SEPTEMBER!L23</f>
        <v>81.496999999999986</v>
      </c>
      <c r="Z20" s="151">
        <f>SEPTEMBER!M23</f>
        <v>26.834</v>
      </c>
      <c r="AA20" s="151">
        <f>SEPTEMBER!N23</f>
        <v>-94.338999999999999</v>
      </c>
      <c r="AB20" s="151">
        <f>SEPTEMBER!O23</f>
        <v>-67.504999999999995</v>
      </c>
      <c r="AC20" s="151">
        <f>SEPTEMBER!P23</f>
        <v>13.99199999999999</v>
      </c>
      <c r="AD20" s="151">
        <f>SEPTEMBER!Q23</f>
        <v>361.06499999999994</v>
      </c>
      <c r="AE20" s="151">
        <f>SEPTEMBER!AA23</f>
        <v>473.3</v>
      </c>
      <c r="AF20" s="151">
        <f>SEPTEMBER!AC23</f>
        <v>71.224000000000046</v>
      </c>
      <c r="AG20" s="151">
        <f t="shared" si="0"/>
        <v>-78.81800000000004</v>
      </c>
      <c r="AH20" s="377">
        <f t="shared" si="1"/>
        <v>0.22709343567491577</v>
      </c>
      <c r="AI20" s="151">
        <f t="shared" si="2"/>
        <v>-12.361999999999995</v>
      </c>
      <c r="AJ20" s="377">
        <f t="shared" si="3"/>
        <v>0.15168656514963738</v>
      </c>
      <c r="AK20" s="151">
        <f t="shared" si="4"/>
        <v>-16.140999999999998</v>
      </c>
      <c r="AL20" s="377">
        <f t="shared" si="5"/>
        <v>0.23910821420635509</v>
      </c>
      <c r="AM20" s="151">
        <f t="shared" si="6"/>
        <v>55.300000000000011</v>
      </c>
      <c r="AN20" s="377">
        <f t="shared" si="7"/>
        <v>0.11683921402915701</v>
      </c>
      <c r="AO20" s="151">
        <f t="shared" si="8"/>
        <v>162.62100000000004</v>
      </c>
      <c r="AP20" s="377">
        <f t="shared" si="9"/>
        <v>2.2832331798270236</v>
      </c>
      <c r="AQ20" s="151">
        <f t="shared" si="10"/>
        <v>-107.32100000000008</v>
      </c>
      <c r="AR20" s="377">
        <f t="shared" si="11"/>
        <v>0.29723456995277886</v>
      </c>
      <c r="AS20" s="151"/>
      <c r="AT20">
        <v>6</v>
      </c>
      <c r="AU20" s="388">
        <f>Sheet1!AG9</f>
        <v>65</v>
      </c>
      <c r="AV20" s="343">
        <f>Sheet1!AH9</f>
        <v>73</v>
      </c>
      <c r="AW20" s="343"/>
      <c r="AX20" s="343"/>
      <c r="AY20" s="343"/>
      <c r="AZ20" s="343"/>
      <c r="BA20" s="343">
        <v>-369.03500000000003</v>
      </c>
      <c r="BB20" s="343">
        <v>-218.96</v>
      </c>
      <c r="BC20" s="343">
        <v>-300</v>
      </c>
      <c r="BD20" s="343">
        <v>-335</v>
      </c>
      <c r="BE20" s="343"/>
    </row>
    <row r="21" spans="3:57">
      <c r="C21" s="342">
        <f t="shared" si="12"/>
        <v>7</v>
      </c>
      <c r="D21" s="376">
        <v>373.56299999999999</v>
      </c>
      <c r="E21" s="376">
        <v>-3.89</v>
      </c>
      <c r="F21" s="376">
        <v>369.673</v>
      </c>
      <c r="G21" s="376">
        <v>245.40299999999999</v>
      </c>
      <c r="H21" s="376">
        <v>-154.33600000000001</v>
      </c>
      <c r="I21" s="376">
        <v>91.066999999999979</v>
      </c>
      <c r="J21" s="376">
        <v>47.676000000000002</v>
      </c>
      <c r="K21" s="376">
        <v>-68.489000000000004</v>
      </c>
      <c r="L21" s="376">
        <v>-20.813000000000002</v>
      </c>
      <c r="M21" s="376">
        <v>70.253999999999976</v>
      </c>
      <c r="N21" s="376">
        <v>439.92699999999996</v>
      </c>
      <c r="O21" s="376">
        <v>450</v>
      </c>
      <c r="P21" s="376">
        <v>-30.937999999999988</v>
      </c>
      <c r="Q21" s="368"/>
      <c r="R21" s="368"/>
      <c r="S21" s="342">
        <f t="shared" si="13"/>
        <v>7</v>
      </c>
      <c r="T21" s="151">
        <f>SEPTEMBER!F24</f>
        <v>347.33600000000001</v>
      </c>
      <c r="U21" s="151">
        <f>SEPTEMBER!G24</f>
        <v>-2.734</v>
      </c>
      <c r="V21" s="151">
        <f>SEPTEMBER!H24</f>
        <v>344.60200000000003</v>
      </c>
      <c r="W21" s="151">
        <f>SEPTEMBER!J24</f>
        <v>255.62100000000001</v>
      </c>
      <c r="X21" s="151">
        <f>SEPTEMBER!K24</f>
        <v>-168.851</v>
      </c>
      <c r="Y21" s="151">
        <f>SEPTEMBER!L24</f>
        <v>86.77000000000001</v>
      </c>
      <c r="Z21" s="151">
        <f>SEPTEMBER!M24</f>
        <v>15.766</v>
      </c>
      <c r="AA21" s="151">
        <f>SEPTEMBER!N24</f>
        <v>-22.521999999999998</v>
      </c>
      <c r="AB21" s="151">
        <f>SEPTEMBER!O24</f>
        <v>-6.7559999999999985</v>
      </c>
      <c r="AC21" s="151">
        <f>SEPTEMBER!P24</f>
        <v>80.01400000000001</v>
      </c>
      <c r="AD21" s="151">
        <f>SEPTEMBER!Q24</f>
        <v>424.61600000000004</v>
      </c>
      <c r="AE21" s="151">
        <f>SEPTEMBER!AA24</f>
        <v>448</v>
      </c>
      <c r="AF21" s="151">
        <f>SEPTEMBER!AC24</f>
        <v>-17.627000000000066</v>
      </c>
      <c r="AG21" s="151">
        <f t="shared" ref="AG21:AG26" si="14">V21-F21</f>
        <v>-25.07099999999997</v>
      </c>
      <c r="AH21" s="377">
        <f t="shared" ref="AH21:AH26" si="15">ABS((V21-F21)/V21)</f>
        <v>7.275349533664914E-2</v>
      </c>
      <c r="AI21" s="151">
        <f t="shared" ref="AI21:AI26" si="16">Y21-I21</f>
        <v>-4.2969999999999686</v>
      </c>
      <c r="AJ21" s="377">
        <f t="shared" ref="AJ21:AJ26" si="17">ABS((Y21-I21)/Y21)</f>
        <v>4.9521724098190251E-2</v>
      </c>
      <c r="AK21" s="151">
        <f t="shared" ref="AK21:AK26" si="18">AB21-L21</f>
        <v>14.057000000000004</v>
      </c>
      <c r="AL21" s="377">
        <f t="shared" ref="AL21:AL26" si="19">ABS((AB21-L21)/AB21)</f>
        <v>2.0806690349319132</v>
      </c>
      <c r="AM21" s="151">
        <f t="shared" ref="AM21:AM26" si="20">AE21-O21</f>
        <v>-2</v>
      </c>
      <c r="AN21" s="377">
        <f t="shared" ref="AN21:AN26" si="21">ABS((AE21-O21)/AE21)</f>
        <v>4.464285714285714E-3</v>
      </c>
      <c r="AO21" s="151">
        <f t="shared" ref="AO21:AO26" si="22">AF21-P21</f>
        <v>13.310999999999922</v>
      </c>
      <c r="AP21" s="377">
        <f t="shared" ref="AP21:AP26" si="23">ABS((AF21-P21)/AF21)</f>
        <v>0.75514835196005403</v>
      </c>
      <c r="AQ21" s="151">
        <f t="shared" ref="AQ21:AQ26" si="24">AD21-N21</f>
        <v>-15.310999999999922</v>
      </c>
      <c r="AR21" s="377">
        <f t="shared" ref="AR21:AR26" si="25">ABS((AD21-N21)/AD21)</f>
        <v>3.6058462234112514E-2</v>
      </c>
      <c r="AS21" s="151"/>
      <c r="AT21">
        <v>7</v>
      </c>
      <c r="AU21" s="388">
        <f>Sheet1!AG10</f>
        <v>65</v>
      </c>
      <c r="AV21" s="343">
        <f>Sheet1!AH10</f>
        <v>67</v>
      </c>
      <c r="AW21" s="343"/>
      <c r="AX21" s="343"/>
      <c r="AY21" s="343"/>
      <c r="AZ21" s="343"/>
      <c r="BA21" s="343">
        <v>-397.51</v>
      </c>
      <c r="BB21" s="343">
        <v>-87.533999999999963</v>
      </c>
      <c r="BC21" s="343">
        <v>-350</v>
      </c>
      <c r="BD21" s="343">
        <v>-245</v>
      </c>
      <c r="BE21" s="343"/>
    </row>
    <row r="22" spans="3:57">
      <c r="C22" s="342">
        <f t="shared" si="12"/>
        <v>8</v>
      </c>
      <c r="D22" s="376">
        <v>402.495</v>
      </c>
      <c r="E22" s="376">
        <v>-2.738</v>
      </c>
      <c r="F22" s="376">
        <v>399.75700000000001</v>
      </c>
      <c r="G22" s="376">
        <v>376.93900000000002</v>
      </c>
      <c r="H22" s="376">
        <v>-147.435</v>
      </c>
      <c r="I22" s="376">
        <v>229.50400000000002</v>
      </c>
      <c r="J22" s="376">
        <v>27.524000000000001</v>
      </c>
      <c r="K22" s="376">
        <v>-37.790999999999997</v>
      </c>
      <c r="L22" s="376">
        <v>-10.266999999999996</v>
      </c>
      <c r="M22" s="376">
        <v>219.23700000000002</v>
      </c>
      <c r="N22" s="376">
        <v>618.99400000000003</v>
      </c>
      <c r="O22" s="376">
        <v>652.1</v>
      </c>
      <c r="P22" s="376">
        <v>-7.9049999999999727</v>
      </c>
      <c r="Q22" s="368"/>
      <c r="R22" s="368"/>
      <c r="S22" s="342">
        <f t="shared" si="13"/>
        <v>8</v>
      </c>
      <c r="T22" s="151">
        <f>SEPTEMBER!F25</f>
        <v>402.495</v>
      </c>
      <c r="U22" s="151">
        <f>SEPTEMBER!G25</f>
        <v>-2.738</v>
      </c>
      <c r="V22" s="151">
        <f>SEPTEMBER!H25</f>
        <v>399.75700000000001</v>
      </c>
      <c r="W22" s="151">
        <f>SEPTEMBER!J25</f>
        <v>376.93900000000002</v>
      </c>
      <c r="X22" s="151">
        <f>SEPTEMBER!K25</f>
        <v>-147.435</v>
      </c>
      <c r="Y22" s="151">
        <f>SEPTEMBER!L25</f>
        <v>229.50400000000002</v>
      </c>
      <c r="Z22" s="151">
        <f>SEPTEMBER!M25</f>
        <v>27.524000000000001</v>
      </c>
      <c r="AA22" s="151">
        <f>SEPTEMBER!N25</f>
        <v>-37.790999999999997</v>
      </c>
      <c r="AB22" s="151">
        <f>SEPTEMBER!O25</f>
        <v>-10.266999999999996</v>
      </c>
      <c r="AC22" s="151">
        <f>SEPTEMBER!P25</f>
        <v>219.23700000000002</v>
      </c>
      <c r="AD22" s="151">
        <f>SEPTEMBER!Q25</f>
        <v>618.99400000000003</v>
      </c>
      <c r="AE22" s="151">
        <f>SEPTEMBER!AA25</f>
        <v>652.1</v>
      </c>
      <c r="AF22" s="151">
        <f>SEPTEMBER!AC25</f>
        <v>-7.9049999999999727</v>
      </c>
      <c r="AG22" s="151">
        <f t="shared" si="14"/>
        <v>0</v>
      </c>
      <c r="AH22" s="377">
        <f t="shared" si="15"/>
        <v>0</v>
      </c>
      <c r="AI22" s="151">
        <f t="shared" si="16"/>
        <v>0</v>
      </c>
      <c r="AJ22" s="377">
        <f t="shared" si="17"/>
        <v>0</v>
      </c>
      <c r="AK22" s="151">
        <f t="shared" si="18"/>
        <v>0</v>
      </c>
      <c r="AL22" s="377">
        <f t="shared" si="19"/>
        <v>0</v>
      </c>
      <c r="AM22" s="151">
        <f t="shared" si="20"/>
        <v>0</v>
      </c>
      <c r="AN22" s="377">
        <f t="shared" si="21"/>
        <v>0</v>
      </c>
      <c r="AO22" s="151">
        <f t="shared" si="22"/>
        <v>0</v>
      </c>
      <c r="AP22" s="377">
        <f t="shared" si="23"/>
        <v>0</v>
      </c>
      <c r="AQ22" s="151">
        <f t="shared" si="24"/>
        <v>0</v>
      </c>
      <c r="AR22" s="377">
        <f t="shared" si="25"/>
        <v>0</v>
      </c>
      <c r="AS22" s="151"/>
      <c r="AT22">
        <v>8</v>
      </c>
      <c r="AU22" s="388">
        <f>Sheet1!AG11</f>
        <v>65</v>
      </c>
      <c r="AV22" s="343">
        <f>Sheet1!AH11</f>
        <v>60</v>
      </c>
      <c r="AW22" s="343"/>
      <c r="AX22" s="343"/>
      <c r="AY22" s="343"/>
      <c r="AZ22" s="343"/>
      <c r="BA22" s="343">
        <v>-3.8350000000000364</v>
      </c>
      <c r="BB22" s="343">
        <v>74.426000000000016</v>
      </c>
      <c r="BC22" s="343">
        <v>-190</v>
      </c>
      <c r="BD22" s="343">
        <v>-200</v>
      </c>
      <c r="BE22" s="343"/>
    </row>
    <row r="23" spans="3:57">
      <c r="C23" s="342">
        <f t="shared" si="12"/>
        <v>9</v>
      </c>
      <c r="D23" s="376">
        <v>424.029</v>
      </c>
      <c r="E23" s="376">
        <v>-0.3</v>
      </c>
      <c r="F23" s="376">
        <v>423.72899999999998</v>
      </c>
      <c r="G23" s="376">
        <v>380.41199999999998</v>
      </c>
      <c r="H23" s="376">
        <v>-144.20099999999999</v>
      </c>
      <c r="I23" s="376">
        <v>236.21099999999998</v>
      </c>
      <c r="J23" s="376">
        <v>19.835999999999999</v>
      </c>
      <c r="K23" s="376">
        <v>-34.709000000000003</v>
      </c>
      <c r="L23" s="376">
        <v>-14.873000000000005</v>
      </c>
      <c r="M23" s="376">
        <v>221.33799999999997</v>
      </c>
      <c r="N23" s="376">
        <v>645.06700000000001</v>
      </c>
      <c r="O23" s="376">
        <v>681</v>
      </c>
      <c r="P23" s="376">
        <v>-5.0779999999999745</v>
      </c>
      <c r="Q23" s="368"/>
      <c r="R23" s="368"/>
      <c r="S23" s="342">
        <f t="shared" si="13"/>
        <v>9</v>
      </c>
      <c r="T23" s="151">
        <f>SEPTEMBER!F26</f>
        <v>399.14400000000001</v>
      </c>
      <c r="U23" s="151">
        <f>SEPTEMBER!G26</f>
        <v>-5.5039999999999996</v>
      </c>
      <c r="V23" s="151">
        <f>SEPTEMBER!H26</f>
        <v>393.64</v>
      </c>
      <c r="W23" s="151">
        <f>SEPTEMBER!J26</f>
        <v>380.41199999999998</v>
      </c>
      <c r="X23" s="151">
        <f>SEPTEMBER!K26</f>
        <v>-144.20099999999999</v>
      </c>
      <c r="Y23" s="151">
        <f>SEPTEMBER!L26</f>
        <v>236.21099999999998</v>
      </c>
      <c r="Z23" s="151">
        <f>SEPTEMBER!M26</f>
        <v>18.521999999999998</v>
      </c>
      <c r="AA23" s="151">
        <f>SEPTEMBER!N26</f>
        <v>-33.393999999999998</v>
      </c>
      <c r="AB23" s="151">
        <f>SEPTEMBER!O26</f>
        <v>-14.872</v>
      </c>
      <c r="AC23" s="151">
        <f>SEPTEMBER!P26</f>
        <v>221.339</v>
      </c>
      <c r="AD23" s="151">
        <f>SEPTEMBER!Q26</f>
        <v>614.97900000000004</v>
      </c>
      <c r="AE23" s="151">
        <f>SEPTEMBER!AA26</f>
        <v>682.9</v>
      </c>
      <c r="AF23" s="151">
        <f>SEPTEMBER!AC26</f>
        <v>26.909999999999968</v>
      </c>
      <c r="AG23" s="151">
        <f t="shared" si="14"/>
        <v>-30.088999999999999</v>
      </c>
      <c r="AH23" s="377">
        <f t="shared" si="15"/>
        <v>7.6437862005893711E-2</v>
      </c>
      <c r="AI23" s="151">
        <f t="shared" si="16"/>
        <v>0</v>
      </c>
      <c r="AJ23" s="377">
        <f t="shared" si="17"/>
        <v>0</v>
      </c>
      <c r="AK23" s="151">
        <f t="shared" si="18"/>
        <v>1.0000000000047748E-3</v>
      </c>
      <c r="AL23" s="377">
        <f t="shared" si="19"/>
        <v>6.7240451856157539E-5</v>
      </c>
      <c r="AM23" s="151">
        <f t="shared" si="20"/>
        <v>1.8999999999999773</v>
      </c>
      <c r="AN23" s="377">
        <f t="shared" si="21"/>
        <v>2.7822521599062486E-3</v>
      </c>
      <c r="AO23" s="151">
        <f t="shared" si="22"/>
        <v>31.987999999999943</v>
      </c>
      <c r="AP23" s="377">
        <f t="shared" si="23"/>
        <v>1.1887030843552575</v>
      </c>
      <c r="AQ23" s="151">
        <f t="shared" si="24"/>
        <v>-30.087999999999965</v>
      </c>
      <c r="AR23" s="377">
        <f t="shared" si="25"/>
        <v>4.8925247853991702E-2</v>
      </c>
      <c r="AS23" s="151"/>
      <c r="AT23">
        <v>9</v>
      </c>
      <c r="AU23" s="388">
        <f>Sheet1!AG12</f>
        <v>64</v>
      </c>
      <c r="AV23" s="343">
        <f>Sheet1!AH12</f>
        <v>58</v>
      </c>
      <c r="AW23" s="343"/>
      <c r="AX23" s="343"/>
      <c r="AY23" s="343"/>
      <c r="AZ23" s="343"/>
      <c r="BA23" s="343">
        <v>-163.13900000000001</v>
      </c>
      <c r="BB23" s="343">
        <v>-137.196</v>
      </c>
      <c r="BC23" s="343">
        <v>-100</v>
      </c>
      <c r="BD23" s="343">
        <v>-125</v>
      </c>
      <c r="BE23" s="343"/>
    </row>
    <row r="24" spans="3:57">
      <c r="C24" s="342">
        <f t="shared" si="12"/>
        <v>10</v>
      </c>
      <c r="D24" s="376">
        <v>393.54</v>
      </c>
      <c r="E24" s="376">
        <v>-6.5430000000000001</v>
      </c>
      <c r="F24" s="376">
        <v>386.99700000000001</v>
      </c>
      <c r="G24" s="376">
        <v>380.62099999999998</v>
      </c>
      <c r="H24" s="376">
        <v>-146.51</v>
      </c>
      <c r="I24" s="376">
        <v>234.11099999999999</v>
      </c>
      <c r="J24" s="376">
        <v>71.799000000000007</v>
      </c>
      <c r="K24" s="376">
        <v>-38.908000000000001</v>
      </c>
      <c r="L24" s="376">
        <v>32.891000000000005</v>
      </c>
      <c r="M24" s="376">
        <v>267.00200000000001</v>
      </c>
      <c r="N24" s="376">
        <v>653.99900000000002</v>
      </c>
      <c r="O24" s="376">
        <v>552</v>
      </c>
      <c r="P24" s="376">
        <v>-143.01</v>
      </c>
      <c r="Q24" s="368"/>
      <c r="R24" s="368"/>
      <c r="S24" s="342">
        <f t="shared" si="13"/>
        <v>10</v>
      </c>
      <c r="T24" s="151">
        <f>SEPTEMBER!F27</f>
        <v>327.279</v>
      </c>
      <c r="U24" s="151">
        <f>SEPTEMBER!G27</f>
        <v>-1.554</v>
      </c>
      <c r="V24" s="151">
        <f>SEPTEMBER!H27</f>
        <v>325.72500000000002</v>
      </c>
      <c r="W24" s="151">
        <f>SEPTEMBER!J27</f>
        <v>380.47699999999998</v>
      </c>
      <c r="X24" s="151">
        <f>SEPTEMBER!K27</f>
        <v>-145.785</v>
      </c>
      <c r="Y24" s="151">
        <f>SEPTEMBER!L27</f>
        <v>234.69199999999998</v>
      </c>
      <c r="Z24" s="151">
        <f>SEPTEMBER!M27</f>
        <v>24.603000000000002</v>
      </c>
      <c r="AA24" s="151">
        <f>SEPTEMBER!N27</f>
        <v>-41.151000000000003</v>
      </c>
      <c r="AB24" s="151">
        <f>SEPTEMBER!O27</f>
        <v>-16.548000000000002</v>
      </c>
      <c r="AC24" s="151">
        <f>SEPTEMBER!P27</f>
        <v>218.14399999999998</v>
      </c>
      <c r="AD24" s="151">
        <f>SEPTEMBER!Q27</f>
        <v>543.86900000000003</v>
      </c>
      <c r="AE24" s="151">
        <f>SEPTEMBER!AA27</f>
        <v>604.6</v>
      </c>
      <c r="AF24" s="151">
        <f>SEPTEMBER!AC27</f>
        <v>19.720000000000027</v>
      </c>
      <c r="AG24" s="151">
        <f t="shared" si="14"/>
        <v>-61.271999999999991</v>
      </c>
      <c r="AH24" s="377">
        <f t="shared" si="15"/>
        <v>0.18810960165784016</v>
      </c>
      <c r="AI24" s="151">
        <f t="shared" si="16"/>
        <v>0.58099999999998886</v>
      </c>
      <c r="AJ24" s="377">
        <f t="shared" si="17"/>
        <v>2.4755850220714339E-3</v>
      </c>
      <c r="AK24" s="151">
        <f t="shared" si="18"/>
        <v>-49.439000000000007</v>
      </c>
      <c r="AL24" s="377">
        <f t="shared" si="19"/>
        <v>2.9876117959874304</v>
      </c>
      <c r="AM24" s="151">
        <f t="shared" si="20"/>
        <v>52.600000000000023</v>
      </c>
      <c r="AN24" s="377">
        <f t="shared" si="21"/>
        <v>8.6999669202778726E-2</v>
      </c>
      <c r="AO24" s="151">
        <f t="shared" si="22"/>
        <v>162.73000000000002</v>
      </c>
      <c r="AP24" s="377">
        <f t="shared" si="23"/>
        <v>8.2520283975659119</v>
      </c>
      <c r="AQ24" s="151">
        <f t="shared" si="24"/>
        <v>-110.13</v>
      </c>
      <c r="AR24" s="377">
        <f t="shared" si="25"/>
        <v>0.20249361519042267</v>
      </c>
      <c r="AS24" s="151"/>
      <c r="AT24">
        <v>10</v>
      </c>
      <c r="AU24" s="388">
        <f>Sheet1!AG13</f>
        <v>64</v>
      </c>
      <c r="AV24" s="343">
        <f>Sheet1!AH13</f>
        <v>60</v>
      </c>
      <c r="AW24" s="343"/>
      <c r="AX24" s="343"/>
      <c r="AY24" s="343"/>
      <c r="AZ24" s="343"/>
      <c r="BA24" s="343">
        <v>-116.73700000000005</v>
      </c>
      <c r="BB24" s="343">
        <v>-80.753000000000043</v>
      </c>
      <c r="BC24" s="343">
        <v>-70</v>
      </c>
      <c r="BD24" s="343"/>
      <c r="BE24" s="343"/>
    </row>
    <row r="25" spans="3:57">
      <c r="C25" s="342">
        <f t="shared" si="12"/>
        <v>11</v>
      </c>
      <c r="D25" s="151">
        <v>363.63099999999997</v>
      </c>
      <c r="E25" s="151">
        <v>-2.4529999999999998</v>
      </c>
      <c r="F25" s="151">
        <v>361.178</v>
      </c>
      <c r="G25" s="151">
        <v>241.34200000000001</v>
      </c>
      <c r="H25" s="151">
        <v>-146.036</v>
      </c>
      <c r="I25" s="151">
        <v>95.306000000000012</v>
      </c>
      <c r="J25" s="151">
        <v>88.869</v>
      </c>
      <c r="K25" s="151">
        <v>-77.311999999999998</v>
      </c>
      <c r="L25" s="151">
        <v>11.557000000000002</v>
      </c>
      <c r="M25" s="151">
        <v>106.86300000000001</v>
      </c>
      <c r="N25" s="151">
        <v>468.041</v>
      </c>
      <c r="O25" s="151">
        <v>427</v>
      </c>
      <c r="P25" s="151">
        <v>-82.051999999999964</v>
      </c>
      <c r="R25" s="368"/>
      <c r="S25" s="342">
        <f t="shared" si="13"/>
        <v>11</v>
      </c>
      <c r="T25" s="151">
        <f>SEPTEMBER!F28</f>
        <v>370.55099999999999</v>
      </c>
      <c r="U25" s="151">
        <f>SEPTEMBER!G28</f>
        <v>-0.27</v>
      </c>
      <c r="V25" s="151">
        <f>SEPTEMBER!H28</f>
        <v>370.28100000000001</v>
      </c>
      <c r="W25" s="151">
        <f>SEPTEMBER!J28</f>
        <v>254.041</v>
      </c>
      <c r="X25" s="151">
        <f>SEPTEMBER!K28</f>
        <v>-149.04300000000001</v>
      </c>
      <c r="Y25" s="151">
        <f>SEPTEMBER!L28</f>
        <v>104.99799999999999</v>
      </c>
      <c r="Z25" s="151">
        <f>SEPTEMBER!M28</f>
        <v>45.33</v>
      </c>
      <c r="AA25" s="151">
        <f>SEPTEMBER!N28</f>
        <v>-50.204000000000001</v>
      </c>
      <c r="AB25" s="151">
        <f>SEPTEMBER!O28</f>
        <v>-4.8740000000000023</v>
      </c>
      <c r="AC25" s="151">
        <f>SEPTEMBER!P28</f>
        <v>100.124</v>
      </c>
      <c r="AD25" s="151">
        <f>SEPTEMBER!Q28</f>
        <v>470.40499999999997</v>
      </c>
      <c r="AE25" s="151">
        <f>SEPTEMBER!AA28</f>
        <v>593.5</v>
      </c>
      <c r="AF25" s="151">
        <f>SEPTEMBER!AC28</f>
        <v>82.084000000000003</v>
      </c>
      <c r="AG25" s="151">
        <f t="shared" si="14"/>
        <v>9.1030000000000086</v>
      </c>
      <c r="AH25" s="377">
        <f t="shared" si="15"/>
        <v>2.4584032126952256E-2</v>
      </c>
      <c r="AI25" s="151">
        <f t="shared" si="16"/>
        <v>9.6919999999999789</v>
      </c>
      <c r="AJ25" s="377">
        <f t="shared" si="17"/>
        <v>9.2306520124192645E-2</v>
      </c>
      <c r="AK25" s="151">
        <f t="shared" si="18"/>
        <v>-16.431000000000004</v>
      </c>
      <c r="AL25" s="377">
        <f t="shared" si="19"/>
        <v>3.3711530570373403</v>
      </c>
      <c r="AM25" s="151">
        <f t="shared" si="20"/>
        <v>166.5</v>
      </c>
      <c r="AN25" s="377">
        <f t="shared" si="21"/>
        <v>0.28053917438921649</v>
      </c>
      <c r="AO25" s="151">
        <f t="shared" si="22"/>
        <v>164.13599999999997</v>
      </c>
      <c r="AP25" s="377">
        <f t="shared" si="23"/>
        <v>1.9996101554505137</v>
      </c>
      <c r="AQ25" s="151">
        <f t="shared" si="24"/>
        <v>2.3639999999999759</v>
      </c>
      <c r="AR25" s="377">
        <f t="shared" si="25"/>
        <v>5.0254567872364793E-3</v>
      </c>
      <c r="AS25" s="151"/>
      <c r="AT25">
        <v>11</v>
      </c>
      <c r="AU25" s="388">
        <f>Sheet1!AG14</f>
        <v>64</v>
      </c>
      <c r="AV25" s="343">
        <f>Sheet1!AH14</f>
        <v>67</v>
      </c>
      <c r="AX25" s="343"/>
      <c r="AY25" s="343"/>
      <c r="AZ25" s="343"/>
      <c r="BA25" s="343">
        <v>192.75200000000004</v>
      </c>
      <c r="BB25" s="343">
        <v>188.28200000000007</v>
      </c>
      <c r="BC25" s="343"/>
      <c r="BD25" s="343"/>
      <c r="BE25" s="343"/>
    </row>
    <row r="26" spans="3:57">
      <c r="C26" s="342">
        <f t="shared" si="12"/>
        <v>12</v>
      </c>
      <c r="D26" s="151">
        <v>314.75</v>
      </c>
      <c r="E26" s="151">
        <v>-2.786</v>
      </c>
      <c r="F26" s="151">
        <v>311.964</v>
      </c>
      <c r="G26" s="151">
        <v>250.37299999999999</v>
      </c>
      <c r="H26" s="151">
        <v>-146.22499999999999</v>
      </c>
      <c r="I26" s="151">
        <v>104.148</v>
      </c>
      <c r="J26" s="151">
        <v>69.843999999999994</v>
      </c>
      <c r="K26" s="151">
        <v>-109.467</v>
      </c>
      <c r="L26" s="151">
        <v>-39.623000000000005</v>
      </c>
      <c r="M26" s="151">
        <v>64.525000000000006</v>
      </c>
      <c r="N26" s="151">
        <v>376.48899999999998</v>
      </c>
      <c r="O26" s="151">
        <v>452</v>
      </c>
      <c r="P26" s="151">
        <v>34.5</v>
      </c>
      <c r="R26" s="368"/>
      <c r="S26" s="342">
        <f t="shared" si="13"/>
        <v>12</v>
      </c>
      <c r="T26" s="151">
        <f>SEPTEMBER!F29</f>
        <v>344.40300000000002</v>
      </c>
      <c r="U26" s="151">
        <f>SEPTEMBER!G29</f>
        <v>-1.4610000000000001</v>
      </c>
      <c r="V26" s="151">
        <f>SEPTEMBER!H29</f>
        <v>342.94200000000001</v>
      </c>
      <c r="W26" s="151">
        <f>SEPTEMBER!J29</f>
        <v>260.62299999999999</v>
      </c>
      <c r="X26" s="151">
        <f>SEPTEMBER!K29</f>
        <v>-148.89099999999999</v>
      </c>
      <c r="Y26" s="151">
        <f>SEPTEMBER!L29</f>
        <v>111.732</v>
      </c>
      <c r="Z26" s="151">
        <f>SEPTEMBER!M29</f>
        <v>31.22</v>
      </c>
      <c r="AA26" s="151">
        <f>SEPTEMBER!N29</f>
        <v>-37.371000000000002</v>
      </c>
      <c r="AB26" s="151">
        <f>SEPTEMBER!O29</f>
        <v>-6.1510000000000034</v>
      </c>
      <c r="AC26" s="151">
        <f>SEPTEMBER!P29</f>
        <v>105.58099999999999</v>
      </c>
      <c r="AD26" s="151">
        <f>SEPTEMBER!Q29</f>
        <v>448.52300000000002</v>
      </c>
      <c r="AE26" s="151">
        <f>SEPTEMBER!AA29</f>
        <v>405.3</v>
      </c>
      <c r="AF26" s="151">
        <f>SEPTEMBER!AC29</f>
        <v>-84.234000000000037</v>
      </c>
      <c r="AG26" s="151">
        <f t="shared" si="14"/>
        <v>30.978000000000009</v>
      </c>
      <c r="AH26" s="377">
        <f t="shared" si="15"/>
        <v>9.0330143289535869E-2</v>
      </c>
      <c r="AI26" s="151">
        <f t="shared" si="16"/>
        <v>7.5840000000000032</v>
      </c>
      <c r="AJ26" s="377">
        <f t="shared" si="17"/>
        <v>6.7876704972613069E-2</v>
      </c>
      <c r="AK26" s="151">
        <f t="shared" si="18"/>
        <v>33.472000000000001</v>
      </c>
      <c r="AL26" s="377">
        <f t="shared" si="19"/>
        <v>5.4417167940172302</v>
      </c>
      <c r="AM26" s="151">
        <f t="shared" si="20"/>
        <v>-46.699999999999989</v>
      </c>
      <c r="AN26" s="377">
        <f t="shared" si="21"/>
        <v>0.11522329138909447</v>
      </c>
      <c r="AO26" s="151">
        <f t="shared" si="22"/>
        <v>-118.73400000000004</v>
      </c>
      <c r="AP26" s="377">
        <f t="shared" si="23"/>
        <v>1.4095733314338625</v>
      </c>
      <c r="AQ26" s="151">
        <f t="shared" si="24"/>
        <v>72.034000000000049</v>
      </c>
      <c r="AR26" s="377">
        <f t="shared" si="25"/>
        <v>0.16060268927123034</v>
      </c>
      <c r="AS26" s="151"/>
      <c r="AT26">
        <v>12</v>
      </c>
      <c r="AU26" s="343">
        <f>Sheet1!AG15</f>
        <v>64</v>
      </c>
      <c r="AV26" s="343">
        <f>Sheet1!AH15</f>
        <v>65</v>
      </c>
      <c r="AW26" s="343"/>
      <c r="AZ26" s="343"/>
      <c r="BA26" s="343">
        <v>133.23500000000001</v>
      </c>
      <c r="BB26" s="343">
        <v>160.941</v>
      </c>
      <c r="BC26" s="343"/>
      <c r="BD26" s="343">
        <v>22</v>
      </c>
      <c r="BE26" s="368"/>
    </row>
    <row r="27" spans="3:57">
      <c r="C27" s="342">
        <f t="shared" si="12"/>
        <v>13</v>
      </c>
      <c r="D27" s="151">
        <v>364.78899999999999</v>
      </c>
      <c r="E27" s="151">
        <v>-2.7410000000000001</v>
      </c>
      <c r="F27" s="151">
        <v>362.048</v>
      </c>
      <c r="G27" s="151">
        <v>260.62299999999999</v>
      </c>
      <c r="H27" s="151">
        <v>-149.27199999999999</v>
      </c>
      <c r="I27" s="151">
        <v>111.351</v>
      </c>
      <c r="J27" s="151">
        <v>71.733999999999995</v>
      </c>
      <c r="K27" s="151">
        <v>-63.341999999999999</v>
      </c>
      <c r="L27" s="151">
        <v>8.3919999999999959</v>
      </c>
      <c r="M27" s="151">
        <v>119.74299999999999</v>
      </c>
      <c r="N27" s="151">
        <v>481.791</v>
      </c>
      <c r="O27" s="151">
        <v>552</v>
      </c>
      <c r="P27" s="151">
        <v>29.198000000000093</v>
      </c>
      <c r="R27" s="368"/>
      <c r="S27" s="342">
        <f t="shared" si="13"/>
        <v>13</v>
      </c>
      <c r="T27" s="151">
        <f>SEPTEMBER!F30</f>
        <v>340.697</v>
      </c>
      <c r="U27" s="151">
        <f>SEPTEMBER!G30</f>
        <v>-2.6819999999999999</v>
      </c>
      <c r="V27" s="151">
        <f>SEPTEMBER!H30</f>
        <v>338.01499999999999</v>
      </c>
      <c r="W27" s="151">
        <f>SEPTEMBER!J30</f>
        <v>260.62299999999999</v>
      </c>
      <c r="X27" s="151">
        <f>SEPTEMBER!K30</f>
        <v>-149.38999999999999</v>
      </c>
      <c r="Y27" s="151">
        <f>SEPTEMBER!L30</f>
        <v>111.233</v>
      </c>
      <c r="Z27" s="151">
        <f>SEPTEMBER!M30</f>
        <v>62.348999999999997</v>
      </c>
      <c r="AA27" s="151">
        <f>SEPTEMBER!N30</f>
        <v>-58.948</v>
      </c>
      <c r="AB27" s="151">
        <f>SEPTEMBER!O30</f>
        <v>3.4009999999999962</v>
      </c>
      <c r="AC27" s="151">
        <f>SEPTEMBER!P30</f>
        <v>114.634</v>
      </c>
      <c r="AD27" s="151">
        <f>SEPTEMBER!Q30</f>
        <v>452.649</v>
      </c>
      <c r="AE27" s="151">
        <f>SEPTEMBER!AA30</f>
        <v>431.1</v>
      </c>
      <c r="AF27" s="151">
        <f>SEPTEMBER!AC30</f>
        <v>-62.56</v>
      </c>
      <c r="AG27" s="151">
        <f t="shared" ref="AG27:AG32" si="26">V27-F27</f>
        <v>-24.033000000000015</v>
      </c>
      <c r="AH27" s="377">
        <f t="shared" ref="AH27:AH32" si="27">ABS((V27-F27)/V27)</f>
        <v>7.1100394952886753E-2</v>
      </c>
      <c r="AI27" s="151">
        <f t="shared" ref="AI27:AI32" si="28">Y27-I27</f>
        <v>-0.117999999999995</v>
      </c>
      <c r="AJ27" s="377">
        <f t="shared" ref="AJ27:AJ32" si="29">ABS((Y27-I27)/Y27)</f>
        <v>1.0608362626198609E-3</v>
      </c>
      <c r="AK27" s="151">
        <f t="shared" ref="AK27:AK32" si="30">AB27-L27</f>
        <v>-4.9909999999999997</v>
      </c>
      <c r="AL27" s="377">
        <f t="shared" ref="AL27:AL32" si="31">ABS((AB27-L27)/AB27)</f>
        <v>1.467509556012939</v>
      </c>
      <c r="AM27" s="151">
        <f t="shared" ref="AM27:AM32" si="32">AE27-O27</f>
        <v>-120.89999999999998</v>
      </c>
      <c r="AN27" s="377">
        <f t="shared" ref="AN27:AN32" si="33">ABS((AE27-O27)/AE27)</f>
        <v>0.28044537230340982</v>
      </c>
      <c r="AO27" s="151">
        <f t="shared" ref="AO27:AO32" si="34">AF27-P27</f>
        <v>-91.758000000000095</v>
      </c>
      <c r="AP27" s="377">
        <f t="shared" ref="AP27:AP32" si="35">ABS((AF27-P27)/AF27)</f>
        <v>1.4667199488491063</v>
      </c>
      <c r="AQ27" s="151">
        <f t="shared" ref="AQ27:AQ32" si="36">AD27-N27</f>
        <v>-29.141999999999996</v>
      </c>
      <c r="AR27" s="377">
        <f t="shared" ref="AR27:AR32" si="37">ABS((AD27-N27)/AD27)</f>
        <v>6.4381010451807025E-2</v>
      </c>
      <c r="AS27" s="151"/>
      <c r="AT27">
        <v>13</v>
      </c>
      <c r="AU27">
        <f>Sheet1!AG16</f>
        <v>63</v>
      </c>
      <c r="AV27" s="343">
        <f>Sheet1!AH16</f>
        <v>56</v>
      </c>
      <c r="AZ27" s="343"/>
      <c r="BA27" s="343">
        <v>-15.386000000000024</v>
      </c>
      <c r="BB27" s="343">
        <v>32.015000000000001</v>
      </c>
      <c r="BC27" s="343">
        <v>38</v>
      </c>
      <c r="BD27" s="343">
        <v>-115</v>
      </c>
      <c r="BE27" s="343"/>
    </row>
    <row r="28" spans="3:57">
      <c r="C28" s="342">
        <f t="shared" si="12"/>
        <v>14</v>
      </c>
      <c r="D28" s="151">
        <v>358.11599999999999</v>
      </c>
      <c r="E28" s="151">
        <v>-20.129000000000001</v>
      </c>
      <c r="F28" s="151">
        <v>337.98699999999997</v>
      </c>
      <c r="G28" s="151">
        <v>377.08600000000001</v>
      </c>
      <c r="H28" s="151">
        <v>-146.03</v>
      </c>
      <c r="I28" s="151">
        <v>231.05600000000001</v>
      </c>
      <c r="J28" s="151">
        <v>30.981999999999999</v>
      </c>
      <c r="K28" s="151">
        <v>-16.908000000000001</v>
      </c>
      <c r="L28" s="151">
        <v>14.073999999999998</v>
      </c>
      <c r="M28" s="151">
        <v>245.13</v>
      </c>
      <c r="N28" s="151">
        <v>583.11699999999996</v>
      </c>
      <c r="O28" s="151">
        <v>548</v>
      </c>
      <c r="P28" s="151">
        <v>-76.926999999999907</v>
      </c>
      <c r="R28" s="368"/>
      <c r="S28" s="342">
        <f t="shared" si="13"/>
        <v>14</v>
      </c>
      <c r="T28" s="151">
        <f>SEPTEMBER!F31</f>
        <v>321.03399999999999</v>
      </c>
      <c r="U28" s="151">
        <f>SEPTEMBER!G31</f>
        <v>-1.7549999999999999</v>
      </c>
      <c r="V28" s="151">
        <f>SEPTEMBER!H31</f>
        <v>319.279</v>
      </c>
      <c r="W28" s="151">
        <f>SEPTEMBER!J31</f>
        <v>382.12299999999999</v>
      </c>
      <c r="X28" s="151">
        <f>SEPTEMBER!K31</f>
        <v>-148.697</v>
      </c>
      <c r="Y28" s="151">
        <f>SEPTEMBER!L31</f>
        <v>233.42599999999999</v>
      </c>
      <c r="Z28" s="151">
        <f>SEPTEMBER!M31</f>
        <v>27.978000000000002</v>
      </c>
      <c r="AA28" s="151">
        <f>SEPTEMBER!N31</f>
        <v>-35.756</v>
      </c>
      <c r="AB28" s="151">
        <f>SEPTEMBER!O31</f>
        <v>-7.7779999999999987</v>
      </c>
      <c r="AC28" s="151">
        <f>SEPTEMBER!P31</f>
        <v>225.648</v>
      </c>
      <c r="AD28" s="151">
        <f>SEPTEMBER!Q31</f>
        <v>544.92700000000002</v>
      </c>
      <c r="AE28" s="151">
        <f>SEPTEMBER!AA31</f>
        <v>601.1</v>
      </c>
      <c r="AF28" s="151">
        <f>SEPTEMBER!AC31</f>
        <v>14.93100000000004</v>
      </c>
      <c r="AG28" s="151">
        <f t="shared" si="26"/>
        <v>-18.70799999999997</v>
      </c>
      <c r="AH28" s="377">
        <f t="shared" si="27"/>
        <v>5.8594520779631516E-2</v>
      </c>
      <c r="AI28" s="151">
        <f t="shared" si="28"/>
        <v>2.3699999999999761</v>
      </c>
      <c r="AJ28" s="377">
        <f t="shared" si="29"/>
        <v>1.0153110621781534E-2</v>
      </c>
      <c r="AK28" s="151">
        <f t="shared" si="30"/>
        <v>-21.851999999999997</v>
      </c>
      <c r="AL28" s="377">
        <f t="shared" si="31"/>
        <v>2.8094625867832348</v>
      </c>
      <c r="AM28" s="151">
        <f t="shared" si="32"/>
        <v>53.100000000000023</v>
      </c>
      <c r="AN28" s="377">
        <f t="shared" si="33"/>
        <v>8.8338046913991053E-2</v>
      </c>
      <c r="AO28" s="151">
        <f t="shared" si="34"/>
        <v>91.857999999999947</v>
      </c>
      <c r="AP28" s="377">
        <f t="shared" si="35"/>
        <v>6.152166633179271</v>
      </c>
      <c r="AQ28" s="151">
        <f t="shared" si="36"/>
        <v>-38.189999999999941</v>
      </c>
      <c r="AR28" s="377">
        <f t="shared" si="37"/>
        <v>7.0082781730396809E-2</v>
      </c>
      <c r="AS28" s="151"/>
      <c r="AT28">
        <v>14</v>
      </c>
      <c r="AU28">
        <f>Sheet1!AG17</f>
        <v>63</v>
      </c>
      <c r="AV28" s="343">
        <f>Sheet1!AH17</f>
        <v>54</v>
      </c>
      <c r="AW28" s="343"/>
      <c r="AX28" s="343"/>
      <c r="AY28" s="343"/>
      <c r="AZ28" s="343"/>
      <c r="BA28" s="343">
        <v>-221.56100000000009</v>
      </c>
      <c r="BB28" s="343">
        <v>11.727999999999952</v>
      </c>
      <c r="BC28" s="343">
        <v>-203</v>
      </c>
      <c r="BD28" s="343">
        <v>10</v>
      </c>
      <c r="BE28" s="368"/>
    </row>
    <row r="29" spans="3:57">
      <c r="C29" s="342">
        <f t="shared" si="12"/>
        <v>15</v>
      </c>
      <c r="D29" s="376">
        <v>342.15499999999997</v>
      </c>
      <c r="E29" s="376">
        <v>0</v>
      </c>
      <c r="F29" s="376">
        <v>342.15499999999997</v>
      </c>
      <c r="G29" s="376">
        <v>380.774</v>
      </c>
      <c r="H29" s="376">
        <v>-143.66499999999999</v>
      </c>
      <c r="I29" s="376">
        <v>237.10900000000001</v>
      </c>
      <c r="J29" s="376">
        <v>31.379000000000001</v>
      </c>
      <c r="K29" s="376">
        <v>-26.645</v>
      </c>
      <c r="L29" s="376">
        <v>4.7340000000000018</v>
      </c>
      <c r="M29" s="376">
        <v>241.84300000000002</v>
      </c>
      <c r="N29" s="376">
        <v>583.99800000000005</v>
      </c>
      <c r="O29" s="376">
        <v>594.70000000000005</v>
      </c>
      <c r="P29" s="376">
        <v>-30.557999999999993</v>
      </c>
      <c r="Q29" s="368"/>
      <c r="R29" s="368"/>
      <c r="S29" s="342">
        <f t="shared" si="13"/>
        <v>15</v>
      </c>
      <c r="T29" s="151">
        <f>SEPTEMBER!F32</f>
        <v>342.15499999999997</v>
      </c>
      <c r="U29" s="151">
        <f>SEPTEMBER!G32</f>
        <v>0</v>
      </c>
      <c r="V29" s="151">
        <f>SEPTEMBER!H32</f>
        <v>342.15499999999997</v>
      </c>
      <c r="W29" s="151">
        <f>SEPTEMBER!J32</f>
        <v>380.774</v>
      </c>
      <c r="X29" s="151">
        <f>SEPTEMBER!K32</f>
        <v>-143.66499999999999</v>
      </c>
      <c r="Y29" s="151">
        <f>SEPTEMBER!L32</f>
        <v>237.10900000000001</v>
      </c>
      <c r="Z29" s="151">
        <f>SEPTEMBER!M32</f>
        <v>31.379000000000001</v>
      </c>
      <c r="AA29" s="151">
        <f>SEPTEMBER!N32</f>
        <v>-50.201000000000001</v>
      </c>
      <c r="AB29" s="151">
        <f>SEPTEMBER!O32</f>
        <v>-18.821999999999999</v>
      </c>
      <c r="AC29" s="151">
        <f>SEPTEMBER!P32</f>
        <v>218.28700000000001</v>
      </c>
      <c r="AD29" s="151">
        <f>SEPTEMBER!Q32</f>
        <v>560.44200000000001</v>
      </c>
      <c r="AE29" s="151">
        <f>SEPTEMBER!AA32</f>
        <v>594.70000000000005</v>
      </c>
      <c r="AF29" s="151">
        <f>SEPTEMBER!AC32</f>
        <v>-7.0019999999999527</v>
      </c>
      <c r="AG29" s="151">
        <f t="shared" si="26"/>
        <v>0</v>
      </c>
      <c r="AH29" s="377">
        <f t="shared" si="27"/>
        <v>0</v>
      </c>
      <c r="AI29" s="151">
        <f t="shared" si="28"/>
        <v>0</v>
      </c>
      <c r="AJ29" s="377">
        <f t="shared" si="29"/>
        <v>0</v>
      </c>
      <c r="AK29" s="151">
        <f t="shared" si="30"/>
        <v>-23.556000000000001</v>
      </c>
      <c r="AL29" s="377">
        <f t="shared" si="31"/>
        <v>1.2515141855275742</v>
      </c>
      <c r="AM29" s="151">
        <f t="shared" si="32"/>
        <v>0</v>
      </c>
      <c r="AN29" s="377">
        <f t="shared" si="33"/>
        <v>0</v>
      </c>
      <c r="AO29" s="151">
        <f t="shared" si="34"/>
        <v>23.55600000000004</v>
      </c>
      <c r="AP29" s="377">
        <f t="shared" si="35"/>
        <v>3.364181662382205</v>
      </c>
      <c r="AQ29" s="151">
        <f t="shared" si="36"/>
        <v>-23.55600000000004</v>
      </c>
      <c r="AR29" s="377">
        <f t="shared" si="37"/>
        <v>4.2031111158692673E-2</v>
      </c>
      <c r="AS29" s="151"/>
      <c r="AT29">
        <v>15</v>
      </c>
      <c r="AU29">
        <f>Sheet1!AG18</f>
        <v>62</v>
      </c>
      <c r="AV29" s="343">
        <f>Sheet1!AH18</f>
        <v>57</v>
      </c>
      <c r="AW29" s="343"/>
      <c r="AX29" s="343"/>
      <c r="AY29" s="343"/>
      <c r="AZ29" s="343"/>
      <c r="BA29" s="343">
        <v>-69.805999999999983</v>
      </c>
      <c r="BB29" s="343">
        <v>-50.646000000000015</v>
      </c>
      <c r="BC29" s="343">
        <v>-19</v>
      </c>
      <c r="BD29" s="343">
        <v>10</v>
      </c>
      <c r="BE29" s="343"/>
    </row>
    <row r="30" spans="3:57">
      <c r="C30" s="342">
        <f t="shared" si="12"/>
        <v>16</v>
      </c>
      <c r="D30" s="376">
        <v>369.904</v>
      </c>
      <c r="E30" s="376">
        <v>-0.82299999999999995</v>
      </c>
      <c r="F30" s="376">
        <v>369.08100000000002</v>
      </c>
      <c r="G30" s="376">
        <v>379.04599999999999</v>
      </c>
      <c r="H30" s="376">
        <v>-142.41499999999999</v>
      </c>
      <c r="I30" s="376">
        <v>236.631</v>
      </c>
      <c r="J30" s="376">
        <v>30.036999999999999</v>
      </c>
      <c r="K30" s="376">
        <v>-21.856000000000002</v>
      </c>
      <c r="L30" s="376">
        <v>8.1809999999999974</v>
      </c>
      <c r="M30" s="376">
        <v>244.81200000000001</v>
      </c>
      <c r="N30" s="376">
        <v>613.89300000000003</v>
      </c>
      <c r="O30" s="376">
        <v>601</v>
      </c>
      <c r="P30" s="376">
        <v>-53.971000000000004</v>
      </c>
      <c r="Q30" s="368"/>
      <c r="R30" s="368"/>
      <c r="S30" s="342">
        <f t="shared" si="13"/>
        <v>16</v>
      </c>
      <c r="T30" s="151">
        <f>SEPTEMBER!F33</f>
        <v>343.04300000000001</v>
      </c>
      <c r="U30" s="151">
        <f>SEPTEMBER!G33</f>
        <v>0</v>
      </c>
      <c r="V30" s="151">
        <f>SEPTEMBER!H33</f>
        <v>343.04300000000001</v>
      </c>
      <c r="W30" s="151">
        <f>SEPTEMBER!J33</f>
        <v>379.04599999999999</v>
      </c>
      <c r="X30" s="151">
        <f>SEPTEMBER!K33</f>
        <v>-143.44200000000001</v>
      </c>
      <c r="Y30" s="151">
        <f>SEPTEMBER!L33</f>
        <v>235.60399999999998</v>
      </c>
      <c r="Z30" s="151">
        <f>SEPTEMBER!M33</f>
        <v>15.176</v>
      </c>
      <c r="AA30" s="151">
        <f>SEPTEMBER!N33</f>
        <v>-24.472000000000001</v>
      </c>
      <c r="AB30" s="151">
        <f>SEPTEMBER!O33</f>
        <v>-9.2960000000000012</v>
      </c>
      <c r="AC30" s="151">
        <f>SEPTEMBER!P33</f>
        <v>226.30799999999999</v>
      </c>
      <c r="AD30" s="151">
        <f>SEPTEMBER!Q33</f>
        <v>569.351</v>
      </c>
      <c r="AE30" s="151">
        <f>SEPTEMBER!AA33</f>
        <v>598.4</v>
      </c>
      <c r="AF30" s="151">
        <f>SEPTEMBER!AC33</f>
        <v>-12.028999999999996</v>
      </c>
      <c r="AG30" s="151">
        <f t="shared" si="26"/>
        <v>-26.038000000000011</v>
      </c>
      <c r="AH30" s="377">
        <f t="shared" si="27"/>
        <v>7.5903020904084947E-2</v>
      </c>
      <c r="AI30" s="151">
        <f t="shared" si="28"/>
        <v>-1.0270000000000152</v>
      </c>
      <c r="AJ30" s="377">
        <f t="shared" si="29"/>
        <v>4.359009184903547E-3</v>
      </c>
      <c r="AK30" s="151">
        <f t="shared" si="30"/>
        <v>-17.476999999999997</v>
      </c>
      <c r="AL30" s="377">
        <f t="shared" si="31"/>
        <v>1.8800559380378652</v>
      </c>
      <c r="AM30" s="151">
        <f t="shared" si="32"/>
        <v>-2.6000000000000227</v>
      </c>
      <c r="AN30" s="377">
        <f t="shared" si="33"/>
        <v>4.3449197860962949E-3</v>
      </c>
      <c r="AO30" s="151">
        <f t="shared" si="34"/>
        <v>41.942000000000007</v>
      </c>
      <c r="AP30" s="377">
        <f t="shared" si="35"/>
        <v>3.4867403774212335</v>
      </c>
      <c r="AQ30" s="151">
        <f t="shared" si="36"/>
        <v>-44.54200000000003</v>
      </c>
      <c r="AR30" s="377">
        <f t="shared" si="37"/>
        <v>7.8232935394861924E-2</v>
      </c>
      <c r="AS30" s="151"/>
      <c r="AT30">
        <v>16</v>
      </c>
      <c r="AU30">
        <f>Sheet1!AG19</f>
        <v>62</v>
      </c>
      <c r="AV30" s="343">
        <f>Sheet1!AH19</f>
        <v>59</v>
      </c>
      <c r="AW30" s="343"/>
      <c r="AX30" s="343"/>
      <c r="AY30" s="343"/>
      <c r="AZ30" s="343"/>
      <c r="BA30" s="343">
        <v>-56.137</v>
      </c>
      <c r="BB30" s="343">
        <v>26.782999999999959</v>
      </c>
      <c r="BC30" s="343">
        <v>-83</v>
      </c>
      <c r="BD30" s="343">
        <v>39</v>
      </c>
      <c r="BE30" s="343"/>
    </row>
    <row r="31" spans="3:57">
      <c r="C31" s="342">
        <f t="shared" si="12"/>
        <v>17</v>
      </c>
      <c r="D31" s="376">
        <v>316.65600000000001</v>
      </c>
      <c r="E31" s="376">
        <v>-11.855</v>
      </c>
      <c r="F31" s="376">
        <v>304.80099999999999</v>
      </c>
      <c r="G31" s="376">
        <v>380.64100000000002</v>
      </c>
      <c r="H31" s="376">
        <v>-143.43</v>
      </c>
      <c r="I31" s="376">
        <v>237.21100000000001</v>
      </c>
      <c r="J31" s="376">
        <v>30.558</v>
      </c>
      <c r="K31" s="376">
        <v>-32.741999999999997</v>
      </c>
      <c r="L31" s="376">
        <v>-2.1839999999999975</v>
      </c>
      <c r="M31" s="376">
        <v>235.02700000000002</v>
      </c>
      <c r="N31" s="376">
        <v>539.82799999999997</v>
      </c>
      <c r="O31" s="376">
        <v>523</v>
      </c>
      <c r="P31" s="376">
        <v>-57.838999999999942</v>
      </c>
      <c r="Q31" s="368"/>
      <c r="R31" s="368"/>
      <c r="S31" s="342">
        <f t="shared" si="13"/>
        <v>17</v>
      </c>
      <c r="T31" s="151">
        <f>SEPTEMBER!F34</f>
        <v>272.00200000000001</v>
      </c>
      <c r="U31" s="151">
        <f>SEPTEMBER!G34</f>
        <v>-1.2090000000000001</v>
      </c>
      <c r="V31" s="151">
        <f>SEPTEMBER!H34</f>
        <v>270.79300000000001</v>
      </c>
      <c r="W31" s="151">
        <f>SEPTEMBER!J34</f>
        <v>380.77300000000002</v>
      </c>
      <c r="X31" s="151">
        <f>SEPTEMBER!K34</f>
        <v>-157.667</v>
      </c>
      <c r="Y31" s="151">
        <f>SEPTEMBER!L34</f>
        <v>223.10600000000002</v>
      </c>
      <c r="Z31" s="151">
        <f>SEPTEMBER!M34</f>
        <v>21.059000000000001</v>
      </c>
      <c r="AA31" s="151">
        <f>SEPTEMBER!N34</f>
        <v>-84.581000000000003</v>
      </c>
      <c r="AB31" s="151">
        <f>SEPTEMBER!O34</f>
        <v>-63.522000000000006</v>
      </c>
      <c r="AC31" s="151">
        <f>SEPTEMBER!P34</f>
        <v>159.584</v>
      </c>
      <c r="AD31" s="151">
        <f>SEPTEMBER!Q34</f>
        <v>430.37700000000001</v>
      </c>
      <c r="AE31" s="151">
        <f>SEPTEMBER!AA34</f>
        <v>459.4</v>
      </c>
      <c r="AF31" s="151">
        <f>SEPTEMBER!AC34</f>
        <v>-12.067000000000007</v>
      </c>
      <c r="AG31" s="151">
        <f t="shared" si="26"/>
        <v>-34.007999999999981</v>
      </c>
      <c r="AH31" s="377">
        <f t="shared" si="27"/>
        <v>0.12558670275819531</v>
      </c>
      <c r="AI31" s="151">
        <f t="shared" si="28"/>
        <v>-14.10499999999999</v>
      </c>
      <c r="AJ31" s="377">
        <f t="shared" si="29"/>
        <v>6.3221069805383931E-2</v>
      </c>
      <c r="AK31" s="151">
        <f t="shared" si="30"/>
        <v>-61.338000000000008</v>
      </c>
      <c r="AL31" s="377">
        <f t="shared" si="31"/>
        <v>0.9656182110135072</v>
      </c>
      <c r="AM31" s="151">
        <f t="shared" si="32"/>
        <v>-63.600000000000023</v>
      </c>
      <c r="AN31" s="377">
        <f t="shared" si="33"/>
        <v>0.13844144536351768</v>
      </c>
      <c r="AO31" s="151">
        <f t="shared" si="34"/>
        <v>45.771999999999935</v>
      </c>
      <c r="AP31" s="377">
        <f t="shared" si="35"/>
        <v>3.7931548852241574</v>
      </c>
      <c r="AQ31" s="151">
        <f t="shared" si="36"/>
        <v>-109.45099999999996</v>
      </c>
      <c r="AR31" s="377">
        <f t="shared" si="37"/>
        <v>0.25431424077030129</v>
      </c>
      <c r="AS31" s="151"/>
      <c r="AT31">
        <v>17</v>
      </c>
      <c r="AU31">
        <f>Sheet1!AG20</f>
        <v>62</v>
      </c>
      <c r="AV31" s="343">
        <f>Sheet1!AH20</f>
        <v>59</v>
      </c>
      <c r="AW31" s="343"/>
      <c r="AX31" s="343"/>
      <c r="AY31" s="343"/>
      <c r="AZ31" s="343"/>
      <c r="BA31" s="343">
        <v>-139.72</v>
      </c>
      <c r="BB31" s="343">
        <v>30.2349999999999</v>
      </c>
      <c r="BC31" s="343">
        <v>-153</v>
      </c>
      <c r="BD31" s="343"/>
      <c r="BE31" s="343"/>
    </row>
    <row r="32" spans="3:57">
      <c r="C32" s="342">
        <f t="shared" si="12"/>
        <v>18</v>
      </c>
      <c r="D32" s="376">
        <v>346.34199999999998</v>
      </c>
      <c r="E32" s="376">
        <v>-3.657</v>
      </c>
      <c r="F32" s="376">
        <v>342.685</v>
      </c>
      <c r="G32" s="376">
        <v>260.62299999999999</v>
      </c>
      <c r="H32" s="376">
        <v>-150.15100000000001</v>
      </c>
      <c r="I32" s="376">
        <v>110.47199999999998</v>
      </c>
      <c r="J32" s="376">
        <v>30.652000000000001</v>
      </c>
      <c r="K32" s="376">
        <v>-28.684000000000001</v>
      </c>
      <c r="L32" s="376">
        <v>1.968</v>
      </c>
      <c r="M32" s="376">
        <v>112.44</v>
      </c>
      <c r="N32" s="376">
        <v>455.125</v>
      </c>
      <c r="O32" s="376">
        <v>353</v>
      </c>
      <c r="P32" s="376">
        <v>-183.13599999999997</v>
      </c>
      <c r="Q32" s="368"/>
      <c r="R32" s="368"/>
      <c r="S32" s="342">
        <f t="shared" si="13"/>
        <v>18</v>
      </c>
      <c r="T32" s="151">
        <f>SEPTEMBER!F35</f>
        <v>291.15300000000002</v>
      </c>
      <c r="U32" s="151">
        <f>SEPTEMBER!G35</f>
        <v>0</v>
      </c>
      <c r="V32" s="151">
        <f>SEPTEMBER!H35</f>
        <v>291.15300000000002</v>
      </c>
      <c r="W32" s="151">
        <f>SEPTEMBER!J35</f>
        <v>260.62299999999999</v>
      </c>
      <c r="X32" s="151">
        <f>SEPTEMBER!K35</f>
        <v>-154.69</v>
      </c>
      <c r="Y32" s="151">
        <f>SEPTEMBER!L35</f>
        <v>105.93299999999999</v>
      </c>
      <c r="Z32" s="151">
        <f>SEPTEMBER!M35</f>
        <v>43.383000000000003</v>
      </c>
      <c r="AA32" s="151">
        <f>SEPTEMBER!N35</f>
        <v>-18.843</v>
      </c>
      <c r="AB32" s="151">
        <f>SEPTEMBER!O35</f>
        <v>24.540000000000003</v>
      </c>
      <c r="AC32" s="151">
        <f>SEPTEMBER!P35</f>
        <v>130.47299999999998</v>
      </c>
      <c r="AD32" s="151">
        <f>SEPTEMBER!Q35</f>
        <v>421.62599999999998</v>
      </c>
      <c r="AE32" s="151">
        <f>SEPTEMBER!AA35</f>
        <v>427.7</v>
      </c>
      <c r="AF32" s="151">
        <f>SEPTEMBER!AC35</f>
        <v>-74.937000000000012</v>
      </c>
      <c r="AG32" s="151">
        <f t="shared" si="26"/>
        <v>-51.531999999999982</v>
      </c>
      <c r="AH32" s="377">
        <f t="shared" si="27"/>
        <v>0.17699285255518568</v>
      </c>
      <c r="AI32" s="151">
        <f t="shared" si="28"/>
        <v>-4.5389999999999873</v>
      </c>
      <c r="AJ32" s="377">
        <f t="shared" si="29"/>
        <v>4.2847837784259747E-2</v>
      </c>
      <c r="AK32" s="151">
        <f t="shared" si="30"/>
        <v>22.572000000000003</v>
      </c>
      <c r="AL32" s="377">
        <f t="shared" si="31"/>
        <v>0.9198044009779951</v>
      </c>
      <c r="AM32" s="151">
        <f t="shared" si="32"/>
        <v>74.699999999999989</v>
      </c>
      <c r="AN32" s="377">
        <f t="shared" si="33"/>
        <v>0.17465513210194059</v>
      </c>
      <c r="AO32" s="151">
        <f t="shared" si="34"/>
        <v>108.19899999999996</v>
      </c>
      <c r="AP32" s="377">
        <f t="shared" si="35"/>
        <v>1.4438661809253097</v>
      </c>
      <c r="AQ32" s="151">
        <f t="shared" si="36"/>
        <v>-33.499000000000024</v>
      </c>
      <c r="AR32" s="377">
        <f t="shared" si="37"/>
        <v>7.9451931332508025E-2</v>
      </c>
      <c r="AS32" s="151"/>
      <c r="AT32">
        <v>18</v>
      </c>
      <c r="AU32">
        <f>Sheet1!AG21</f>
        <v>61</v>
      </c>
      <c r="AV32" s="343">
        <f>Sheet1!AH21</f>
        <v>59</v>
      </c>
      <c r="AW32" s="343"/>
      <c r="AX32" s="343"/>
      <c r="AY32" s="343"/>
      <c r="AZ32" t="s">
        <v>33</v>
      </c>
      <c r="BA32">
        <v>-33.314999999999998</v>
      </c>
      <c r="BB32">
        <v>-56.209000000000003</v>
      </c>
    </row>
    <row r="33" spans="1:67">
      <c r="C33" s="342">
        <f t="shared" si="12"/>
        <v>19</v>
      </c>
      <c r="D33" s="376">
        <v>297.26100000000002</v>
      </c>
      <c r="E33" s="376">
        <v>0</v>
      </c>
      <c r="F33" s="376">
        <v>297.26100000000002</v>
      </c>
      <c r="G33" s="376">
        <v>262.351</v>
      </c>
      <c r="H33" s="376">
        <v>-149.857</v>
      </c>
      <c r="I33" s="376">
        <v>112.494</v>
      </c>
      <c r="J33" s="376">
        <v>63.798999999999999</v>
      </c>
      <c r="K33" s="376">
        <v>-13.414</v>
      </c>
      <c r="L33" s="376">
        <v>50.384999999999998</v>
      </c>
      <c r="M33" s="376">
        <v>162.87899999999999</v>
      </c>
      <c r="N33" s="376">
        <v>460.14</v>
      </c>
      <c r="O33" s="376">
        <v>487</v>
      </c>
      <c r="P33" s="376">
        <v>-74.150999999999954</v>
      </c>
      <c r="Q33" s="368"/>
      <c r="R33" s="368"/>
      <c r="S33" s="342">
        <f t="shared" si="13"/>
        <v>19</v>
      </c>
      <c r="T33" s="151">
        <f>SEPTEMBER!F36</f>
        <v>297.26100000000002</v>
      </c>
      <c r="U33" s="151">
        <f>SEPTEMBER!G36</f>
        <v>0</v>
      </c>
      <c r="V33" s="151">
        <f>SEPTEMBER!H36</f>
        <v>297.26100000000002</v>
      </c>
      <c r="W33" s="151">
        <f>SEPTEMBER!J36</f>
        <v>262.351</v>
      </c>
      <c r="X33" s="151">
        <f>SEPTEMBER!K36</f>
        <v>-149.857</v>
      </c>
      <c r="Y33" s="151">
        <f>SEPTEMBER!L36</f>
        <v>112.494</v>
      </c>
      <c r="Z33" s="151">
        <f>SEPTEMBER!M36</f>
        <v>58.798999999999999</v>
      </c>
      <c r="AA33" s="151">
        <f>SEPTEMBER!N36</f>
        <v>-23.443000000000001</v>
      </c>
      <c r="AB33" s="151">
        <f>SEPTEMBER!O36</f>
        <v>35.355999999999995</v>
      </c>
      <c r="AC33" s="151">
        <f>SEPTEMBER!P36</f>
        <v>147.85</v>
      </c>
      <c r="AD33" s="151">
        <f>SEPTEMBER!Q36</f>
        <v>445.11099999999999</v>
      </c>
      <c r="AE33" s="151">
        <f>SEPTEMBER!AA36</f>
        <v>514</v>
      </c>
      <c r="AF33" s="151">
        <f>SEPTEMBER!AC36</f>
        <v>-32.121999999999957</v>
      </c>
      <c r="AG33" s="151">
        <f t="shared" ref="AG33:AG38" si="38">V33-F33</f>
        <v>0</v>
      </c>
      <c r="AH33" s="377">
        <f t="shared" ref="AH33:AH38" si="39">ABS((V33-F33)/V33)</f>
        <v>0</v>
      </c>
      <c r="AI33" s="151">
        <f t="shared" ref="AI33:AI38" si="40">Y33-I33</f>
        <v>0</v>
      </c>
      <c r="AJ33" s="377">
        <f t="shared" ref="AJ33:AJ38" si="41">ABS((Y33-I33)/Y33)</f>
        <v>0</v>
      </c>
      <c r="AK33" s="151">
        <f t="shared" ref="AK33:AK38" si="42">AB33-L33</f>
        <v>-15.029000000000003</v>
      </c>
      <c r="AL33" s="377">
        <f t="shared" ref="AL33:AL38" si="43">ABS((AB33-L33)/AB33)</f>
        <v>0.42507636610476313</v>
      </c>
      <c r="AM33" s="151">
        <f t="shared" ref="AM33:AM38" si="44">AE33-O33</f>
        <v>27</v>
      </c>
      <c r="AN33" s="377">
        <f t="shared" ref="AN33:AN38" si="45">ABS((AE33-O33)/AE33)</f>
        <v>5.2529182879377433E-2</v>
      </c>
      <c r="AO33" s="151">
        <f t="shared" ref="AO33:AO38" si="46">AF33-P33</f>
        <v>42.028999999999996</v>
      </c>
      <c r="AP33" s="377">
        <f t="shared" ref="AP33:AP38" si="47">ABS((AF33-P33)/AF33)</f>
        <v>1.3084179067305912</v>
      </c>
      <c r="AQ33" s="151">
        <f t="shared" ref="AQ33:AQ38" si="48">AD33-N33</f>
        <v>-15.028999999999996</v>
      </c>
      <c r="AR33" s="377">
        <f t="shared" ref="AR33:AR38" si="49">ABS((AD33-N33)/AD33)</f>
        <v>3.3764611523867075E-2</v>
      </c>
      <c r="AS33" s="151"/>
      <c r="AT33">
        <v>19</v>
      </c>
      <c r="AU33">
        <f>Sheet1!AG22</f>
        <v>61</v>
      </c>
      <c r="AV33" s="343">
        <f>Sheet1!AH22</f>
        <v>59</v>
      </c>
      <c r="AW33" s="343"/>
      <c r="AX33" s="343"/>
      <c r="AY33" s="343"/>
      <c r="AZ33" t="s">
        <v>33</v>
      </c>
      <c r="BA33">
        <v>7.5729999999999222</v>
      </c>
      <c r="BB33">
        <v>-3.4449999999999932</v>
      </c>
      <c r="BD33">
        <v>0</v>
      </c>
    </row>
    <row r="34" spans="1:67">
      <c r="C34" s="342">
        <f t="shared" si="12"/>
        <v>20</v>
      </c>
      <c r="D34" s="376">
        <v>414.13400000000001</v>
      </c>
      <c r="E34" s="376">
        <v>-12.928000000000001</v>
      </c>
      <c r="F34" s="376">
        <v>401.20600000000002</v>
      </c>
      <c r="G34" s="376">
        <v>260.62299999999999</v>
      </c>
      <c r="H34" s="376">
        <v>-281.08800000000002</v>
      </c>
      <c r="I34" s="376">
        <v>-20.465</v>
      </c>
      <c r="J34" s="376">
        <v>67.489000000000004</v>
      </c>
      <c r="K34" s="376">
        <v>-32.174999999999997</v>
      </c>
      <c r="L34" s="376">
        <v>35.314000000000007</v>
      </c>
      <c r="M34" s="376">
        <v>14.848999999999975</v>
      </c>
      <c r="N34" s="376">
        <v>416.05500000000001</v>
      </c>
      <c r="O34" s="376">
        <v>566</v>
      </c>
      <c r="P34" s="376">
        <v>48.933999999999969</v>
      </c>
      <c r="Q34" s="368"/>
      <c r="S34" s="342">
        <f t="shared" si="13"/>
        <v>20</v>
      </c>
      <c r="T34" s="151">
        <f>SEPTEMBER!F37</f>
        <v>398.51600000000002</v>
      </c>
      <c r="U34" s="151">
        <f>SEPTEMBER!G37</f>
        <v>-1.1140000000000001</v>
      </c>
      <c r="V34" s="151">
        <f>SEPTEMBER!H37</f>
        <v>397.40200000000004</v>
      </c>
      <c r="W34" s="151">
        <f>SEPTEMBER!J37</f>
        <v>260.62299999999999</v>
      </c>
      <c r="X34" s="151">
        <f>SEPTEMBER!K37</f>
        <v>-288.66699999999997</v>
      </c>
      <c r="Y34" s="151">
        <f>SEPTEMBER!L37</f>
        <v>-28.043999999999983</v>
      </c>
      <c r="Z34" s="151">
        <f>SEPTEMBER!M37</f>
        <v>53.957000000000001</v>
      </c>
      <c r="AA34" s="151">
        <f>SEPTEMBER!N37</f>
        <v>-15.734999999999999</v>
      </c>
      <c r="AB34" s="151">
        <f>SEPTEMBER!O37</f>
        <v>38.222000000000001</v>
      </c>
      <c r="AC34" s="151">
        <f>SEPTEMBER!P37</f>
        <v>10.178000000000019</v>
      </c>
      <c r="AD34" s="151">
        <f>SEPTEMBER!Q37</f>
        <v>407.58000000000004</v>
      </c>
      <c r="AE34" s="151">
        <f>SEPTEMBER!AA37</f>
        <v>574.20000000000005</v>
      </c>
      <c r="AF34" s="151">
        <f>SEPTEMBER!AC37</f>
        <v>65.60899999999998</v>
      </c>
      <c r="AG34" s="151">
        <f t="shared" si="38"/>
        <v>-3.8039999999999736</v>
      </c>
      <c r="AH34" s="377">
        <f t="shared" si="39"/>
        <v>9.5721712522835144E-3</v>
      </c>
      <c r="AI34" s="151">
        <f t="shared" si="40"/>
        <v>-7.5789999999999829</v>
      </c>
      <c r="AJ34" s="377">
        <f t="shared" si="41"/>
        <v>0.27025388674939338</v>
      </c>
      <c r="AK34" s="151">
        <f t="shared" si="42"/>
        <v>2.9079999999999941</v>
      </c>
      <c r="AL34" s="377">
        <f t="shared" si="43"/>
        <v>7.6081837685102668E-2</v>
      </c>
      <c r="AM34" s="151">
        <f t="shared" si="44"/>
        <v>8.2000000000000455</v>
      </c>
      <c r="AN34" s="377">
        <f t="shared" si="45"/>
        <v>1.4280738418669531E-2</v>
      </c>
      <c r="AO34" s="151">
        <f t="shared" si="46"/>
        <v>16.675000000000011</v>
      </c>
      <c r="AP34" s="377">
        <f t="shared" si="47"/>
        <v>0.2541572040421286</v>
      </c>
      <c r="AQ34" s="151">
        <f t="shared" si="48"/>
        <v>-8.4749999999999659</v>
      </c>
      <c r="AR34" s="377">
        <f t="shared" si="49"/>
        <v>2.0793463859855647E-2</v>
      </c>
      <c r="AS34" s="151"/>
      <c r="AT34">
        <v>20</v>
      </c>
      <c r="AU34">
        <f>Sheet1!AG23</f>
        <v>61</v>
      </c>
      <c r="AV34" s="343">
        <f>Sheet1!AH23</f>
        <v>60</v>
      </c>
      <c r="AW34" s="343"/>
      <c r="AX34" s="343"/>
      <c r="AY34" s="343"/>
      <c r="BA34">
        <v>-149.33600000000007</v>
      </c>
      <c r="BB34">
        <v>-161.67800000000005</v>
      </c>
      <c r="BC34">
        <v>-130</v>
      </c>
      <c r="BD34">
        <v>-97</v>
      </c>
    </row>
    <row r="35" spans="1:67">
      <c r="C35" s="342">
        <f t="shared" si="12"/>
        <v>21</v>
      </c>
      <c r="D35" s="376">
        <v>354.04399999999998</v>
      </c>
      <c r="E35" s="376">
        <v>-17.530999999999999</v>
      </c>
      <c r="F35" s="376">
        <v>336.51299999999998</v>
      </c>
      <c r="G35" s="376">
        <v>263.98200000000003</v>
      </c>
      <c r="H35" s="376">
        <v>-266.351</v>
      </c>
      <c r="I35" s="376">
        <v>-2.3689999999999714</v>
      </c>
      <c r="J35" s="376">
        <v>79.921000000000006</v>
      </c>
      <c r="K35" s="376">
        <v>-37.607999999999997</v>
      </c>
      <c r="L35" s="376">
        <v>42.313000000000009</v>
      </c>
      <c r="M35" s="376">
        <v>39.944000000000038</v>
      </c>
      <c r="N35" s="376">
        <v>376.45699999999999</v>
      </c>
      <c r="O35" s="376">
        <v>610</v>
      </c>
      <c r="P35" s="376">
        <v>132.53199999999998</v>
      </c>
      <c r="Q35" s="368"/>
      <c r="S35" s="342">
        <f t="shared" si="13"/>
        <v>21</v>
      </c>
      <c r="T35" s="151">
        <f>SEPTEMBER!F38</f>
        <v>347.64</v>
      </c>
      <c r="U35" s="151">
        <f>SEPTEMBER!G38</f>
        <v>0</v>
      </c>
      <c r="V35" s="151">
        <f>SEPTEMBER!H38</f>
        <v>347.64</v>
      </c>
      <c r="W35" s="151">
        <f>SEPTEMBER!J38</f>
        <v>265.79599999999999</v>
      </c>
      <c r="X35" s="151">
        <f>SEPTEMBER!K38</f>
        <v>-267.90499999999997</v>
      </c>
      <c r="Y35" s="151">
        <f>SEPTEMBER!L38</f>
        <v>-2.1089999999999804</v>
      </c>
      <c r="Z35" s="151">
        <f>SEPTEMBER!M38</f>
        <v>99.418000000000006</v>
      </c>
      <c r="AA35" s="151">
        <f>SEPTEMBER!N38</f>
        <v>-27.888000000000002</v>
      </c>
      <c r="AB35" s="151">
        <f>SEPTEMBER!O38</f>
        <v>71.53</v>
      </c>
      <c r="AC35" s="151">
        <f>SEPTEMBER!P38</f>
        <v>69.421000000000021</v>
      </c>
      <c r="AD35" s="151">
        <f>SEPTEMBER!Q38</f>
        <v>417.06100000000004</v>
      </c>
      <c r="AE35" s="151">
        <f>SEPTEMBER!AA38</f>
        <v>526.5</v>
      </c>
      <c r="AF35" s="151">
        <f>SEPTEMBER!AC38</f>
        <v>8.4279999999999973</v>
      </c>
      <c r="AG35" s="151">
        <f t="shared" si="38"/>
        <v>11.12700000000001</v>
      </c>
      <c r="AH35" s="377">
        <f t="shared" si="39"/>
        <v>3.200724887814984E-2</v>
      </c>
      <c r="AI35" s="151">
        <f t="shared" si="40"/>
        <v>0.25999999999999091</v>
      </c>
      <c r="AJ35" s="377">
        <f t="shared" si="41"/>
        <v>0.12328117591275169</v>
      </c>
      <c r="AK35" s="151">
        <f t="shared" si="42"/>
        <v>29.216999999999992</v>
      </c>
      <c r="AL35" s="377">
        <f t="shared" si="43"/>
        <v>0.40845798965469021</v>
      </c>
      <c r="AM35" s="151">
        <f t="shared" si="44"/>
        <v>-83.5</v>
      </c>
      <c r="AN35" s="377">
        <f t="shared" si="45"/>
        <v>0.15859449192782527</v>
      </c>
      <c r="AO35" s="151">
        <f t="shared" si="46"/>
        <v>-124.10399999999998</v>
      </c>
      <c r="AP35" s="377">
        <f t="shared" si="47"/>
        <v>14.725201708590417</v>
      </c>
      <c r="AQ35" s="151">
        <f t="shared" si="48"/>
        <v>40.604000000000042</v>
      </c>
      <c r="AR35" s="377">
        <f t="shared" si="49"/>
        <v>9.735746089900528E-2</v>
      </c>
      <c r="AS35" s="151"/>
      <c r="AT35">
        <v>21</v>
      </c>
      <c r="AU35">
        <f>Sheet1!AG24</f>
        <v>61</v>
      </c>
      <c r="AV35" s="343">
        <f>Sheet1!AH24</f>
        <v>59</v>
      </c>
      <c r="AW35" s="343"/>
      <c r="AX35" s="343"/>
      <c r="AY35" s="343"/>
      <c r="BA35">
        <v>-270.38900000000007</v>
      </c>
      <c r="BB35">
        <v>-372.68800000000005</v>
      </c>
      <c r="BC35">
        <v>-150</v>
      </c>
      <c r="BD35">
        <v>-124</v>
      </c>
    </row>
    <row r="36" spans="1:67">
      <c r="C36" s="342">
        <f t="shared" si="12"/>
        <v>22</v>
      </c>
      <c r="D36" s="376">
        <v>375.59100000000001</v>
      </c>
      <c r="E36" s="376">
        <v>0</v>
      </c>
      <c r="F36" s="376">
        <v>375.59100000000001</v>
      </c>
      <c r="G36" s="376">
        <v>295.79199999999997</v>
      </c>
      <c r="H36" s="376">
        <v>-154.095</v>
      </c>
      <c r="I36" s="376">
        <v>141.69699999999997</v>
      </c>
      <c r="J36" s="376">
        <v>15.106999999999999</v>
      </c>
      <c r="K36" s="376">
        <v>-6.8390000000000004</v>
      </c>
      <c r="L36" s="376">
        <v>8.2679999999999989</v>
      </c>
      <c r="M36" s="376">
        <v>149.965</v>
      </c>
      <c r="N36" s="376">
        <v>525.55600000000004</v>
      </c>
      <c r="O36" s="376">
        <v>552.70000000000005</v>
      </c>
      <c r="P36" s="376">
        <v>-24.150999999999954</v>
      </c>
      <c r="Q36" s="368"/>
      <c r="S36" s="342">
        <f t="shared" si="13"/>
        <v>22</v>
      </c>
      <c r="T36" s="151">
        <f>SEPTEMBER!F39</f>
        <v>375.59100000000001</v>
      </c>
      <c r="U36" s="151">
        <f>SEPTEMBER!G39</f>
        <v>0</v>
      </c>
      <c r="V36" s="151">
        <f>SEPTEMBER!H39</f>
        <v>375.59100000000001</v>
      </c>
      <c r="W36" s="151">
        <f>SEPTEMBER!J39</f>
        <v>305.79199999999997</v>
      </c>
      <c r="X36" s="151">
        <f>SEPTEMBER!K39</f>
        <v>-154.095</v>
      </c>
      <c r="Y36" s="151">
        <f>SEPTEMBER!L39</f>
        <v>151.69699999999997</v>
      </c>
      <c r="Z36" s="151">
        <f>SEPTEMBER!M39</f>
        <v>15.106999999999999</v>
      </c>
      <c r="AA36" s="151">
        <f>SEPTEMBER!N39</f>
        <v>-6.8390000000000004</v>
      </c>
      <c r="AB36" s="151">
        <f>SEPTEMBER!O39</f>
        <v>8.2679999999999989</v>
      </c>
      <c r="AC36" s="151">
        <f>SEPTEMBER!P39</f>
        <v>159.96499999999997</v>
      </c>
      <c r="AD36" s="151">
        <f>SEPTEMBER!Q39</f>
        <v>535.55600000000004</v>
      </c>
      <c r="AE36" s="151">
        <f>SEPTEMBER!AA39</f>
        <v>552.70000000000005</v>
      </c>
      <c r="AF36" s="151">
        <f>SEPTEMBER!AC39</f>
        <v>-34.150999999999954</v>
      </c>
      <c r="AG36" s="151">
        <f t="shared" si="38"/>
        <v>0</v>
      </c>
      <c r="AH36" s="377">
        <f t="shared" si="39"/>
        <v>0</v>
      </c>
      <c r="AI36" s="151">
        <f t="shared" si="40"/>
        <v>10</v>
      </c>
      <c r="AJ36" s="377">
        <f t="shared" si="41"/>
        <v>6.5920881757714406E-2</v>
      </c>
      <c r="AK36" s="151">
        <f t="shared" si="42"/>
        <v>0</v>
      </c>
      <c r="AL36" s="377">
        <f t="shared" si="43"/>
        <v>0</v>
      </c>
      <c r="AM36" s="151">
        <f t="shared" si="44"/>
        <v>0</v>
      </c>
      <c r="AN36" s="377">
        <f t="shared" si="45"/>
        <v>0</v>
      </c>
      <c r="AO36" s="151">
        <f t="shared" si="46"/>
        <v>-10</v>
      </c>
      <c r="AP36" s="377">
        <f t="shared" si="47"/>
        <v>0.29281719422564534</v>
      </c>
      <c r="AQ36" s="151">
        <f t="shared" si="48"/>
        <v>10</v>
      </c>
      <c r="AR36" s="377">
        <f t="shared" si="49"/>
        <v>1.867218367453637E-2</v>
      </c>
      <c r="AS36" s="151"/>
      <c r="AT36">
        <v>22</v>
      </c>
      <c r="AU36">
        <f>Sheet1!AG25</f>
        <v>60</v>
      </c>
      <c r="AV36" s="343">
        <f>Sheet1!AH25</f>
        <v>59</v>
      </c>
      <c r="AW36" s="343"/>
      <c r="AX36" s="343"/>
      <c r="AY36" s="343"/>
      <c r="BA36">
        <v>-131.17300000000006</v>
      </c>
      <c r="BB36">
        <v>-131.17300000000006</v>
      </c>
      <c r="BC36">
        <v>-140</v>
      </c>
    </row>
    <row r="37" spans="1:67">
      <c r="C37" s="342">
        <f t="shared" si="12"/>
        <v>23</v>
      </c>
      <c r="D37" s="376">
        <v>381.51299999999998</v>
      </c>
      <c r="E37" s="376">
        <v>-6.798</v>
      </c>
      <c r="F37" s="376">
        <v>374.71499999999997</v>
      </c>
      <c r="G37" s="376">
        <v>295.79199999999997</v>
      </c>
      <c r="H37" s="376">
        <v>-153.92500000000001</v>
      </c>
      <c r="I37" s="376">
        <v>141.86699999999996</v>
      </c>
      <c r="J37" s="376">
        <v>25.108000000000001</v>
      </c>
      <c r="K37" s="376">
        <v>-22.324000000000002</v>
      </c>
      <c r="L37" s="376">
        <v>2.7839999999999989</v>
      </c>
      <c r="M37" s="376">
        <v>144.65099999999995</v>
      </c>
      <c r="N37" s="376">
        <v>519.36599999999999</v>
      </c>
      <c r="O37" s="376">
        <v>604</v>
      </c>
      <c r="P37" s="376">
        <v>33.623000000000047</v>
      </c>
      <c r="Q37" s="368"/>
      <c r="R37" s="368"/>
      <c r="S37" s="342">
        <f t="shared" si="13"/>
        <v>23</v>
      </c>
      <c r="T37" s="151">
        <f>SEPTEMBER!F40</f>
        <v>323.798</v>
      </c>
      <c r="U37" s="151">
        <f>SEPTEMBER!G40</f>
        <v>0</v>
      </c>
      <c r="V37" s="151">
        <f>SEPTEMBER!H40</f>
        <v>323.798</v>
      </c>
      <c r="W37" s="151">
        <f>SEPTEMBER!J40</f>
        <v>305.79199999999997</v>
      </c>
      <c r="X37" s="151">
        <f>SEPTEMBER!K40</f>
        <v>-153.92500000000001</v>
      </c>
      <c r="Y37" s="151">
        <f>SEPTEMBER!L40</f>
        <v>151.86699999999996</v>
      </c>
      <c r="Z37" s="151">
        <f>SEPTEMBER!M40</f>
        <v>12.741</v>
      </c>
      <c r="AA37" s="151">
        <f>SEPTEMBER!N40</f>
        <v>-10.016999999999999</v>
      </c>
      <c r="AB37" s="151">
        <f>SEPTEMBER!O40</f>
        <v>2.7240000000000002</v>
      </c>
      <c r="AC37" s="151">
        <f>SEPTEMBER!P40</f>
        <v>154.59099999999995</v>
      </c>
      <c r="AD37" s="151">
        <f>SEPTEMBER!Q40</f>
        <v>478.38899999999995</v>
      </c>
      <c r="AE37" s="151">
        <f>SEPTEMBER!AA40</f>
        <v>600.1</v>
      </c>
      <c r="AF37" s="151">
        <f>SEPTEMBER!AC40</f>
        <v>70.700000000000159</v>
      </c>
      <c r="AG37" s="151">
        <f t="shared" si="38"/>
        <v>-50.916999999999973</v>
      </c>
      <c r="AH37" s="377">
        <f t="shared" si="39"/>
        <v>0.15724927269470465</v>
      </c>
      <c r="AI37" s="151">
        <f t="shared" si="40"/>
        <v>10</v>
      </c>
      <c r="AJ37" s="377">
        <f t="shared" si="41"/>
        <v>6.584708988786242E-2</v>
      </c>
      <c r="AK37" s="151">
        <f t="shared" si="42"/>
        <v>-5.9999999999998721E-2</v>
      </c>
      <c r="AL37" s="377">
        <f t="shared" si="43"/>
        <v>2.2026431718061203E-2</v>
      </c>
      <c r="AM37" s="151">
        <f t="shared" si="44"/>
        <v>-3.8999999999999773</v>
      </c>
      <c r="AN37" s="377">
        <f t="shared" si="45"/>
        <v>6.4989168471920964E-3</v>
      </c>
      <c r="AO37" s="151">
        <f t="shared" si="46"/>
        <v>37.077000000000112</v>
      </c>
      <c r="AP37" s="377">
        <f t="shared" si="47"/>
        <v>0.52442715700141485</v>
      </c>
      <c r="AQ37" s="151">
        <f t="shared" si="48"/>
        <v>-40.977000000000032</v>
      </c>
      <c r="AR37" s="377">
        <f t="shared" si="49"/>
        <v>8.5656233734471399E-2</v>
      </c>
      <c r="AS37" s="151"/>
      <c r="AT37">
        <v>23</v>
      </c>
      <c r="AU37">
        <f>Sheet1!AG26</f>
        <v>60</v>
      </c>
      <c r="AV37" s="343">
        <f>Sheet1!AH26</f>
        <v>47</v>
      </c>
      <c r="AW37" s="343"/>
      <c r="AX37" s="343"/>
      <c r="AY37" s="343"/>
      <c r="BB37">
        <v>0</v>
      </c>
    </row>
    <row r="38" spans="1:67">
      <c r="C38" s="342">
        <f t="shared" si="12"/>
        <v>24</v>
      </c>
      <c r="D38" s="376">
        <v>346.255</v>
      </c>
      <c r="E38" s="376">
        <v>-35.552</v>
      </c>
      <c r="F38" s="376">
        <v>310.70299999999997</v>
      </c>
      <c r="G38" s="376">
        <v>293.75799999999998</v>
      </c>
      <c r="H38" s="376">
        <v>-154.095</v>
      </c>
      <c r="I38" s="376">
        <v>139.66299999999998</v>
      </c>
      <c r="J38" s="376">
        <v>28.823</v>
      </c>
      <c r="K38" s="376">
        <v>-33.716000000000001</v>
      </c>
      <c r="L38" s="376">
        <v>-4.8930000000000007</v>
      </c>
      <c r="M38" s="376">
        <v>134.77000000000001</v>
      </c>
      <c r="N38" s="376">
        <v>445.47299999999996</v>
      </c>
      <c r="O38" s="376">
        <v>292</v>
      </c>
      <c r="P38" s="376">
        <v>-194.48399999999998</v>
      </c>
      <c r="Q38" s="368"/>
      <c r="R38" s="368"/>
      <c r="S38" s="342">
        <f t="shared" si="13"/>
        <v>24</v>
      </c>
      <c r="T38" s="151">
        <f>SEPTEMBER!F41</f>
        <v>235.76400000000001</v>
      </c>
      <c r="U38" s="151">
        <f>SEPTEMBER!G41</f>
        <v>-1.5</v>
      </c>
      <c r="V38" s="151">
        <f>SEPTEMBER!H41</f>
        <v>234.26400000000001</v>
      </c>
      <c r="W38" s="151">
        <f>SEPTEMBER!J41</f>
        <v>305.79199999999997</v>
      </c>
      <c r="X38" s="151">
        <f>SEPTEMBER!K41</f>
        <v>-154.095</v>
      </c>
      <c r="Y38" s="151">
        <f>SEPTEMBER!L41</f>
        <v>151.69699999999997</v>
      </c>
      <c r="Z38" s="151">
        <f>SEPTEMBER!M41</f>
        <v>15.558</v>
      </c>
      <c r="AA38" s="151">
        <f>SEPTEMBER!N41</f>
        <v>-56.295999999999999</v>
      </c>
      <c r="AB38" s="151">
        <f>SEPTEMBER!O41</f>
        <v>-40.738</v>
      </c>
      <c r="AC38" s="151">
        <f>SEPTEMBER!P41</f>
        <v>110.95899999999997</v>
      </c>
      <c r="AD38" s="151">
        <f>SEPTEMBER!Q41</f>
        <v>345.22299999999996</v>
      </c>
      <c r="AE38" s="151">
        <f>SEPTEMBER!AA41</f>
        <v>390.8</v>
      </c>
      <c r="AF38" s="151">
        <f>SEPTEMBER!AC41</f>
        <v>4.5660000000000309</v>
      </c>
      <c r="AG38" s="151">
        <f t="shared" si="38"/>
        <v>-76.438999999999965</v>
      </c>
      <c r="AH38" s="377">
        <f t="shared" si="39"/>
        <v>0.32629426629785185</v>
      </c>
      <c r="AI38" s="151">
        <f t="shared" si="40"/>
        <v>12.033999999999992</v>
      </c>
      <c r="AJ38" s="377">
        <f t="shared" si="41"/>
        <v>7.9329189107233453E-2</v>
      </c>
      <c r="AK38" s="151">
        <f t="shared" si="42"/>
        <v>-35.844999999999999</v>
      </c>
      <c r="AL38" s="377">
        <f t="shared" si="43"/>
        <v>0.8798910108498208</v>
      </c>
      <c r="AM38" s="151">
        <f t="shared" si="44"/>
        <v>98.800000000000011</v>
      </c>
      <c r="AN38" s="377">
        <f t="shared" si="45"/>
        <v>0.25281473899692941</v>
      </c>
      <c r="AO38" s="151">
        <f t="shared" si="46"/>
        <v>199.05</v>
      </c>
      <c r="AP38" s="377">
        <f t="shared" si="47"/>
        <v>43.59395532194452</v>
      </c>
      <c r="AQ38" s="151">
        <f t="shared" si="48"/>
        <v>-100.25</v>
      </c>
      <c r="AR38" s="377">
        <f t="shared" si="49"/>
        <v>0.29039200748501698</v>
      </c>
      <c r="AS38" s="151"/>
      <c r="AT38">
        <v>24</v>
      </c>
      <c r="AU38">
        <f>Sheet1!AG27</f>
        <v>59</v>
      </c>
      <c r="AV38" s="343">
        <f>Sheet1!AH27</f>
        <v>46</v>
      </c>
      <c r="AW38" s="343"/>
      <c r="AX38" s="343"/>
      <c r="AY38" s="343"/>
      <c r="BB38">
        <v>0</v>
      </c>
    </row>
    <row r="39" spans="1:67">
      <c r="C39" s="342">
        <f t="shared" si="12"/>
        <v>25</v>
      </c>
      <c r="D39" s="376">
        <v>356.18200000000002</v>
      </c>
      <c r="E39" s="376">
        <v>-19.812999999999999</v>
      </c>
      <c r="F39" s="376">
        <v>336.36900000000003</v>
      </c>
      <c r="G39" s="376">
        <v>265.11900000000003</v>
      </c>
      <c r="H39" s="376">
        <v>-169.09100000000001</v>
      </c>
      <c r="I39" s="376">
        <v>96.02800000000002</v>
      </c>
      <c r="J39" s="376">
        <v>48.527999999999999</v>
      </c>
      <c r="K39" s="376">
        <v>-93.584000000000003</v>
      </c>
      <c r="L39" s="376">
        <v>-45.056000000000004</v>
      </c>
      <c r="M39" s="376">
        <v>50.972000000000016</v>
      </c>
      <c r="N39" s="376">
        <v>387.34100000000007</v>
      </c>
      <c r="O39" s="376">
        <v>392</v>
      </c>
      <c r="P39" s="376">
        <v>-36.352000000000089</v>
      </c>
      <c r="Q39" s="368"/>
      <c r="R39" s="368"/>
      <c r="S39" s="342">
        <f t="shared" si="13"/>
        <v>25</v>
      </c>
      <c r="T39" s="151">
        <f>SEPTEMBER!F42</f>
        <v>267.291</v>
      </c>
      <c r="U39" s="151">
        <f>SEPTEMBER!G42</f>
        <v>0</v>
      </c>
      <c r="V39" s="151">
        <f>SEPTEMBER!H42</f>
        <v>267.291</v>
      </c>
      <c r="W39" s="151">
        <f>SEPTEMBER!J42</f>
        <v>265.79199999999997</v>
      </c>
      <c r="X39" s="151">
        <f>SEPTEMBER!K42</f>
        <v>-174.41399999999999</v>
      </c>
      <c r="Y39" s="151">
        <f>SEPTEMBER!L42</f>
        <v>91.377999999999986</v>
      </c>
      <c r="Z39" s="151">
        <f>SEPTEMBER!M42</f>
        <v>87.03</v>
      </c>
      <c r="AA39" s="151">
        <f>SEPTEMBER!N42</f>
        <v>-94.759</v>
      </c>
      <c r="AB39" s="151">
        <f>SEPTEMBER!O42</f>
        <v>-7.7289999999999992</v>
      </c>
      <c r="AC39" s="151">
        <f>SEPTEMBER!P42</f>
        <v>83.648999999999987</v>
      </c>
      <c r="AD39" s="151">
        <f>SEPTEMBER!Q42</f>
        <v>350.94</v>
      </c>
      <c r="AE39" s="151">
        <f>SEPTEMBER!AA42</f>
        <v>383.4</v>
      </c>
      <c r="AF39" s="151">
        <f>SEPTEMBER!AC42</f>
        <v>-8.5510000000000446</v>
      </c>
      <c r="AG39" s="151">
        <f>V39-F39</f>
        <v>-69.078000000000031</v>
      </c>
      <c r="AH39" s="377">
        <f>ABS((V39-F39)/V39)</f>
        <v>0.25843743335914804</v>
      </c>
      <c r="AI39" s="151">
        <f>Y39-I39</f>
        <v>-4.6500000000000341</v>
      </c>
      <c r="AJ39" s="377">
        <f>ABS((Y39-I39)/Y39)</f>
        <v>5.0887522160695517E-2</v>
      </c>
      <c r="AK39" s="151">
        <f>AB39-L39</f>
        <v>37.327000000000005</v>
      </c>
      <c r="AL39" s="377">
        <f>ABS((AB39-L39)/AB39)</f>
        <v>4.8294734118255933</v>
      </c>
      <c r="AM39" s="151">
        <f>AE39-O39</f>
        <v>-8.6000000000000227</v>
      </c>
      <c r="AN39" s="377">
        <f>ABS((AE39-O39)/AE39)</f>
        <v>2.2430881585811222E-2</v>
      </c>
      <c r="AO39" s="151">
        <f>AF39-P39</f>
        <v>27.801000000000045</v>
      </c>
      <c r="AP39" s="377">
        <f>ABS((AF39-P39)/AF39)</f>
        <v>3.2511986902116594</v>
      </c>
      <c r="AQ39" s="151">
        <f>AD39-N39</f>
        <v>-36.401000000000067</v>
      </c>
      <c r="AR39" s="377">
        <f>ABS((AD39-N39)/AD39)</f>
        <v>0.10372428335327996</v>
      </c>
      <c r="AS39" s="151"/>
      <c r="AT39">
        <v>25</v>
      </c>
      <c r="AU39">
        <f>Sheet1!AG28</f>
        <v>59</v>
      </c>
      <c r="AV39" s="343">
        <f>Sheet1!AH28</f>
        <v>49</v>
      </c>
      <c r="AW39" s="343"/>
      <c r="AX39" s="343"/>
      <c r="AY39" s="343"/>
      <c r="BB39">
        <v>0</v>
      </c>
      <c r="BM39">
        <f>0</f>
        <v>0</v>
      </c>
    </row>
    <row r="40" spans="1:67">
      <c r="C40" s="342">
        <f t="shared" si="12"/>
        <v>26</v>
      </c>
      <c r="D40" s="376">
        <v>350.76400000000001</v>
      </c>
      <c r="E40" s="376">
        <v>-18.274000000000001</v>
      </c>
      <c r="F40" s="376">
        <v>332.49</v>
      </c>
      <c r="G40" s="376">
        <v>265.79199999999997</v>
      </c>
      <c r="H40" s="376">
        <v>-174.09899999999999</v>
      </c>
      <c r="I40" s="376">
        <v>91.692999999999984</v>
      </c>
      <c r="J40" s="376">
        <v>88.454999999999998</v>
      </c>
      <c r="K40" s="376">
        <v>-72.686999999999998</v>
      </c>
      <c r="L40" s="376">
        <v>15.768000000000001</v>
      </c>
      <c r="M40" s="376">
        <v>107.46099999999998</v>
      </c>
      <c r="N40" s="376">
        <v>439.95100000000002</v>
      </c>
      <c r="O40" s="376">
        <v>307</v>
      </c>
      <c r="P40" s="376">
        <v>-173.96200000000005</v>
      </c>
      <c r="Q40" s="368"/>
      <c r="R40" s="368"/>
      <c r="S40" s="342">
        <f t="shared" si="13"/>
        <v>26</v>
      </c>
      <c r="T40" s="151">
        <f>SEPTEMBER!F43</f>
        <v>300.47399999999999</v>
      </c>
      <c r="U40" s="151">
        <f>SEPTEMBER!G43</f>
        <v>-0.82099999999999995</v>
      </c>
      <c r="V40" s="151">
        <f>SEPTEMBER!H43</f>
        <v>299.65299999999996</v>
      </c>
      <c r="W40" s="151">
        <f>SEPTEMBER!J43</f>
        <v>265.79199999999997</v>
      </c>
      <c r="X40" s="151">
        <f>SEPTEMBER!K43</f>
        <v>-184.32300000000001</v>
      </c>
      <c r="Y40" s="151">
        <f>SEPTEMBER!L43</f>
        <v>81.468999999999966</v>
      </c>
      <c r="Z40" s="151">
        <f>SEPTEMBER!M43</f>
        <v>96.649000000000001</v>
      </c>
      <c r="AA40" s="151">
        <f>SEPTEMBER!N43</f>
        <v>-68.207999999999998</v>
      </c>
      <c r="AB40" s="151">
        <f>SEPTEMBER!O43</f>
        <v>28.441000000000003</v>
      </c>
      <c r="AC40" s="151">
        <f>SEPTEMBER!P43</f>
        <v>109.90999999999997</v>
      </c>
      <c r="AD40" s="151">
        <f>SEPTEMBER!Q43</f>
        <v>409.56299999999993</v>
      </c>
      <c r="AE40" s="151">
        <f>SEPTEMBER!AA43</f>
        <v>297.60000000000002</v>
      </c>
      <c r="AF40" s="151">
        <f>SEPTEMBER!AC43</f>
        <v>-152.97399999999993</v>
      </c>
      <c r="AG40" s="151">
        <f>V40-F40</f>
        <v>-32.837000000000046</v>
      </c>
      <c r="AH40" s="377">
        <f>ABS((V40-F40)/V40)</f>
        <v>0.10958341815366457</v>
      </c>
      <c r="AI40" s="151">
        <f>Y40-I40</f>
        <v>-10.224000000000018</v>
      </c>
      <c r="AJ40" s="377">
        <f>ABS((Y40-I40)/Y40)</f>
        <v>0.12549558727859705</v>
      </c>
      <c r="AK40" s="151">
        <f>AB40-L40</f>
        <v>12.673000000000002</v>
      </c>
      <c r="AL40" s="377">
        <f>ABS((AB40-L40)/AB40)</f>
        <v>0.44558911430681064</v>
      </c>
      <c r="AM40" s="151">
        <f>AE40-O40</f>
        <v>-9.3999999999999773</v>
      </c>
      <c r="AN40" s="377">
        <f>ABS((AE40-O40)/AE40)</f>
        <v>3.1586021505376267E-2</v>
      </c>
      <c r="AO40" s="151">
        <f>AF40-P40</f>
        <v>20.988000000000113</v>
      </c>
      <c r="AP40" s="377">
        <f>ABS((AF40-P40)/AF40)</f>
        <v>0.13719978558447921</v>
      </c>
      <c r="AQ40" s="151">
        <f>AD40-N40</f>
        <v>-30.38800000000009</v>
      </c>
      <c r="AR40" s="377">
        <f>ABS((AD40-N40)/AD40)</f>
        <v>7.4196155414429754E-2</v>
      </c>
      <c r="AS40" s="151"/>
      <c r="AT40">
        <v>26</v>
      </c>
      <c r="AU40">
        <f>Sheet1!AG29</f>
        <v>59</v>
      </c>
      <c r="AV40" s="343">
        <f>Sheet1!AH29</f>
        <v>55</v>
      </c>
      <c r="AW40" s="343"/>
      <c r="AX40" s="343"/>
      <c r="AY40" s="343"/>
      <c r="BB40">
        <v>0</v>
      </c>
    </row>
    <row r="41" spans="1:67">
      <c r="C41" s="342">
        <f t="shared" si="12"/>
        <v>27</v>
      </c>
      <c r="D41" s="376">
        <v>371.70499999999998</v>
      </c>
      <c r="E41" s="376">
        <v>-24.004999999999999</v>
      </c>
      <c r="F41" s="376">
        <v>347.7</v>
      </c>
      <c r="G41" s="376">
        <v>271.41199999999998</v>
      </c>
      <c r="H41" s="376">
        <v>-215.88900000000001</v>
      </c>
      <c r="I41" s="376">
        <v>55.522999999999968</v>
      </c>
      <c r="J41" s="376">
        <v>57.295000000000002</v>
      </c>
      <c r="K41" s="376">
        <v>-29.172000000000001</v>
      </c>
      <c r="L41" s="376">
        <v>28.123000000000001</v>
      </c>
      <c r="M41" s="376">
        <v>83.645999999999972</v>
      </c>
      <c r="N41" s="376">
        <v>431.34599999999995</v>
      </c>
      <c r="O41" s="376">
        <v>534</v>
      </c>
      <c r="P41" s="376">
        <v>61.643000000000029</v>
      </c>
      <c r="Q41" s="368"/>
      <c r="R41" s="368"/>
      <c r="S41" s="342">
        <f t="shared" si="13"/>
        <v>27</v>
      </c>
      <c r="T41" s="151">
        <f>SEPTEMBER!F44</f>
        <v>329.29399999999998</v>
      </c>
      <c r="U41" s="151">
        <f>SEPTEMBER!G44</f>
        <v>-1.1140000000000001</v>
      </c>
      <c r="V41" s="151">
        <f>SEPTEMBER!H44</f>
        <v>328.18</v>
      </c>
      <c r="W41" s="151">
        <f>SEPTEMBER!J44</f>
        <v>271.57</v>
      </c>
      <c r="X41" s="151">
        <f>SEPTEMBER!K44</f>
        <v>-215.96700000000001</v>
      </c>
      <c r="Y41" s="151">
        <f>SEPTEMBER!L44</f>
        <v>55.60299999999998</v>
      </c>
      <c r="Z41" s="151">
        <f>SEPTEMBER!M44</f>
        <v>58.545000000000002</v>
      </c>
      <c r="AA41" s="151">
        <f>SEPTEMBER!N44</f>
        <v>-32.887999999999998</v>
      </c>
      <c r="AB41" s="151">
        <f>SEPTEMBER!O44</f>
        <v>25.657000000000004</v>
      </c>
      <c r="AC41" s="151">
        <f>SEPTEMBER!P44</f>
        <v>81.259999999999991</v>
      </c>
      <c r="AD41" s="151">
        <f>SEPTEMBER!Q44</f>
        <v>409.44</v>
      </c>
      <c r="AE41" s="151">
        <f>SEPTEMBER!AA44</f>
        <v>524.79999999999995</v>
      </c>
      <c r="AF41" s="151">
        <f>SEPTEMBER!AC44</f>
        <v>74.348999999999933</v>
      </c>
      <c r="AG41" s="151">
        <f>V41-F41</f>
        <v>-19.519999999999982</v>
      </c>
      <c r="AH41" s="377">
        <f>ABS((V41-F41)/V41)</f>
        <v>5.9479553903345667E-2</v>
      </c>
      <c r="AI41" s="151">
        <f>Y41-I41</f>
        <v>8.0000000000012506E-2</v>
      </c>
      <c r="AJ41" s="377">
        <f>ABS((Y41-I41)/Y41)</f>
        <v>1.4387712893191471E-3</v>
      </c>
      <c r="AK41" s="151">
        <f>AB41-L41</f>
        <v>-2.4659999999999975</v>
      </c>
      <c r="AL41" s="377">
        <f>ABS((AB41-L41)/AB41)</f>
        <v>9.6114120902677527E-2</v>
      </c>
      <c r="AM41" s="151">
        <f>AE41-O41</f>
        <v>-9.2000000000000455</v>
      </c>
      <c r="AN41" s="377">
        <f>ABS((AE41-O41)/AE41)</f>
        <v>1.7530487804878137E-2</v>
      </c>
      <c r="AO41" s="151">
        <f>AF41-P41</f>
        <v>12.705999999999904</v>
      </c>
      <c r="AP41" s="377">
        <f>ABS((AF41-P41)/AF41)</f>
        <v>0.17089671683546404</v>
      </c>
      <c r="AQ41" s="151">
        <f>AD41-N41</f>
        <v>-21.905999999999949</v>
      </c>
      <c r="AR41" s="377">
        <f>ABS((AD41-N41)/AD41)</f>
        <v>5.3502344665884986E-2</v>
      </c>
      <c r="AS41" s="151"/>
      <c r="AT41">
        <v>27</v>
      </c>
      <c r="AU41">
        <f>Sheet1!AG30</f>
        <v>58</v>
      </c>
      <c r="AV41" s="343">
        <f>Sheet1!AH30</f>
        <v>56</v>
      </c>
      <c r="BB41">
        <v>0</v>
      </c>
    </row>
    <row r="42" spans="1:67">
      <c r="C42" s="342">
        <f t="shared" si="12"/>
        <v>28</v>
      </c>
      <c r="D42" s="376">
        <v>350.30599999999998</v>
      </c>
      <c r="E42" s="376">
        <v>-29.056999999999999</v>
      </c>
      <c r="F42" s="376">
        <v>321.24899999999997</v>
      </c>
      <c r="G42" s="376">
        <v>269.71699999999998</v>
      </c>
      <c r="H42" s="376">
        <v>-143.79499999999999</v>
      </c>
      <c r="I42" s="376">
        <v>125.922</v>
      </c>
      <c r="J42" s="376">
        <v>51.085999999999999</v>
      </c>
      <c r="K42" s="376">
        <v>-46.100999999999999</v>
      </c>
      <c r="L42" s="376">
        <v>4.9850000000000003</v>
      </c>
      <c r="M42" s="376">
        <v>130.90699999999998</v>
      </c>
      <c r="N42" s="376">
        <v>452.15599999999995</v>
      </c>
      <c r="O42" s="376">
        <v>534</v>
      </c>
      <c r="P42" s="376">
        <v>10.833000000000084</v>
      </c>
      <c r="Q42" s="368"/>
      <c r="R42" s="368"/>
      <c r="S42" s="342">
        <f t="shared" si="13"/>
        <v>28</v>
      </c>
      <c r="T42" s="151">
        <f>SEPTEMBER!F45</f>
        <v>307.16199999999998</v>
      </c>
      <c r="U42" s="151">
        <f>SEPTEMBER!G45</f>
        <v>-0.01</v>
      </c>
      <c r="V42" s="151">
        <f>SEPTEMBER!H45</f>
        <v>307.15199999999999</v>
      </c>
      <c r="W42" s="151">
        <f>SEPTEMBER!J45</f>
        <v>270.12299999999999</v>
      </c>
      <c r="X42" s="151">
        <f>SEPTEMBER!K45</f>
        <v>-143.82</v>
      </c>
      <c r="Y42" s="151">
        <f>SEPTEMBER!L45</f>
        <v>126.303</v>
      </c>
      <c r="Z42" s="151">
        <f>SEPTEMBER!M45</f>
        <v>34.112000000000002</v>
      </c>
      <c r="AA42" s="151">
        <f>SEPTEMBER!N45</f>
        <v>-61.18</v>
      </c>
      <c r="AB42" s="151">
        <f>SEPTEMBER!O45</f>
        <v>-27.067999999999998</v>
      </c>
      <c r="AC42" s="151">
        <f>SEPTEMBER!P45</f>
        <v>99.234999999999999</v>
      </c>
      <c r="AD42" s="151">
        <f>SEPTEMBER!Q45</f>
        <v>406.387</v>
      </c>
      <c r="AE42" s="151">
        <f>SEPTEMBER!AA45</f>
        <v>558.70000000000005</v>
      </c>
      <c r="AF42" s="151">
        <f>SEPTEMBER!AC45</f>
        <v>81.302000000000021</v>
      </c>
      <c r="AG42" s="151">
        <f>V42-F42</f>
        <v>-14.09699999999998</v>
      </c>
      <c r="AH42" s="377">
        <f>ABS((V42-F42)/V42)</f>
        <v>4.589584310048439E-2</v>
      </c>
      <c r="AI42" s="151">
        <f>Y42-I42</f>
        <v>0.38100000000000023</v>
      </c>
      <c r="AJ42" s="377">
        <f>ABS((Y42-I42)/Y42)</f>
        <v>3.0165554262369084E-3</v>
      </c>
      <c r="AK42" s="151">
        <f>AB42-L42</f>
        <v>-32.052999999999997</v>
      </c>
      <c r="AL42" s="377">
        <f>ABS((AB42-L42)/AB42)</f>
        <v>1.1841658046401655</v>
      </c>
      <c r="AM42" s="151">
        <f>AE42-O42</f>
        <v>24.700000000000045</v>
      </c>
      <c r="AN42" s="377">
        <f>ABS((AE42-O42)/AE42)</f>
        <v>4.4209772686593957E-2</v>
      </c>
      <c r="AO42" s="151">
        <f>AF42-P42</f>
        <v>70.468999999999937</v>
      </c>
      <c r="AP42" s="377">
        <f>ABS((AF42-P42)/AF42)</f>
        <v>0.86675604536173667</v>
      </c>
      <c r="AQ42" s="151">
        <f>AD42-N42</f>
        <v>-45.768999999999949</v>
      </c>
      <c r="AR42" s="377">
        <f>ABS((AD42-N42)/AD42)</f>
        <v>0.11262417350948714</v>
      </c>
      <c r="AS42" s="151"/>
      <c r="AT42">
        <v>28</v>
      </c>
      <c r="AU42">
        <f>Sheet1!AG31</f>
        <v>58</v>
      </c>
      <c r="AV42" s="343">
        <f>Sheet1!AH31</f>
        <v>57</v>
      </c>
      <c r="BB42">
        <v>0</v>
      </c>
    </row>
    <row r="43" spans="1:67">
      <c r="C43" s="342">
        <f t="shared" si="12"/>
        <v>29</v>
      </c>
      <c r="D43" s="376"/>
      <c r="E43" s="376"/>
      <c r="F43" s="376"/>
      <c r="G43" s="376"/>
      <c r="H43" s="376"/>
      <c r="I43" s="376"/>
      <c r="J43" s="151"/>
      <c r="K43" s="376"/>
      <c r="L43" s="376"/>
      <c r="M43" s="376"/>
      <c r="N43" s="376"/>
      <c r="O43" s="376"/>
      <c r="P43" s="376"/>
      <c r="Q43" s="368"/>
      <c r="R43" s="368"/>
      <c r="S43" s="342">
        <f t="shared" si="13"/>
        <v>29</v>
      </c>
      <c r="T43" s="151">
        <f>SEPTEMBER!F46</f>
        <v>312.10399999999998</v>
      </c>
      <c r="U43" s="151">
        <f>SEPTEMBER!G46</f>
        <v>0</v>
      </c>
      <c r="V43" s="151">
        <f>SEPTEMBER!H46</f>
        <v>312.10399999999998</v>
      </c>
      <c r="W43" s="151">
        <f>SEPTEMBER!J46</f>
        <v>266.44</v>
      </c>
      <c r="X43" s="151">
        <f>SEPTEMBER!K46</f>
        <v>-143.792</v>
      </c>
      <c r="Y43" s="151">
        <f>SEPTEMBER!L46</f>
        <v>122.648</v>
      </c>
      <c r="Z43" s="151">
        <f>SEPTEMBER!M46</f>
        <v>77.834000000000003</v>
      </c>
      <c r="AA43" s="151">
        <f>SEPTEMBER!N46</f>
        <v>-37.579000000000001</v>
      </c>
      <c r="AB43" s="151">
        <f>SEPTEMBER!O46</f>
        <v>40.255000000000003</v>
      </c>
      <c r="AC43" s="151">
        <f>SEPTEMBER!P46</f>
        <v>162.90299999999999</v>
      </c>
      <c r="AD43" s="151">
        <f>SEPTEMBER!Q46</f>
        <v>475.00699999999995</v>
      </c>
      <c r="AE43" s="151">
        <f>SEPTEMBER!AA46</f>
        <v>552</v>
      </c>
      <c r="AF43" s="151">
        <f>SEPTEMBER!AC46</f>
        <v>95.981000000000051</v>
      </c>
      <c r="AG43" s="151"/>
      <c r="AH43" s="377"/>
      <c r="AI43" s="151"/>
      <c r="AJ43" s="377"/>
      <c r="AK43" s="151"/>
      <c r="AL43" s="377"/>
      <c r="AM43" s="151"/>
      <c r="AN43" s="377"/>
      <c r="AO43" s="151"/>
      <c r="AP43" s="377"/>
      <c r="AQ43" s="151"/>
      <c r="AR43" s="377"/>
      <c r="AS43" s="151"/>
      <c r="AT43">
        <v>29</v>
      </c>
      <c r="AU43" s="343"/>
      <c r="AV43" s="343"/>
      <c r="AW43" s="343"/>
      <c r="AX43" s="343"/>
      <c r="AY43" s="343"/>
      <c r="BB43">
        <v>0</v>
      </c>
    </row>
    <row r="44" spans="1:67">
      <c r="C44" s="342">
        <f t="shared" si="12"/>
        <v>30</v>
      </c>
      <c r="D44" s="376"/>
      <c r="E44" s="376"/>
      <c r="F44" s="376"/>
      <c r="G44" s="376"/>
      <c r="H44" s="376"/>
      <c r="I44" s="376"/>
      <c r="J44" s="151"/>
      <c r="K44" s="376"/>
      <c r="L44" s="376"/>
      <c r="M44" s="376"/>
      <c r="N44" s="376"/>
      <c r="O44" s="376"/>
      <c r="P44" s="376"/>
      <c r="Q44" s="368"/>
      <c r="R44" s="368"/>
      <c r="S44" s="342">
        <f>S43+1</f>
        <v>30</v>
      </c>
      <c r="T44" s="151">
        <f>SEPTEMBER!F47</f>
        <v>335.59500000000003</v>
      </c>
      <c r="U44" s="151">
        <f>SEPTEMBER!G47</f>
        <v>0</v>
      </c>
      <c r="V44" s="151">
        <f>SEPTEMBER!H47</f>
        <v>335.59500000000003</v>
      </c>
      <c r="W44" s="151">
        <f>SEPTEMBER!J47</f>
        <v>266.43599999999998</v>
      </c>
      <c r="X44" s="151">
        <f>SEPTEMBER!K47</f>
        <v>-143.91999999999999</v>
      </c>
      <c r="Y44" s="151">
        <f>SEPTEMBER!L47</f>
        <v>122.51599999999999</v>
      </c>
      <c r="Z44" s="151">
        <f>SEPTEMBER!M47</f>
        <v>44.021999999999998</v>
      </c>
      <c r="AA44" s="151">
        <f>SEPTEMBER!N47</f>
        <v>-41.834000000000003</v>
      </c>
      <c r="AB44" s="151">
        <f>SEPTEMBER!O47</f>
        <v>2.1879999999999953</v>
      </c>
      <c r="AC44" s="151">
        <f>SEPTEMBER!P47</f>
        <v>124.70399999999998</v>
      </c>
      <c r="AD44" s="151">
        <f>SEPTEMBER!Q47</f>
        <v>460.29899999999998</v>
      </c>
      <c r="AE44" s="151">
        <f>SEPTEMBER!AA47</f>
        <v>510.4</v>
      </c>
      <c r="AF44" s="151">
        <f>SEPTEMBER!AC47</f>
        <v>69.089999999999975</v>
      </c>
      <c r="AG44" s="151"/>
      <c r="AH44" s="377"/>
      <c r="AI44" s="151"/>
      <c r="AJ44" s="377"/>
      <c r="AK44" s="151"/>
      <c r="AL44" s="377"/>
      <c r="AM44" s="151"/>
      <c r="AN44" s="377"/>
      <c r="AO44" s="151"/>
      <c r="AP44" s="377"/>
      <c r="AQ44" s="151"/>
      <c r="AR44" s="377"/>
      <c r="AS44" s="151"/>
      <c r="AT44">
        <v>30</v>
      </c>
      <c r="BB44">
        <v>0</v>
      </c>
    </row>
    <row r="45" spans="1:67">
      <c r="C45" s="342">
        <f t="shared" si="12"/>
        <v>31</v>
      </c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6"/>
      <c r="O45" s="376"/>
      <c r="P45" s="376"/>
      <c r="Q45" s="368"/>
      <c r="R45" s="368"/>
      <c r="S45" s="342">
        <f>S44+1</f>
        <v>31</v>
      </c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>
        <v>31</v>
      </c>
      <c r="BB45">
        <v>0</v>
      </c>
    </row>
    <row r="46" spans="1:67">
      <c r="C46" s="343"/>
      <c r="D46" s="368"/>
      <c r="E46" s="368"/>
      <c r="F46" s="368"/>
      <c r="G46" s="368"/>
      <c r="H46" s="368"/>
      <c r="I46" s="368"/>
      <c r="J46" s="368"/>
      <c r="K46" s="368">
        <f>SUM(K15:K45)</f>
        <v>-1278.5459999999998</v>
      </c>
      <c r="L46" s="368"/>
      <c r="M46" s="368"/>
      <c r="N46" s="368"/>
      <c r="O46" s="368"/>
      <c r="P46" s="368"/>
      <c r="Q46" s="368"/>
      <c r="R46" s="368"/>
      <c r="S46" s="362"/>
      <c r="T46"/>
      <c r="U46"/>
      <c r="V46"/>
      <c r="X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67">
      <c r="C47" s="343"/>
      <c r="D47" s="368"/>
      <c r="E47" s="368"/>
      <c r="F47" s="343"/>
      <c r="G47" s="368"/>
      <c r="H47" s="368"/>
      <c r="I47" s="343"/>
      <c r="J47" s="368"/>
      <c r="K47" s="368"/>
      <c r="L47" s="368"/>
      <c r="M47" s="368"/>
      <c r="N47" s="368"/>
      <c r="O47" s="368"/>
      <c r="P47" s="368"/>
      <c r="Q47" s="368"/>
      <c r="R47" s="368"/>
      <c r="S47" s="362"/>
      <c r="V47"/>
      <c r="X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67">
      <c r="A48" s="343"/>
      <c r="B48" s="343"/>
      <c r="C48" s="343"/>
      <c r="D48" s="378"/>
      <c r="E48" s="368"/>
      <c r="F48" s="343"/>
      <c r="G48" s="368"/>
      <c r="H48" s="378"/>
      <c r="I48" s="343"/>
      <c r="J48" s="368"/>
      <c r="K48" s="368"/>
      <c r="L48" s="368"/>
      <c r="M48" s="368"/>
      <c r="N48" s="368"/>
      <c r="O48" s="368"/>
      <c r="P48" s="368"/>
      <c r="Q48" s="368"/>
      <c r="R48" s="368"/>
      <c r="S48" s="362"/>
      <c r="V48"/>
      <c r="X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343"/>
      <c r="AU48" s="343"/>
      <c r="AV48" s="343"/>
      <c r="AW48" s="343"/>
      <c r="AX48" s="343"/>
      <c r="AY48" s="343"/>
      <c r="AZ48" s="343"/>
      <c r="BA48" s="343"/>
      <c r="BB48" s="343"/>
      <c r="BC48" s="343"/>
      <c r="BD48" s="343"/>
      <c r="BE48" s="343"/>
      <c r="BF48" s="343"/>
      <c r="BG48" s="343"/>
      <c r="BH48" s="343"/>
      <c r="BI48" s="343"/>
      <c r="BJ48" s="343"/>
      <c r="BK48" s="343"/>
      <c r="BL48" s="343"/>
      <c r="BM48" s="343"/>
      <c r="BN48" s="343"/>
      <c r="BO48" s="343"/>
    </row>
    <row r="49" spans="1:67">
      <c r="A49" s="343"/>
      <c r="B49" s="343"/>
      <c r="C49" s="346"/>
      <c r="D49" s="379"/>
      <c r="E49" s="379"/>
      <c r="F49" s="343"/>
      <c r="G49" s="379"/>
      <c r="H49" s="379"/>
      <c r="I49" s="343"/>
      <c r="J49" s="379"/>
      <c r="K49" s="379"/>
      <c r="L49" s="379"/>
      <c r="M49" s="379"/>
      <c r="N49" s="379"/>
      <c r="O49" s="379"/>
      <c r="P49" s="379"/>
      <c r="Q49" s="379"/>
      <c r="R49" s="379"/>
      <c r="S49" s="380"/>
      <c r="V49"/>
      <c r="X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343"/>
      <c r="AU49" s="343"/>
      <c r="AV49" s="343"/>
      <c r="AW49" s="343"/>
      <c r="AX49" s="343"/>
      <c r="AY49" s="343"/>
      <c r="AZ49" s="343"/>
      <c r="BA49" s="343"/>
      <c r="BB49" s="343"/>
      <c r="BC49" s="343"/>
      <c r="BD49" s="343"/>
      <c r="BE49" s="343"/>
      <c r="BF49" s="343"/>
      <c r="BG49" s="343"/>
      <c r="BH49" s="343"/>
      <c r="BI49" s="343"/>
      <c r="BJ49" s="343"/>
      <c r="BK49" s="343"/>
      <c r="BL49" s="343"/>
      <c r="BM49" s="343"/>
      <c r="BN49" s="343"/>
      <c r="BO49" s="343"/>
    </row>
    <row r="50" spans="1:67">
      <c r="A50" s="343"/>
      <c r="B50" s="343"/>
      <c r="C50" s="351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2"/>
      <c r="T50" s="344"/>
      <c r="U50" s="344"/>
      <c r="V50" s="344"/>
      <c r="W50" s="368"/>
      <c r="X50" s="344"/>
      <c r="Y50" s="368"/>
      <c r="Z50" s="344"/>
      <c r="AA50" s="344"/>
      <c r="AB50" s="344"/>
      <c r="AC50" s="344"/>
      <c r="AD50" s="344"/>
      <c r="AE50" s="344"/>
      <c r="AF50" s="344"/>
      <c r="AG50" s="344"/>
      <c r="AH50" s="344"/>
      <c r="AI50" s="344"/>
      <c r="AJ50" s="344"/>
      <c r="AK50" s="344"/>
      <c r="AL50" s="344"/>
      <c r="AM50" s="344"/>
      <c r="AN50" s="344"/>
      <c r="AO50" s="344"/>
      <c r="AP50" s="344"/>
      <c r="AQ50" s="344"/>
      <c r="AR50" s="344"/>
      <c r="AS50" s="344"/>
      <c r="AT50" s="343"/>
      <c r="AU50" s="343"/>
      <c r="AV50" s="343"/>
      <c r="AW50" s="343"/>
      <c r="AX50" s="343"/>
      <c r="AY50" s="343"/>
      <c r="AZ50" s="343"/>
      <c r="BA50" s="343"/>
      <c r="BB50" s="343"/>
      <c r="BC50" s="343"/>
      <c r="BD50" s="343"/>
      <c r="BE50" s="343"/>
      <c r="BF50" s="343"/>
      <c r="BG50" s="343"/>
      <c r="BH50" s="343"/>
      <c r="BI50" s="343"/>
      <c r="BJ50" s="343"/>
      <c r="BK50" s="343"/>
      <c r="BL50" s="343"/>
      <c r="BM50" s="343"/>
      <c r="BN50" s="343"/>
      <c r="BO50" s="343"/>
    </row>
    <row r="52" spans="1:67">
      <c r="A52" s="343"/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62"/>
      <c r="T52" s="344"/>
      <c r="U52" s="344"/>
      <c r="V52" s="344"/>
      <c r="W52" s="343"/>
      <c r="X52" s="344"/>
      <c r="Y52" s="343"/>
      <c r="Z52" s="344"/>
      <c r="AA52" s="344"/>
      <c r="AB52" s="344"/>
      <c r="AC52" s="344"/>
      <c r="AD52" s="344"/>
      <c r="AE52" s="344"/>
      <c r="AF52" s="344"/>
      <c r="AG52" s="344"/>
      <c r="AH52" s="344"/>
      <c r="AI52" s="344"/>
      <c r="AJ52" s="344"/>
      <c r="AK52" s="344"/>
      <c r="AL52" s="344"/>
      <c r="AM52" s="344"/>
      <c r="AN52" s="344"/>
      <c r="AO52" s="344"/>
      <c r="AP52" s="344"/>
      <c r="AQ52" s="344"/>
      <c r="AR52" s="344"/>
      <c r="AS52" s="344"/>
      <c r="AT52" s="343"/>
      <c r="AU52" s="343"/>
      <c r="AV52" s="343"/>
      <c r="AW52" s="343"/>
      <c r="AX52" s="343"/>
      <c r="AY52" s="343"/>
      <c r="AZ52" s="343"/>
      <c r="BA52" s="343"/>
      <c r="BB52" s="343"/>
      <c r="BC52" s="343"/>
      <c r="BD52" s="343"/>
      <c r="BE52" s="343"/>
      <c r="BF52" s="343"/>
      <c r="BG52" s="343"/>
      <c r="BH52" s="343"/>
      <c r="BI52" s="343"/>
      <c r="BJ52" s="343"/>
      <c r="BK52" s="343"/>
      <c r="BL52" s="343"/>
      <c r="BM52" s="343"/>
      <c r="BN52" s="343"/>
      <c r="BO52" s="343"/>
    </row>
    <row r="53" spans="1:67">
      <c r="A53" s="343"/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62"/>
      <c r="T53" s="344"/>
      <c r="U53" s="344"/>
      <c r="V53" s="344"/>
      <c r="W53" s="368"/>
      <c r="X53" s="344"/>
      <c r="Y53" s="368"/>
      <c r="Z53" s="344"/>
      <c r="AA53" s="344"/>
      <c r="AB53" s="344"/>
      <c r="AC53" s="344"/>
      <c r="AD53" s="344"/>
      <c r="AE53" s="344"/>
      <c r="AF53" s="344"/>
      <c r="AG53" s="344"/>
      <c r="AH53" s="344"/>
      <c r="AI53" s="344"/>
      <c r="AJ53" s="344"/>
      <c r="AK53" s="344"/>
      <c r="AL53" s="344"/>
      <c r="AM53" s="344"/>
      <c r="AN53" s="344"/>
      <c r="AO53" s="344"/>
      <c r="AP53" s="344"/>
      <c r="AQ53" s="344"/>
      <c r="AR53" s="344"/>
      <c r="AS53" s="344"/>
      <c r="AT53" s="343"/>
      <c r="AU53" s="343"/>
      <c r="AV53" s="343"/>
      <c r="AW53" s="343"/>
      <c r="AX53" s="343"/>
      <c r="AY53" s="343"/>
      <c r="AZ53" s="343"/>
      <c r="BA53" s="343"/>
      <c r="BB53" s="343"/>
      <c r="BC53" s="343"/>
      <c r="BD53" s="343"/>
      <c r="BE53" s="343"/>
      <c r="BF53" s="343"/>
      <c r="BG53" s="343"/>
      <c r="BH53" s="343"/>
      <c r="BI53" s="343"/>
      <c r="BJ53" s="343"/>
      <c r="BK53" s="343"/>
      <c r="BL53" s="343"/>
      <c r="BM53" s="343"/>
      <c r="BN53" s="343"/>
      <c r="BO53" s="343"/>
    </row>
    <row r="54" spans="1:67">
      <c r="A54" s="343"/>
      <c r="B54" s="343"/>
      <c r="I54" s="343"/>
      <c r="J54" s="381"/>
      <c r="K54" s="381"/>
      <c r="L54" s="381"/>
      <c r="M54" s="381"/>
      <c r="N54" s="381"/>
      <c r="O54" s="381"/>
      <c r="P54" s="381"/>
      <c r="Q54" s="381"/>
      <c r="R54" s="343"/>
      <c r="S54" s="362"/>
      <c r="T54" s="344"/>
      <c r="U54" s="344"/>
      <c r="V54" s="344"/>
      <c r="W54" s="368"/>
      <c r="X54" s="344"/>
      <c r="Y54" s="368"/>
      <c r="Z54" s="344"/>
      <c r="AA54" s="344"/>
      <c r="AB54" s="344"/>
      <c r="AC54" s="344"/>
      <c r="AD54" s="344"/>
      <c r="AE54" s="344"/>
      <c r="AF54" s="344"/>
      <c r="AG54" s="344"/>
      <c r="AH54" s="344"/>
      <c r="AI54" s="344"/>
      <c r="AJ54" s="344"/>
      <c r="AK54" s="344"/>
      <c r="AL54" s="344"/>
      <c r="AM54" s="344"/>
      <c r="AN54" s="344"/>
      <c r="AO54" s="344"/>
      <c r="AP54" s="344"/>
      <c r="AQ54" s="344"/>
      <c r="AR54" s="344"/>
      <c r="AS54" s="344"/>
      <c r="AT54" s="343"/>
      <c r="AU54" s="343"/>
      <c r="AV54" s="343"/>
      <c r="AW54" s="343"/>
      <c r="AX54" s="343"/>
      <c r="AY54" s="343"/>
      <c r="AZ54" s="343"/>
      <c r="BA54" s="343"/>
      <c r="BB54" s="343"/>
      <c r="BC54" s="343"/>
      <c r="BD54" s="343"/>
      <c r="BE54" s="343"/>
      <c r="BF54" s="343"/>
      <c r="BG54" s="343"/>
      <c r="BH54" s="343"/>
      <c r="BI54" s="343"/>
      <c r="BJ54" s="343"/>
      <c r="BK54" s="343"/>
      <c r="BL54" s="343"/>
      <c r="BM54" s="343"/>
      <c r="BN54" s="343"/>
      <c r="BO54" s="343"/>
    </row>
    <row r="55" spans="1:67">
      <c r="A55" s="343"/>
      <c r="B55" s="343"/>
      <c r="I55" s="343"/>
      <c r="J55" s="351"/>
      <c r="K55" s="351"/>
      <c r="L55" s="351"/>
      <c r="M55" s="351"/>
      <c r="N55" s="351"/>
      <c r="O55" s="351"/>
      <c r="P55" s="351"/>
      <c r="Q55" s="351"/>
      <c r="R55" s="343"/>
      <c r="S55" s="362"/>
      <c r="T55" s="382"/>
      <c r="U55" s="344"/>
      <c r="V55" s="344"/>
      <c r="W55" s="343"/>
      <c r="X55" s="344"/>
      <c r="Y55" s="368"/>
      <c r="Z55" s="344"/>
      <c r="AA55" s="344"/>
      <c r="AB55" s="344"/>
      <c r="AC55" s="344"/>
      <c r="AD55" s="344"/>
      <c r="AE55" s="344"/>
      <c r="AF55" s="344"/>
      <c r="AG55" s="344"/>
      <c r="AH55" s="344"/>
      <c r="AI55" s="344"/>
      <c r="AJ55" s="344"/>
      <c r="AK55" s="344"/>
      <c r="AL55" s="344"/>
      <c r="AM55" s="344"/>
      <c r="AN55" s="344"/>
      <c r="AO55" s="344"/>
      <c r="AP55" s="344"/>
      <c r="AQ55" s="344"/>
      <c r="AR55" s="344"/>
      <c r="AS55" s="344"/>
      <c r="AT55" s="343"/>
      <c r="AU55" s="343"/>
      <c r="AV55" s="343"/>
      <c r="AW55" s="343"/>
      <c r="AX55" s="343"/>
      <c r="AY55" s="343"/>
      <c r="AZ55" s="343"/>
      <c r="BA55" s="343"/>
      <c r="BB55" s="343"/>
      <c r="BC55" s="343"/>
      <c r="BD55" s="343"/>
      <c r="BE55" s="343"/>
      <c r="BF55" s="343"/>
      <c r="BG55" s="343"/>
      <c r="BH55" s="343"/>
      <c r="BI55" s="343"/>
      <c r="BJ55" s="343"/>
      <c r="BK55" s="343"/>
      <c r="BL55" s="343"/>
      <c r="BM55" s="343"/>
      <c r="BN55" s="343"/>
      <c r="BO55" s="343"/>
    </row>
    <row r="56" spans="1:67">
      <c r="A56" s="343"/>
      <c r="B56" s="343"/>
      <c r="I56" s="343"/>
      <c r="J56" s="343"/>
      <c r="K56" s="343"/>
      <c r="L56" s="343"/>
      <c r="M56" s="343"/>
      <c r="N56" s="343"/>
      <c r="O56" s="343"/>
      <c r="P56" s="343"/>
      <c r="Q56" s="343"/>
      <c r="R56" s="383"/>
      <c r="S56" s="362"/>
      <c r="T56" s="344"/>
      <c r="U56" s="344"/>
      <c r="V56" s="344"/>
      <c r="W56" s="343"/>
      <c r="X56" s="344"/>
      <c r="Y56" s="368"/>
      <c r="Z56" s="344"/>
      <c r="AA56" s="344"/>
      <c r="AB56" s="344"/>
      <c r="AC56" s="344"/>
      <c r="AD56" s="344"/>
      <c r="AE56" s="344"/>
      <c r="AF56" s="344"/>
      <c r="AG56" s="344"/>
      <c r="AH56" s="344"/>
      <c r="AI56" s="344"/>
      <c r="AJ56" s="344"/>
      <c r="AK56" s="344"/>
      <c r="AL56" s="344"/>
      <c r="AM56" s="344"/>
      <c r="AN56" s="344"/>
      <c r="AO56" s="344"/>
      <c r="AP56" s="344"/>
      <c r="AQ56" s="344"/>
      <c r="AR56" s="344"/>
      <c r="AS56" s="344"/>
      <c r="AT56" s="343"/>
      <c r="AU56" s="343"/>
      <c r="AV56" s="343"/>
      <c r="AW56" s="343"/>
      <c r="AX56" s="343"/>
      <c r="AY56" s="343"/>
      <c r="AZ56" s="343"/>
      <c r="BA56" s="343"/>
      <c r="BB56" s="343"/>
      <c r="BC56" s="343"/>
      <c r="BD56" s="343"/>
      <c r="BE56" s="343"/>
      <c r="BF56" s="343"/>
      <c r="BG56" s="343"/>
      <c r="BH56" s="343"/>
      <c r="BI56" s="343"/>
      <c r="BJ56" s="343"/>
      <c r="BK56" s="343"/>
      <c r="BL56" s="343"/>
      <c r="BM56" s="343"/>
      <c r="BN56" s="343"/>
      <c r="BO56" s="343"/>
    </row>
    <row r="57" spans="1:67">
      <c r="A57" s="343"/>
      <c r="B57" s="343"/>
      <c r="I57" s="343"/>
      <c r="J57" s="343"/>
      <c r="K57" s="343"/>
      <c r="L57" s="343"/>
      <c r="M57" s="343"/>
      <c r="N57" s="343"/>
      <c r="O57" s="343"/>
      <c r="P57" s="343"/>
      <c r="Q57" s="343"/>
      <c r="R57" s="383"/>
      <c r="S57" s="362"/>
      <c r="T57" s="344"/>
      <c r="U57" s="344"/>
      <c r="V57" s="344"/>
      <c r="W57" s="343"/>
      <c r="X57" s="344"/>
      <c r="Y57" s="368"/>
      <c r="Z57" s="344"/>
      <c r="AA57" s="344"/>
      <c r="AB57" s="344"/>
      <c r="AC57" s="344"/>
      <c r="AD57" s="344"/>
      <c r="AE57" s="344"/>
      <c r="AF57" s="344"/>
      <c r="AG57" s="344"/>
      <c r="AH57" s="344"/>
      <c r="AI57" s="344"/>
      <c r="AJ57" s="344"/>
      <c r="AK57" s="344"/>
      <c r="AL57" s="344"/>
      <c r="AM57" s="344"/>
      <c r="AN57" s="344"/>
      <c r="AO57" s="344"/>
      <c r="AP57" s="344"/>
      <c r="AQ57" s="344"/>
      <c r="AR57" s="344"/>
      <c r="AS57" s="344"/>
      <c r="AT57" s="343"/>
      <c r="AU57" s="343"/>
      <c r="AV57" s="343"/>
      <c r="AW57" s="343"/>
      <c r="AX57" s="343"/>
      <c r="AY57" s="343"/>
      <c r="AZ57" s="343"/>
      <c r="BA57" s="343"/>
      <c r="BB57" s="343"/>
      <c r="BC57" s="343"/>
      <c r="BD57" s="343"/>
      <c r="BE57" s="343"/>
      <c r="BF57" s="343"/>
      <c r="BG57" s="343"/>
      <c r="BH57" s="343"/>
      <c r="BI57" s="343"/>
      <c r="BJ57" s="343"/>
      <c r="BK57" s="343"/>
      <c r="BL57" s="343"/>
      <c r="BM57" s="343"/>
      <c r="BN57" s="343"/>
      <c r="BO57" s="343"/>
    </row>
    <row r="58" spans="1:67">
      <c r="A58" s="343"/>
      <c r="B58" s="343"/>
      <c r="I58" s="343"/>
      <c r="J58" s="343"/>
      <c r="K58" s="343"/>
      <c r="L58" s="343"/>
      <c r="M58" s="343"/>
      <c r="N58" s="343"/>
      <c r="O58" s="343"/>
      <c r="P58" s="343"/>
      <c r="Q58" s="343"/>
      <c r="R58" s="383"/>
      <c r="S58" s="362"/>
      <c r="T58" s="344"/>
      <c r="U58" s="344"/>
      <c r="V58" s="344"/>
      <c r="W58" s="343"/>
      <c r="X58" s="344"/>
      <c r="Y58" s="368"/>
      <c r="Z58" s="344"/>
      <c r="AA58" s="344"/>
      <c r="AB58" s="344"/>
      <c r="AC58" s="344"/>
      <c r="AD58" s="344"/>
      <c r="AE58" s="344"/>
      <c r="AF58" s="344"/>
      <c r="AG58" s="344"/>
      <c r="AH58" s="344"/>
      <c r="AI58" s="344"/>
      <c r="AJ58" s="344"/>
      <c r="AK58" s="344"/>
      <c r="AL58" s="344"/>
      <c r="AM58" s="344"/>
      <c r="AN58" s="344"/>
      <c r="AO58" s="344"/>
      <c r="AP58" s="344"/>
      <c r="AQ58" s="344"/>
      <c r="AR58" s="344"/>
      <c r="AS58" s="344"/>
      <c r="AT58" s="343"/>
      <c r="AU58" s="343"/>
      <c r="AV58" s="343"/>
      <c r="AW58" s="343"/>
      <c r="AX58" s="343"/>
      <c r="AY58" s="343"/>
      <c r="AZ58" s="343"/>
      <c r="BA58" s="343"/>
      <c r="BB58" s="343"/>
      <c r="BC58" s="343"/>
      <c r="BD58" s="343"/>
      <c r="BE58" s="343"/>
      <c r="BF58" s="343"/>
      <c r="BG58" s="343"/>
      <c r="BH58" s="343"/>
      <c r="BI58" s="343"/>
      <c r="BJ58" s="343"/>
      <c r="BK58" s="343"/>
      <c r="BL58" s="343"/>
      <c r="BM58" s="343"/>
      <c r="BN58" s="343"/>
      <c r="BO58" s="343"/>
    </row>
    <row r="59" spans="1:67">
      <c r="A59" s="343"/>
      <c r="B59" s="343"/>
      <c r="I59" s="343"/>
      <c r="J59" s="343"/>
      <c r="K59" s="343"/>
      <c r="L59" s="343"/>
      <c r="M59" s="343"/>
      <c r="N59" s="343"/>
      <c r="O59" s="343"/>
      <c r="P59" s="343"/>
      <c r="Q59" s="343"/>
      <c r="R59" s="383"/>
      <c r="S59" s="362"/>
      <c r="T59" s="344"/>
      <c r="U59" s="344"/>
      <c r="V59" s="344"/>
      <c r="W59" s="343"/>
      <c r="X59" s="344"/>
      <c r="Y59" s="343"/>
      <c r="Z59" s="344"/>
      <c r="AA59" s="344"/>
      <c r="AB59" s="344"/>
      <c r="AC59" s="344"/>
      <c r="AD59" s="344"/>
      <c r="AE59" s="344"/>
      <c r="AF59" s="344"/>
      <c r="AG59" s="344"/>
      <c r="AH59" s="344"/>
      <c r="AI59" s="344"/>
      <c r="AJ59" s="344"/>
      <c r="AK59" s="344"/>
      <c r="AL59" s="344"/>
      <c r="AM59" s="344"/>
      <c r="AN59" s="344"/>
      <c r="AO59" s="344"/>
      <c r="AP59" s="344"/>
      <c r="AQ59" s="344"/>
      <c r="AR59" s="344"/>
      <c r="AS59" s="344"/>
      <c r="AT59" s="343"/>
      <c r="AU59" s="343"/>
      <c r="AV59" s="343"/>
      <c r="AW59" s="343"/>
      <c r="AX59" s="343"/>
      <c r="AY59" s="343"/>
      <c r="AZ59" s="343"/>
      <c r="BA59" s="343"/>
      <c r="BB59" s="343"/>
      <c r="BC59" s="343"/>
      <c r="BD59" s="343"/>
      <c r="BE59" s="343"/>
      <c r="BF59" s="343"/>
      <c r="BG59" s="343"/>
      <c r="BH59" s="343"/>
      <c r="BI59" s="343"/>
      <c r="BJ59" s="343"/>
      <c r="BK59" s="343"/>
      <c r="BL59" s="343"/>
      <c r="BM59" s="343"/>
      <c r="BN59" s="343"/>
      <c r="BO59" s="343"/>
    </row>
    <row r="60" spans="1:67">
      <c r="A60" s="343"/>
      <c r="B60" s="343"/>
      <c r="I60" s="343"/>
      <c r="S60"/>
      <c r="T60"/>
      <c r="U60"/>
      <c r="V60"/>
      <c r="X60" s="344"/>
      <c r="Y60" s="343"/>
      <c r="Z60" s="344"/>
      <c r="AA60" s="344"/>
      <c r="AB60" s="344"/>
      <c r="AC60" s="344"/>
      <c r="AD60" s="344"/>
      <c r="AE60" s="344"/>
      <c r="AF60" s="344"/>
      <c r="AG60" s="344"/>
      <c r="AH60" s="344"/>
      <c r="AI60" s="344"/>
      <c r="AJ60" s="344"/>
      <c r="AK60" s="344"/>
      <c r="AL60" s="344"/>
      <c r="AM60" s="344"/>
      <c r="AN60" s="344"/>
      <c r="AO60" s="344"/>
      <c r="AP60" s="344"/>
      <c r="AQ60" s="344"/>
      <c r="AR60" s="344"/>
      <c r="AS60" s="344"/>
      <c r="AT60" s="343"/>
      <c r="AU60" s="343"/>
      <c r="AV60" s="343"/>
      <c r="AW60" s="343"/>
      <c r="AX60" s="343"/>
      <c r="AY60" s="343"/>
      <c r="AZ60" s="343"/>
      <c r="BA60" s="343"/>
      <c r="BB60" s="343"/>
      <c r="BC60" s="343"/>
      <c r="BD60" s="343"/>
      <c r="BE60" s="343"/>
      <c r="BF60" s="343"/>
      <c r="BG60" s="343"/>
      <c r="BH60" s="343"/>
      <c r="BI60" s="343"/>
      <c r="BJ60" s="343"/>
      <c r="BK60" s="343"/>
      <c r="BL60" s="343"/>
      <c r="BM60" s="343"/>
      <c r="BN60" s="343"/>
      <c r="BO60" s="343"/>
    </row>
    <row r="61" spans="1:67">
      <c r="A61" s="343"/>
      <c r="B61" s="343"/>
      <c r="I61" s="343"/>
      <c r="S61"/>
      <c r="T61"/>
      <c r="U61"/>
      <c r="V61"/>
      <c r="X61" s="344"/>
      <c r="Y61" s="343"/>
      <c r="Z61" s="344"/>
      <c r="AA61" s="344"/>
      <c r="AB61" s="344"/>
      <c r="AC61" s="344"/>
      <c r="AD61" s="344"/>
      <c r="AE61" s="344"/>
      <c r="AF61" s="344"/>
      <c r="AG61" s="344"/>
      <c r="AH61" s="344"/>
      <c r="AI61" s="344"/>
      <c r="AJ61" s="344"/>
      <c r="AK61" s="344"/>
      <c r="AL61" s="344"/>
      <c r="AM61" s="344"/>
      <c r="AN61" s="344"/>
      <c r="AO61" s="344"/>
      <c r="AP61" s="344"/>
      <c r="AQ61" s="344"/>
      <c r="AR61" s="344"/>
      <c r="AS61" s="344"/>
      <c r="AT61" s="343"/>
      <c r="AU61" s="343"/>
      <c r="AV61" s="343"/>
      <c r="AW61" s="343"/>
      <c r="AX61" s="343"/>
      <c r="AY61" s="343"/>
      <c r="AZ61" s="343"/>
      <c r="BA61" s="343"/>
      <c r="BB61" s="343"/>
      <c r="BC61" s="343"/>
      <c r="BD61" s="343"/>
      <c r="BE61" s="343"/>
      <c r="BF61" s="343"/>
      <c r="BG61" s="343"/>
      <c r="BH61" s="343"/>
      <c r="BI61" s="343"/>
      <c r="BJ61" s="343"/>
      <c r="BK61" s="343"/>
      <c r="BL61" s="343"/>
      <c r="BM61" s="343"/>
      <c r="BN61" s="343"/>
      <c r="BO61" s="343"/>
    </row>
    <row r="62" spans="1:67">
      <c r="A62" s="343"/>
      <c r="B62" s="343"/>
      <c r="I62" s="343"/>
      <c r="S62"/>
      <c r="T62"/>
      <c r="U62"/>
      <c r="V62"/>
      <c r="X62" s="344"/>
      <c r="Y62" s="343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3"/>
      <c r="AU62" s="343"/>
      <c r="AV62" s="343"/>
      <c r="AW62" s="343"/>
      <c r="AX62" s="343"/>
      <c r="AY62" s="343"/>
      <c r="AZ62" s="343"/>
      <c r="BA62" s="343"/>
      <c r="BB62" s="343"/>
      <c r="BC62" s="343"/>
      <c r="BD62" s="343"/>
      <c r="BE62" s="343"/>
      <c r="BF62" s="343"/>
      <c r="BG62" s="343"/>
      <c r="BH62" s="343"/>
      <c r="BI62" s="343"/>
      <c r="BJ62" s="343"/>
      <c r="BK62" s="343"/>
      <c r="BL62" s="343"/>
      <c r="BM62" s="343"/>
      <c r="BN62" s="343"/>
      <c r="BO62" s="343"/>
    </row>
    <row r="63" spans="1:67">
      <c r="A63" s="384" t="s">
        <v>6</v>
      </c>
      <c r="B63" s="384" t="s">
        <v>6</v>
      </c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83"/>
      <c r="S63" s="362"/>
      <c r="T63" s="344"/>
      <c r="U63" s="344"/>
      <c r="V63" s="344"/>
      <c r="W63" s="343"/>
      <c r="X63" s="344"/>
      <c r="Y63" s="343"/>
      <c r="Z63" s="344"/>
      <c r="AA63" s="344"/>
      <c r="AB63" s="344"/>
      <c r="AC63" s="344"/>
      <c r="AD63" s="344"/>
      <c r="AE63" s="344"/>
      <c r="AF63" s="344"/>
      <c r="AG63" s="344"/>
      <c r="AH63" s="344"/>
      <c r="AI63" s="344"/>
      <c r="AJ63" s="344"/>
      <c r="AK63" s="344"/>
      <c r="AL63" s="344"/>
      <c r="AM63" s="344"/>
      <c r="AN63" s="344"/>
      <c r="AO63" s="344"/>
      <c r="AP63" s="344"/>
      <c r="AQ63" s="344"/>
      <c r="AR63" s="344"/>
      <c r="AS63" s="344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3"/>
      <c r="BG63" s="343"/>
      <c r="BH63" s="343"/>
      <c r="BI63" s="343"/>
      <c r="BJ63" s="343"/>
      <c r="BK63" s="343"/>
      <c r="BL63" s="343"/>
      <c r="BM63" s="343"/>
      <c r="BN63" s="343"/>
      <c r="BO63" s="343"/>
    </row>
    <row r="64" spans="1:67">
      <c r="A64" s="343"/>
      <c r="B64" s="343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83"/>
      <c r="S64" s="362"/>
      <c r="T64" s="344"/>
      <c r="U64" s="344"/>
      <c r="V64" s="344"/>
      <c r="W64" s="343"/>
      <c r="X64" s="344"/>
      <c r="Y64" s="343"/>
    </row>
    <row r="65" spans="1:25">
      <c r="A65" s="343"/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83"/>
      <c r="S65" s="362"/>
      <c r="T65" s="344"/>
      <c r="U65" s="344"/>
      <c r="V65" s="344"/>
      <c r="W65" s="343"/>
      <c r="X65" s="344"/>
      <c r="Y65" s="343"/>
    </row>
    <row r="66" spans="1:25">
      <c r="A66" s="343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83"/>
      <c r="S66" s="362"/>
      <c r="T66" s="344"/>
      <c r="U66" s="344"/>
      <c r="V66" s="344"/>
      <c r="W66" s="343"/>
      <c r="X66" s="344"/>
      <c r="Y66" s="343"/>
    </row>
    <row r="67" spans="1:25">
      <c r="A67" s="351"/>
      <c r="B67" s="343"/>
      <c r="C67" s="381"/>
      <c r="D67" s="368"/>
      <c r="E67" s="368"/>
      <c r="F67" s="368"/>
      <c r="G67" s="368"/>
      <c r="H67" s="368"/>
      <c r="I67" s="343"/>
      <c r="J67" s="343"/>
      <c r="K67" s="343"/>
      <c r="L67" s="343"/>
      <c r="M67" s="343"/>
      <c r="N67" s="343"/>
      <c r="O67" s="343"/>
      <c r="P67" s="343"/>
      <c r="Q67" s="343"/>
      <c r="R67" s="383"/>
      <c r="S67" s="362"/>
      <c r="T67" s="344"/>
      <c r="U67" s="344"/>
      <c r="V67" s="344"/>
      <c r="W67" s="343"/>
      <c r="X67" s="344"/>
      <c r="Y67" s="343"/>
    </row>
    <row r="68" spans="1:25">
      <c r="A68" s="351"/>
      <c r="B68" s="343"/>
      <c r="C68" s="385"/>
      <c r="D68" s="378"/>
      <c r="E68" s="385"/>
      <c r="F68" s="385"/>
      <c r="G68" s="385"/>
      <c r="H68" s="368"/>
      <c r="I68" s="343"/>
      <c r="J68" s="343"/>
      <c r="K68" s="343"/>
      <c r="L68" s="343"/>
      <c r="M68" s="343"/>
      <c r="N68" s="343"/>
      <c r="O68" s="343"/>
      <c r="P68" s="343"/>
      <c r="Q68" s="343"/>
      <c r="R68" s="383"/>
      <c r="S68" s="362"/>
      <c r="T68" s="344"/>
      <c r="U68" s="344"/>
      <c r="V68" s="344"/>
      <c r="W68" s="368"/>
      <c r="X68" s="344"/>
      <c r="Y68" s="343"/>
    </row>
    <row r="69" spans="1:25">
      <c r="A69" s="351"/>
      <c r="B69" s="343"/>
      <c r="C69" s="368"/>
      <c r="D69" s="368"/>
      <c r="E69" s="386"/>
      <c r="F69" s="385"/>
      <c r="G69" s="385"/>
      <c r="H69" s="368"/>
      <c r="I69" s="343"/>
      <c r="J69" s="343"/>
      <c r="K69" s="343"/>
      <c r="L69" s="343"/>
      <c r="M69" s="343"/>
      <c r="N69" s="343"/>
      <c r="O69" s="343"/>
      <c r="P69" s="343"/>
      <c r="Q69" s="343"/>
      <c r="R69" s="383"/>
      <c r="S69" s="362"/>
      <c r="T69" s="344"/>
      <c r="U69" s="344"/>
      <c r="V69" s="344"/>
      <c r="W69" s="368"/>
      <c r="X69" s="344"/>
      <c r="Y69" s="343"/>
    </row>
    <row r="70" spans="1:25">
      <c r="A70" s="343"/>
      <c r="B70" s="343"/>
      <c r="C70" s="378"/>
      <c r="D70" s="368"/>
      <c r="E70" s="368"/>
      <c r="F70" s="368"/>
      <c r="G70" s="368"/>
      <c r="H70" s="368"/>
      <c r="I70" s="343"/>
      <c r="J70" s="343"/>
      <c r="K70" s="343"/>
      <c r="L70" s="343"/>
      <c r="M70" s="343"/>
      <c r="N70" s="343"/>
      <c r="O70" s="343"/>
      <c r="P70" s="343"/>
      <c r="Q70" s="343"/>
      <c r="R70" s="383"/>
      <c r="S70" s="362"/>
      <c r="T70" s="344"/>
      <c r="U70" s="344"/>
      <c r="V70" s="344"/>
      <c r="W70" s="368"/>
      <c r="X70" s="344"/>
      <c r="Y70" s="343"/>
    </row>
    <row r="71" spans="1:25">
      <c r="A71" s="343"/>
      <c r="B71" s="343"/>
      <c r="C71" s="351"/>
      <c r="D71" s="368"/>
      <c r="E71" s="368"/>
      <c r="F71" s="368"/>
      <c r="G71" s="368"/>
      <c r="H71" s="368"/>
      <c r="I71" s="343"/>
      <c r="J71" s="343"/>
      <c r="K71" s="343"/>
      <c r="L71" s="343"/>
      <c r="M71" s="343"/>
      <c r="N71" s="343"/>
      <c r="O71" s="343"/>
      <c r="P71" s="343"/>
      <c r="Q71" s="343"/>
      <c r="R71" s="383"/>
      <c r="S71" s="362"/>
      <c r="T71" s="344"/>
      <c r="U71" s="344"/>
      <c r="V71" s="344"/>
      <c r="W71" s="343"/>
      <c r="X71" s="344"/>
      <c r="Y71" s="343"/>
    </row>
    <row r="72" spans="1:25">
      <c r="A72" s="343"/>
      <c r="B72" s="343"/>
      <c r="C72" s="378"/>
      <c r="D72" s="368"/>
      <c r="E72" s="368"/>
      <c r="F72" s="368"/>
      <c r="G72" s="368"/>
      <c r="H72" s="368"/>
      <c r="I72" s="343"/>
      <c r="J72" s="343"/>
      <c r="K72" s="343"/>
      <c r="L72" s="343"/>
      <c r="M72" s="343"/>
      <c r="N72" s="343"/>
      <c r="O72" s="343"/>
      <c r="P72" s="343"/>
      <c r="Q72" s="343"/>
      <c r="R72" s="383"/>
      <c r="S72" s="362"/>
      <c r="T72" s="344"/>
      <c r="U72" s="344"/>
      <c r="V72" s="344"/>
      <c r="W72" s="368"/>
      <c r="X72" s="344"/>
      <c r="Y72" s="343"/>
    </row>
    <row r="73" spans="1:25">
      <c r="A73" s="343"/>
      <c r="B73" s="343"/>
      <c r="C73" s="378"/>
      <c r="D73" s="368"/>
      <c r="E73" s="368"/>
      <c r="F73" s="368"/>
      <c r="G73" s="368"/>
      <c r="H73" s="368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87"/>
      <c r="T73" s="344"/>
      <c r="U73" s="344"/>
      <c r="V73" s="344"/>
      <c r="W73" s="368"/>
      <c r="X73" s="344"/>
      <c r="Y73" s="343"/>
    </row>
    <row r="74" spans="1:25">
      <c r="A74" s="343"/>
      <c r="B74" s="343"/>
      <c r="C74" s="378"/>
      <c r="D74" s="368"/>
      <c r="E74" s="368"/>
      <c r="F74" s="368"/>
      <c r="G74" s="368"/>
      <c r="H74" s="368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62"/>
      <c r="T74" s="344"/>
      <c r="U74" s="344"/>
      <c r="V74" s="344"/>
      <c r="W74" s="368"/>
      <c r="X74" s="344"/>
      <c r="Y74" s="343"/>
    </row>
    <row r="75" spans="1:25">
      <c r="A75" s="343"/>
      <c r="B75" s="343"/>
      <c r="C75" s="378"/>
      <c r="D75" s="368"/>
      <c r="E75" s="368"/>
      <c r="F75" s="368"/>
      <c r="G75" s="368"/>
      <c r="H75" s="368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62"/>
      <c r="T75" s="344"/>
      <c r="U75" s="344"/>
      <c r="V75" s="344"/>
      <c r="W75" s="343"/>
      <c r="X75" s="344"/>
      <c r="Y75" s="343"/>
    </row>
    <row r="76" spans="1:25">
      <c r="A76" s="343"/>
      <c r="B76" s="343"/>
      <c r="C76" s="378"/>
      <c r="D76" s="368"/>
      <c r="E76" s="368"/>
      <c r="F76" s="368"/>
      <c r="G76" s="368"/>
      <c r="H76" s="368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62"/>
      <c r="T76" s="344"/>
      <c r="U76" s="344"/>
      <c r="V76" s="344"/>
      <c r="W76" s="343"/>
      <c r="X76" s="344"/>
      <c r="Y76" s="343"/>
    </row>
    <row r="77" spans="1:25">
      <c r="A77" s="343"/>
      <c r="B77" s="343"/>
      <c r="C77" s="386"/>
      <c r="D77" s="368"/>
      <c r="E77" s="368"/>
      <c r="F77" s="368"/>
      <c r="G77" s="368"/>
      <c r="H77" s="368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62"/>
      <c r="T77" s="344"/>
      <c r="U77" s="344"/>
      <c r="V77" s="344"/>
      <c r="W77" s="368"/>
      <c r="X77" s="344"/>
      <c r="Y77" s="343"/>
    </row>
    <row r="78" spans="1:25">
      <c r="A78" s="343"/>
      <c r="B78" s="343"/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62"/>
      <c r="T78" s="344"/>
      <c r="U78" s="344"/>
      <c r="V78" s="344"/>
      <c r="W78" s="368"/>
      <c r="X78" s="344"/>
      <c r="Y78" s="343"/>
    </row>
    <row r="79" spans="1:25">
      <c r="A79" s="343"/>
      <c r="B79" s="343"/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62"/>
      <c r="T79" s="344"/>
      <c r="U79" s="344"/>
      <c r="V79" s="344"/>
      <c r="W79" s="343"/>
      <c r="X79" s="344"/>
      <c r="Y79" s="343"/>
    </row>
    <row r="81" spans="1:24">
      <c r="A81" s="343"/>
      <c r="B81" s="343"/>
      <c r="C81" s="381"/>
      <c r="D81" s="368"/>
      <c r="E81" s="343"/>
      <c r="F81" s="343"/>
      <c r="G81" s="343"/>
      <c r="H81" s="368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62"/>
      <c r="T81" s="344"/>
      <c r="U81" s="344"/>
      <c r="V81" s="344"/>
      <c r="W81" s="343"/>
      <c r="X81" s="344"/>
    </row>
    <row r="82" spans="1:24">
      <c r="A82" s="343"/>
      <c r="B82" s="343"/>
      <c r="C82" s="368"/>
      <c r="D82" s="368"/>
      <c r="E82" s="385"/>
      <c r="F82" s="385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62"/>
      <c r="T82" s="344"/>
      <c r="U82" s="344"/>
      <c r="V82" s="344"/>
      <c r="W82" s="343"/>
      <c r="X82" s="344"/>
    </row>
    <row r="83" spans="1:24">
      <c r="A83" s="343"/>
      <c r="B83" s="343"/>
      <c r="C83" s="368"/>
      <c r="D83" s="378"/>
      <c r="E83" s="385"/>
      <c r="F83" s="385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62"/>
      <c r="T83" s="344"/>
      <c r="U83" s="344"/>
      <c r="V83" s="344"/>
      <c r="W83" s="343"/>
      <c r="X83" s="344"/>
    </row>
    <row r="84" spans="1:24">
      <c r="A84" s="343"/>
      <c r="B84" s="343"/>
      <c r="C84" s="378"/>
      <c r="D84" s="368"/>
      <c r="E84" s="368"/>
      <c r="F84" s="368"/>
      <c r="G84" s="343"/>
      <c r="H84" s="343"/>
      <c r="I84" s="343"/>
      <c r="J84" s="368"/>
      <c r="K84" s="368"/>
      <c r="L84" s="368"/>
      <c r="M84" s="368"/>
      <c r="N84" s="368"/>
      <c r="O84" s="368"/>
      <c r="P84" s="368"/>
      <c r="Q84" s="368"/>
      <c r="R84" s="368"/>
      <c r="S84" s="362"/>
      <c r="T84" s="344"/>
      <c r="U84" s="344"/>
      <c r="V84" s="344"/>
      <c r="W84" s="368"/>
      <c r="X84" s="344"/>
    </row>
    <row r="85" spans="1:24">
      <c r="A85" s="343"/>
      <c r="B85" s="343"/>
      <c r="C85" s="378"/>
      <c r="D85" s="368"/>
      <c r="E85" s="368"/>
      <c r="F85" s="368"/>
      <c r="G85" s="343"/>
      <c r="H85" s="343"/>
      <c r="I85" s="343"/>
      <c r="J85" s="368"/>
      <c r="K85" s="368"/>
      <c r="L85" s="368"/>
      <c r="M85" s="368"/>
      <c r="N85" s="368"/>
      <c r="O85" s="368"/>
      <c r="P85" s="368"/>
      <c r="Q85" s="368"/>
      <c r="R85" s="368"/>
      <c r="S85" s="362"/>
      <c r="T85" s="344"/>
      <c r="U85" s="344"/>
      <c r="V85" s="344"/>
      <c r="W85" s="368"/>
      <c r="X85" s="344"/>
    </row>
    <row r="86" spans="1:24">
      <c r="A86" s="343"/>
      <c r="B86" s="343"/>
      <c r="C86" s="343"/>
      <c r="D86" s="343"/>
      <c r="E86" s="343"/>
      <c r="F86" s="343"/>
      <c r="G86" s="343"/>
      <c r="H86" s="343"/>
      <c r="I86" s="368"/>
      <c r="J86" s="368"/>
      <c r="K86" s="368"/>
      <c r="L86" s="368"/>
      <c r="M86" s="368"/>
      <c r="N86" s="368"/>
      <c r="O86" s="368"/>
      <c r="P86" s="368"/>
      <c r="Q86" s="368"/>
      <c r="R86" s="368"/>
      <c r="S86" s="362"/>
      <c r="T86" s="344"/>
      <c r="U86" s="344"/>
      <c r="V86" s="344"/>
      <c r="W86" s="368"/>
      <c r="X86" s="344"/>
    </row>
    <row r="87" spans="1:24">
      <c r="A87" s="343"/>
      <c r="B87" s="343"/>
      <c r="C87" s="343"/>
      <c r="D87" s="343"/>
      <c r="E87" s="343"/>
      <c r="F87" s="343"/>
      <c r="G87" s="343"/>
      <c r="H87" s="343"/>
      <c r="I87" s="343"/>
      <c r="J87" s="368"/>
      <c r="K87" s="368"/>
      <c r="L87" s="368"/>
      <c r="M87" s="368"/>
      <c r="N87" s="368"/>
      <c r="O87" s="368"/>
      <c r="P87" s="368"/>
      <c r="Q87" s="368"/>
      <c r="R87" s="368"/>
      <c r="S87" s="362"/>
      <c r="T87" s="344"/>
      <c r="U87" s="344"/>
      <c r="V87" s="344"/>
      <c r="W87" s="368"/>
      <c r="X87" s="344"/>
    </row>
    <row r="88" spans="1:24">
      <c r="A88" s="343"/>
      <c r="B88" s="343"/>
      <c r="C88" s="351"/>
      <c r="D88" s="343"/>
      <c r="E88" s="343"/>
      <c r="F88" s="343"/>
      <c r="G88" s="343"/>
      <c r="H88" s="343"/>
      <c r="I88" s="343"/>
      <c r="J88" s="368"/>
      <c r="K88" s="368"/>
      <c r="L88" s="368"/>
      <c r="M88" s="368"/>
      <c r="N88" s="368"/>
      <c r="O88" s="368"/>
      <c r="P88" s="368"/>
      <c r="Q88" s="368"/>
      <c r="R88" s="368"/>
      <c r="S88" s="362"/>
      <c r="T88" s="344"/>
      <c r="U88" s="344"/>
      <c r="V88" s="344"/>
      <c r="W88" s="368"/>
      <c r="X88" s="344"/>
    </row>
    <row r="89" spans="1:24">
      <c r="A89" s="343"/>
      <c r="B89" s="343"/>
      <c r="C89" s="343"/>
      <c r="D89" s="368"/>
      <c r="E89" s="368"/>
      <c r="F89" s="368"/>
      <c r="G89" s="343"/>
      <c r="H89" s="343"/>
      <c r="I89" s="343"/>
      <c r="J89" s="368"/>
      <c r="K89" s="368"/>
      <c r="L89" s="368"/>
      <c r="M89" s="368"/>
      <c r="N89" s="368"/>
      <c r="O89" s="368"/>
      <c r="P89" s="368"/>
      <c r="Q89" s="368"/>
      <c r="R89" s="368"/>
      <c r="S89" s="362"/>
      <c r="T89" s="344"/>
      <c r="U89" s="344"/>
      <c r="V89" s="344"/>
      <c r="W89" s="368"/>
      <c r="X89" s="344"/>
    </row>
    <row r="90" spans="1:24">
      <c r="A90" s="343"/>
      <c r="B90" s="343"/>
      <c r="C90" s="343"/>
      <c r="D90" s="343"/>
      <c r="E90" s="343"/>
      <c r="F90" s="343"/>
      <c r="G90" s="343"/>
      <c r="H90" s="343"/>
      <c r="I90" s="343"/>
      <c r="J90" s="368"/>
      <c r="K90" s="368"/>
      <c r="L90" s="368"/>
      <c r="M90" s="368"/>
      <c r="N90" s="368"/>
      <c r="O90" s="368"/>
      <c r="P90" s="368"/>
      <c r="Q90" s="368"/>
      <c r="R90" s="368"/>
      <c r="S90" s="362"/>
      <c r="T90" s="344"/>
      <c r="U90" s="344"/>
      <c r="V90" s="344"/>
      <c r="W90" s="368"/>
      <c r="X90" s="344"/>
    </row>
    <row r="91" spans="1:24">
      <c r="A91" s="343"/>
      <c r="B91" s="343"/>
      <c r="C91" s="343"/>
      <c r="D91" s="343"/>
      <c r="E91" s="343"/>
      <c r="F91" s="343"/>
      <c r="G91" s="343"/>
      <c r="H91" s="343"/>
      <c r="I91" s="343"/>
      <c r="J91" s="368"/>
      <c r="K91" s="368"/>
      <c r="L91" s="368"/>
      <c r="M91" s="368"/>
      <c r="N91" s="368"/>
      <c r="O91" s="368"/>
      <c r="P91" s="368"/>
      <c r="Q91" s="368"/>
      <c r="R91" s="368"/>
      <c r="S91" s="362"/>
      <c r="T91" s="344"/>
      <c r="U91" s="344"/>
      <c r="V91" s="344"/>
      <c r="W91" s="368"/>
      <c r="X91" s="344"/>
    </row>
    <row r="93" spans="1:24">
      <c r="A93" s="343"/>
      <c r="B93" s="343"/>
      <c r="C93" s="343"/>
      <c r="D93" s="343"/>
      <c r="E93" s="343"/>
      <c r="F93" s="368"/>
      <c r="G93" s="368"/>
      <c r="H93" s="368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62"/>
      <c r="T93" s="344"/>
      <c r="U93" s="344"/>
      <c r="V93" s="344"/>
      <c r="W93" s="343"/>
      <c r="X93" s="34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ColWidth="9.109375" defaultRowHeight="13.2"/>
  <cols>
    <col min="1" max="1" width="42.6640625" style="206" customWidth="1"/>
    <col min="2" max="2" width="82.88671875" style="206" customWidth="1"/>
    <col min="3" max="16384" width="9.109375" style="206"/>
  </cols>
  <sheetData>
    <row r="1" spans="1:2" s="205" customFormat="1" ht="12">
      <c r="A1" s="203" t="s">
        <v>124</v>
      </c>
      <c r="B1" s="204" t="s">
        <v>125</v>
      </c>
    </row>
    <row r="2" spans="1:2" s="205" customFormat="1" ht="12">
      <c r="A2" s="203" t="s">
        <v>126</v>
      </c>
      <c r="B2" s="204" t="s">
        <v>136</v>
      </c>
    </row>
    <row r="3" spans="1:2" s="205" customFormat="1" ht="12">
      <c r="A3" s="203" t="s">
        <v>127</v>
      </c>
      <c r="B3" s="204" t="str">
        <f ca="1">CONCATENATE("Curr_Daily_Storage_Summary",TEXT(NOW(),"mmddyyyy"),".xls")</f>
        <v>Curr_Daily_Storage_Summary10192001.xls</v>
      </c>
    </row>
    <row r="4" spans="1:2" s="205" customFormat="1" ht="12">
      <c r="A4" s="203" t="s">
        <v>128</v>
      </c>
      <c r="B4" s="204" t="s">
        <v>137</v>
      </c>
    </row>
    <row r="5" spans="1:2">
      <c r="A5" s="203" t="s">
        <v>129</v>
      </c>
      <c r="B5" s="204" t="s">
        <v>130</v>
      </c>
    </row>
    <row r="6" spans="1:2">
      <c r="A6" s="203" t="s">
        <v>131</v>
      </c>
      <c r="B6" s="204" t="s">
        <v>136</v>
      </c>
    </row>
    <row r="7" spans="1:2">
      <c r="A7" s="203" t="s">
        <v>132</v>
      </c>
      <c r="B7" s="204" t="str">
        <f ca="1">CONCATENATE("Curr_Daily_Storage_Summary",TEXT(NOW(),"mmddyyyy"),".pdf")</f>
        <v>Curr_Daily_Storage_Summary10192001.pdf</v>
      </c>
    </row>
    <row r="8" spans="1:2">
      <c r="A8" s="203" t="s">
        <v>133</v>
      </c>
      <c r="B8" s="204" t="s">
        <v>137</v>
      </c>
    </row>
    <row r="9" spans="1:2">
      <c r="A9" s="207"/>
      <c r="B9" s="207"/>
    </row>
    <row r="10" spans="1:2">
      <c r="A10" s="208" t="s">
        <v>134</v>
      </c>
      <c r="B10" s="209"/>
    </row>
    <row r="12" spans="1:2">
      <c r="A12" s="210" t="s">
        <v>135</v>
      </c>
    </row>
    <row r="13" spans="1:2">
      <c r="B13" s="210"/>
    </row>
    <row r="16" spans="1:2">
      <c r="A16" s="211"/>
    </row>
    <row r="17" spans="1:1">
      <c r="A17" s="211"/>
    </row>
    <row r="18" spans="1:1">
      <c r="A18" s="211"/>
    </row>
  </sheetData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SEPTEMBER</vt:lpstr>
      <vt:lpstr>Page 2</vt:lpstr>
      <vt:lpstr>BusOb</vt:lpstr>
      <vt:lpstr>Sheet1</vt:lpstr>
      <vt:lpstr>Sheet2</vt:lpstr>
      <vt:lpstr>properties</vt:lpstr>
      <vt:lpstr>ChartFDD</vt:lpstr>
      <vt:lpstr>ChartIDD</vt:lpstr>
      <vt:lpstr>ChartPNR</vt:lpstr>
      <vt:lpstr>Chart1</vt:lpstr>
      <vt:lpstr>Chart2</vt:lpstr>
      <vt:lpstr>Chart3</vt:lpstr>
      <vt:lpstr>\s</vt:lpstr>
      <vt:lpstr>properties!File_Name_1</vt:lpstr>
      <vt:lpstr>BusOb!Print_Area</vt:lpstr>
      <vt:lpstr>'Page 2'!Print_Area</vt:lpstr>
      <vt:lpstr>properties!Print_Area</vt:lpstr>
      <vt:lpstr>SEPTEMBER!Print_Area</vt:lpstr>
      <vt:lpstr>Sheet1!Print_Area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Havlíček Jan</cp:lastModifiedBy>
  <cp:lastPrinted>2001-10-18T16:07:42Z</cp:lastPrinted>
  <dcterms:created xsi:type="dcterms:W3CDTF">1998-05-29T13:36:58Z</dcterms:created>
  <dcterms:modified xsi:type="dcterms:W3CDTF">2023-09-10T11:05:18Z</dcterms:modified>
</cp:coreProperties>
</file>