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32" yWindow="-48" windowWidth="8196" windowHeight="8652" tabRatio="570"/>
  </bookViews>
  <sheets>
    <sheet name="AUGUST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  <externalReference r:id="rId15"/>
  </externalReferences>
  <definedNames>
    <definedName name="\s">AUGUST!$AS$1:$AS$4</definedName>
    <definedName name="__123Graph_A" localSheetId="0" hidden="1">AUGUST!$AA$18:$AA$45</definedName>
    <definedName name="__123Graph_AJUNEACT" localSheetId="0" hidden="1">AUGUST!$AA$18:$AA$45</definedName>
    <definedName name="__123Graph_B" localSheetId="0" hidden="1">AUGUST!$Z$18:$Z$39</definedName>
    <definedName name="__123Graph_BJUNEACT" localSheetId="0" hidden="1">AUGUST!$Z$18:$Z$39</definedName>
    <definedName name="__123Graph_C" localSheetId="0" hidden="1">AUGUST!$AF$17:$AF$38</definedName>
    <definedName name="__123Graph_CJUNEACT" localSheetId="0" hidden="1">AUGUST!$AF$17:$AF$38</definedName>
    <definedName name="__123Graph_X" localSheetId="0" hidden="1">AUGUST!$C$18:$C$45</definedName>
    <definedName name="__123Graph_XJUNEACT" localSheetId="0" hidden="1">AUGUST!$C$18:$C$45</definedName>
    <definedName name="File_Name_1" localSheetId="11">properties!$B$1</definedName>
    <definedName name="File_Name_1">#REF!</definedName>
    <definedName name="_xlnm.Print_Area" localSheetId="0">AUGUST!$C$6:$AH$84</definedName>
    <definedName name="_xlnm.Print_Area" localSheetId="2">BusOb!$A$1:$AI$136</definedName>
    <definedName name="_xlnm.Print_Area" localSheetId="1">'Page 2'!$D$2:$AH$69</definedName>
    <definedName name="_xlnm.Print_Area" localSheetId="11">properties!$A$1:$B$17</definedName>
    <definedName name="_xlnm.Print_Area" localSheetId="3">Sheet1!$M$1:$AC$56</definedName>
    <definedName name="Print_Area_MI">AUGUST!$A$1:$Q$51</definedName>
    <definedName name="_xlnm.Recorder" localSheetId="11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Q2" i="1"/>
  <c r="AA2" i="1"/>
  <c r="AC2" i="1"/>
  <c r="C3" i="1"/>
  <c r="H3" i="1"/>
  <c r="Q3" i="1"/>
  <c r="AA3" i="1"/>
  <c r="AC3" i="1"/>
  <c r="B4" i="1"/>
  <c r="H4" i="1"/>
  <c r="Q4" i="1"/>
  <c r="AA4" i="1"/>
  <c r="AC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N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I18" i="1"/>
  <c r="AL18" i="1"/>
  <c r="AN18" i="1"/>
  <c r="AP18" i="1"/>
  <c r="AR18" i="1"/>
  <c r="AY18" i="1"/>
  <c r="AZ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I19" i="1"/>
  <c r="AL19" i="1"/>
  <c r="AN19" i="1"/>
  <c r="AP19" i="1"/>
  <c r="AR19" i="1"/>
  <c r="AY19" i="1"/>
  <c r="AZ19" i="1"/>
  <c r="H20" i="1"/>
  <c r="I20" i="1"/>
  <c r="L20" i="1"/>
  <c r="M20" i="1"/>
  <c r="N20" i="1"/>
  <c r="O20" i="1"/>
  <c r="P20" i="1"/>
  <c r="Q20" i="1"/>
  <c r="R20" i="1"/>
  <c r="S20" i="1"/>
  <c r="Z20" i="1"/>
  <c r="AA20" i="1"/>
  <c r="AB20" i="1"/>
  <c r="AC20" i="1"/>
  <c r="AD20" i="1"/>
  <c r="AG20" i="1"/>
  <c r="AH20" i="1"/>
  <c r="AI20" i="1"/>
  <c r="AL20" i="1"/>
  <c r="AN20" i="1"/>
  <c r="AP20" i="1"/>
  <c r="AR20" i="1"/>
  <c r="AY20" i="1"/>
  <c r="AZ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I21" i="1"/>
  <c r="AL21" i="1"/>
  <c r="AN21" i="1"/>
  <c r="AP21" i="1"/>
  <c r="AR21" i="1"/>
  <c r="AY21" i="1"/>
  <c r="AZ21" i="1"/>
  <c r="H22" i="1"/>
  <c r="I22" i="1"/>
  <c r="L22" i="1"/>
  <c r="M22" i="1"/>
  <c r="N22" i="1"/>
  <c r="O22" i="1"/>
  <c r="P22" i="1"/>
  <c r="Q22" i="1"/>
  <c r="R22" i="1"/>
  <c r="S22" i="1"/>
  <c r="Z22" i="1"/>
  <c r="AA22" i="1"/>
  <c r="AB22" i="1"/>
  <c r="AC22" i="1"/>
  <c r="AD22" i="1"/>
  <c r="AG22" i="1"/>
  <c r="AH22" i="1"/>
  <c r="AI22" i="1"/>
  <c r="AL22" i="1"/>
  <c r="AN22" i="1"/>
  <c r="AP22" i="1"/>
  <c r="AR22" i="1"/>
  <c r="AY22" i="1"/>
  <c r="AZ22" i="1"/>
  <c r="H23" i="1"/>
  <c r="L23" i="1"/>
  <c r="M23" i="1"/>
  <c r="N23" i="1"/>
  <c r="O23" i="1"/>
  <c r="P23" i="1"/>
  <c r="Q23" i="1"/>
  <c r="S23" i="1"/>
  <c r="Z23" i="1"/>
  <c r="AA23" i="1"/>
  <c r="AC23" i="1"/>
  <c r="AG23" i="1"/>
  <c r="AH23" i="1"/>
  <c r="AI23" i="1"/>
  <c r="AL23" i="1"/>
  <c r="AN23" i="1"/>
  <c r="AP23" i="1"/>
  <c r="AR23" i="1"/>
  <c r="AY23" i="1"/>
  <c r="AZ23" i="1"/>
  <c r="H24" i="1"/>
  <c r="L24" i="1"/>
  <c r="M24" i="1"/>
  <c r="N24" i="1"/>
  <c r="O24" i="1"/>
  <c r="P24" i="1"/>
  <c r="Q24" i="1"/>
  <c r="S24" i="1"/>
  <c r="Z24" i="1"/>
  <c r="AA24" i="1"/>
  <c r="AC24" i="1"/>
  <c r="AG24" i="1"/>
  <c r="AH24" i="1"/>
  <c r="AI24" i="1"/>
  <c r="AL24" i="1"/>
  <c r="AN24" i="1"/>
  <c r="AP24" i="1"/>
  <c r="AR24" i="1"/>
  <c r="AY24" i="1"/>
  <c r="AZ24" i="1"/>
  <c r="H25" i="1"/>
  <c r="L25" i="1"/>
  <c r="M25" i="1"/>
  <c r="N25" i="1"/>
  <c r="O25" i="1"/>
  <c r="P25" i="1"/>
  <c r="Q25" i="1"/>
  <c r="S25" i="1"/>
  <c r="Z25" i="1"/>
  <c r="AA25" i="1"/>
  <c r="AC25" i="1"/>
  <c r="AG25" i="1"/>
  <c r="AH25" i="1"/>
  <c r="AI25" i="1"/>
  <c r="AL25" i="1"/>
  <c r="AN25" i="1"/>
  <c r="AP25" i="1"/>
  <c r="AR25" i="1"/>
  <c r="AY25" i="1"/>
  <c r="AZ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I26" i="1"/>
  <c r="AL26" i="1"/>
  <c r="AN26" i="1"/>
  <c r="AP26" i="1"/>
  <c r="AR26" i="1"/>
  <c r="AY26" i="1"/>
  <c r="AZ26" i="1"/>
  <c r="H27" i="1"/>
  <c r="I27" i="1"/>
  <c r="L27" i="1"/>
  <c r="M27" i="1"/>
  <c r="N27" i="1"/>
  <c r="O27" i="1"/>
  <c r="P27" i="1"/>
  <c r="Q27" i="1"/>
  <c r="R27" i="1"/>
  <c r="S27" i="1"/>
  <c r="Z27" i="1"/>
  <c r="AA27" i="1"/>
  <c r="AB27" i="1"/>
  <c r="AC27" i="1"/>
  <c r="AD27" i="1"/>
  <c r="AG27" i="1"/>
  <c r="AH27" i="1"/>
  <c r="AI27" i="1"/>
  <c r="AL27" i="1"/>
  <c r="AN27" i="1"/>
  <c r="AP27" i="1"/>
  <c r="AR27" i="1"/>
  <c r="AY27" i="1"/>
  <c r="AZ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I28" i="1"/>
  <c r="AL28" i="1"/>
  <c r="AN28" i="1"/>
  <c r="AP28" i="1"/>
  <c r="AR28" i="1"/>
  <c r="AY28" i="1"/>
  <c r="AZ28" i="1"/>
  <c r="H29" i="1"/>
  <c r="I29" i="1"/>
  <c r="L29" i="1"/>
  <c r="M29" i="1"/>
  <c r="N29" i="1"/>
  <c r="O29" i="1"/>
  <c r="P29" i="1"/>
  <c r="Q29" i="1"/>
  <c r="R29" i="1"/>
  <c r="S29" i="1"/>
  <c r="Z29" i="1"/>
  <c r="AA29" i="1"/>
  <c r="AB29" i="1"/>
  <c r="AC29" i="1"/>
  <c r="AD29" i="1"/>
  <c r="AG29" i="1"/>
  <c r="AH29" i="1"/>
  <c r="AI29" i="1"/>
  <c r="AL29" i="1"/>
  <c r="AN29" i="1"/>
  <c r="AP29" i="1"/>
  <c r="AR29" i="1"/>
  <c r="AY29" i="1"/>
  <c r="AZ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I30" i="1"/>
  <c r="AL30" i="1"/>
  <c r="AN30" i="1"/>
  <c r="AP30" i="1"/>
  <c r="AR30" i="1"/>
  <c r="AY30" i="1"/>
  <c r="AZ30" i="1"/>
  <c r="H31" i="1"/>
  <c r="L31" i="1"/>
  <c r="M31" i="1"/>
  <c r="N31" i="1"/>
  <c r="O31" i="1"/>
  <c r="P31" i="1"/>
  <c r="Q31" i="1"/>
  <c r="S31" i="1"/>
  <c r="Z31" i="1"/>
  <c r="AA31" i="1"/>
  <c r="AC31" i="1"/>
  <c r="AG31" i="1"/>
  <c r="AH31" i="1"/>
  <c r="AI31" i="1"/>
  <c r="AL31" i="1"/>
  <c r="AN31" i="1"/>
  <c r="AP31" i="1"/>
  <c r="AR31" i="1"/>
  <c r="AY31" i="1"/>
  <c r="AZ31" i="1"/>
  <c r="H32" i="1"/>
  <c r="L32" i="1"/>
  <c r="M32" i="1"/>
  <c r="N32" i="1"/>
  <c r="O32" i="1"/>
  <c r="P32" i="1"/>
  <c r="Q32" i="1"/>
  <c r="S32" i="1"/>
  <c r="Z32" i="1"/>
  <c r="AA32" i="1"/>
  <c r="AC32" i="1"/>
  <c r="AG32" i="1"/>
  <c r="AH32" i="1"/>
  <c r="AI32" i="1"/>
  <c r="AL32" i="1"/>
  <c r="AN32" i="1"/>
  <c r="AP32" i="1"/>
  <c r="AR32" i="1"/>
  <c r="AY32" i="1"/>
  <c r="AZ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I33" i="1"/>
  <c r="AL33" i="1"/>
  <c r="AN33" i="1"/>
  <c r="AP33" i="1"/>
  <c r="AR33" i="1"/>
  <c r="AY33" i="1"/>
  <c r="AZ33" i="1"/>
  <c r="H34" i="1"/>
  <c r="I34" i="1"/>
  <c r="L34" i="1"/>
  <c r="M34" i="1"/>
  <c r="N34" i="1"/>
  <c r="O34" i="1"/>
  <c r="P34" i="1"/>
  <c r="Q34" i="1"/>
  <c r="R34" i="1"/>
  <c r="S34" i="1"/>
  <c r="Z34" i="1"/>
  <c r="AA34" i="1"/>
  <c r="AB34" i="1"/>
  <c r="AC34" i="1"/>
  <c r="AD34" i="1"/>
  <c r="AG34" i="1"/>
  <c r="AH34" i="1"/>
  <c r="AI34" i="1"/>
  <c r="AL34" i="1"/>
  <c r="AN34" i="1"/>
  <c r="AP34" i="1"/>
  <c r="AR34" i="1"/>
  <c r="AY34" i="1"/>
  <c r="AZ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I35" i="1"/>
  <c r="AL35" i="1"/>
  <c r="AN35" i="1"/>
  <c r="AP35" i="1"/>
  <c r="AR35" i="1"/>
  <c r="AY35" i="1"/>
  <c r="AZ35" i="1"/>
  <c r="H36" i="1"/>
  <c r="I36" i="1"/>
  <c r="L36" i="1"/>
  <c r="M36" i="1"/>
  <c r="N36" i="1"/>
  <c r="O36" i="1"/>
  <c r="P36" i="1"/>
  <c r="Q36" i="1"/>
  <c r="R36" i="1"/>
  <c r="S36" i="1"/>
  <c r="Z36" i="1"/>
  <c r="AA36" i="1"/>
  <c r="AB36" i="1"/>
  <c r="AC36" i="1"/>
  <c r="AD36" i="1"/>
  <c r="AG36" i="1"/>
  <c r="AH36" i="1"/>
  <c r="AI36" i="1"/>
  <c r="AL36" i="1"/>
  <c r="AN36" i="1"/>
  <c r="AP36" i="1"/>
  <c r="AR36" i="1"/>
  <c r="AY36" i="1"/>
  <c r="AZ36" i="1"/>
  <c r="BN36" i="1"/>
  <c r="BO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I37" i="1"/>
  <c r="AL37" i="1"/>
  <c r="AN37" i="1"/>
  <c r="AP37" i="1"/>
  <c r="AR37" i="1"/>
  <c r="AY37" i="1"/>
  <c r="AZ37" i="1"/>
  <c r="BN37" i="1"/>
  <c r="BO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H38" i="1"/>
  <c r="AI38" i="1"/>
  <c r="AL38" i="1"/>
  <c r="AN38" i="1"/>
  <c r="AP38" i="1"/>
  <c r="AR38" i="1"/>
  <c r="AY38" i="1"/>
  <c r="AZ38" i="1"/>
  <c r="BN38" i="1"/>
  <c r="BO38" i="1"/>
  <c r="H39" i="1"/>
  <c r="L39" i="1"/>
  <c r="M39" i="1"/>
  <c r="N39" i="1"/>
  <c r="O39" i="1"/>
  <c r="P39" i="1"/>
  <c r="Q39" i="1"/>
  <c r="S39" i="1"/>
  <c r="Z39" i="1"/>
  <c r="AA39" i="1"/>
  <c r="AC39" i="1"/>
  <c r="AG39" i="1"/>
  <c r="AH39" i="1"/>
  <c r="AI39" i="1"/>
  <c r="AL39" i="1"/>
  <c r="AN39" i="1"/>
  <c r="AP39" i="1"/>
  <c r="AR39" i="1"/>
  <c r="AY39" i="1"/>
  <c r="AZ39" i="1"/>
  <c r="BN39" i="1"/>
  <c r="BO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I40" i="1"/>
  <c r="AL40" i="1"/>
  <c r="AN40" i="1"/>
  <c r="AP40" i="1"/>
  <c r="AR40" i="1"/>
  <c r="AY40" i="1"/>
  <c r="AZ40" i="1"/>
  <c r="BN40" i="1"/>
  <c r="BO40" i="1"/>
  <c r="H41" i="1"/>
  <c r="I41" i="1"/>
  <c r="L41" i="1"/>
  <c r="M41" i="1"/>
  <c r="N41" i="1"/>
  <c r="O41" i="1"/>
  <c r="P41" i="1"/>
  <c r="Q41" i="1"/>
  <c r="R41" i="1"/>
  <c r="S41" i="1"/>
  <c r="Z41" i="1"/>
  <c r="AA41" i="1"/>
  <c r="AB41" i="1"/>
  <c r="AC41" i="1"/>
  <c r="AD41" i="1"/>
  <c r="AG41" i="1"/>
  <c r="AH41" i="1"/>
  <c r="AI41" i="1"/>
  <c r="AL41" i="1"/>
  <c r="AN41" i="1"/>
  <c r="AP41" i="1"/>
  <c r="AR41" i="1"/>
  <c r="AY41" i="1"/>
  <c r="AZ41" i="1"/>
  <c r="BN41" i="1"/>
  <c r="BO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I42" i="1"/>
  <c r="AL42" i="1"/>
  <c r="AY42" i="1"/>
  <c r="AZ42" i="1"/>
  <c r="BN42" i="1"/>
  <c r="BO42" i="1"/>
  <c r="H43" i="1"/>
  <c r="I43" i="1"/>
  <c r="L43" i="1"/>
  <c r="M43" i="1"/>
  <c r="N43" i="1"/>
  <c r="O43" i="1"/>
  <c r="P43" i="1"/>
  <c r="Q43" i="1"/>
  <c r="R43" i="1"/>
  <c r="S43" i="1"/>
  <c r="Z43" i="1"/>
  <c r="AA43" i="1"/>
  <c r="AB43" i="1"/>
  <c r="AC43" i="1"/>
  <c r="AD43" i="1"/>
  <c r="AG43" i="1"/>
  <c r="AH43" i="1"/>
  <c r="AI43" i="1"/>
  <c r="AL43" i="1"/>
  <c r="AN43" i="1"/>
  <c r="AP43" i="1"/>
  <c r="AR43" i="1"/>
  <c r="AY43" i="1"/>
  <c r="AZ43" i="1"/>
  <c r="H44" i="1"/>
  <c r="L44" i="1"/>
  <c r="M44" i="1"/>
  <c r="N44" i="1"/>
  <c r="O44" i="1"/>
  <c r="P44" i="1"/>
  <c r="Q44" i="1"/>
  <c r="S44" i="1"/>
  <c r="Z44" i="1"/>
  <c r="AA44" i="1"/>
  <c r="AC44" i="1"/>
  <c r="AG44" i="1"/>
  <c r="AH44" i="1"/>
  <c r="AI44" i="1"/>
  <c r="AL44" i="1"/>
  <c r="AN44" i="1"/>
  <c r="AP44" i="1"/>
  <c r="AR44" i="1"/>
  <c r="AY44" i="1"/>
  <c r="AZ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I45" i="1"/>
  <c r="AL45" i="1"/>
  <c r="AN45" i="1"/>
  <c r="AP45" i="1"/>
  <c r="AR45" i="1"/>
  <c r="AY45" i="1"/>
  <c r="AZ45" i="1"/>
  <c r="H46" i="1"/>
  <c r="L46" i="1"/>
  <c r="M46" i="1"/>
  <c r="N46" i="1"/>
  <c r="O46" i="1"/>
  <c r="P46" i="1"/>
  <c r="Q46" i="1"/>
  <c r="S46" i="1"/>
  <c r="Z46" i="1"/>
  <c r="AA46" i="1"/>
  <c r="AC46" i="1"/>
  <c r="AG46" i="1"/>
  <c r="AH46" i="1"/>
  <c r="AI46" i="1"/>
  <c r="AL46" i="1"/>
  <c r="AN46" i="1"/>
  <c r="AP46" i="1"/>
  <c r="AR46" i="1"/>
  <c r="H47" i="1"/>
  <c r="L47" i="1"/>
  <c r="M47" i="1"/>
  <c r="N47" i="1"/>
  <c r="O47" i="1"/>
  <c r="P47" i="1"/>
  <c r="Q47" i="1"/>
  <c r="S47" i="1"/>
  <c r="Z47" i="1"/>
  <c r="AA47" i="1"/>
  <c r="AC47" i="1"/>
  <c r="AG47" i="1"/>
  <c r="AH47" i="1"/>
  <c r="AI47" i="1"/>
  <c r="AL47" i="1"/>
  <c r="AN47" i="1"/>
  <c r="AP47" i="1"/>
  <c r="AR47" i="1"/>
  <c r="H48" i="1"/>
  <c r="L48" i="1"/>
  <c r="M48" i="1"/>
  <c r="N48" i="1"/>
  <c r="O48" i="1"/>
  <c r="P48" i="1"/>
  <c r="Q48" i="1"/>
  <c r="S48" i="1"/>
  <c r="Z48" i="1"/>
  <c r="AA48" i="1"/>
  <c r="AC48" i="1"/>
  <c r="AG48" i="1"/>
  <c r="AH48" i="1"/>
  <c r="AI48" i="1"/>
  <c r="AN48" i="1"/>
  <c r="AP48" i="1"/>
  <c r="AR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J49" i="1"/>
  <c r="AL49" i="1"/>
  <c r="AT49" i="1"/>
  <c r="AU49" i="1"/>
  <c r="AV49" i="1"/>
  <c r="AW49" i="1"/>
  <c r="AX49" i="1"/>
  <c r="AY49" i="1"/>
  <c r="AZ49" i="1"/>
  <c r="BA49" i="1"/>
  <c r="S50" i="1"/>
  <c r="H53" i="1"/>
  <c r="L53" i="1"/>
  <c r="P53" i="1"/>
  <c r="Q53" i="1"/>
  <c r="Z53" i="1"/>
  <c r="AC53" i="1"/>
  <c r="AT54" i="1"/>
  <c r="AU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G57" i="1"/>
  <c r="H57" i="1"/>
  <c r="J57" i="1"/>
  <c r="K57" i="1"/>
  <c r="L57" i="1"/>
  <c r="P57" i="1"/>
  <c r="AA57" i="1"/>
  <c r="AC57" i="1"/>
  <c r="AC58" i="1"/>
  <c r="AT58" i="1"/>
  <c r="AU58" i="1"/>
  <c r="S59" i="1"/>
  <c r="AC59" i="1"/>
  <c r="AT61" i="1"/>
  <c r="AU61" i="1"/>
  <c r="AT64" i="1"/>
  <c r="AU64" i="1"/>
  <c r="AT67" i="1"/>
  <c r="AU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416"/>
  <c r="F5" i="416"/>
  <c r="AN6" i="416"/>
  <c r="AO6" i="416"/>
  <c r="H7" i="416"/>
  <c r="AN7" i="416"/>
  <c r="AO7" i="416"/>
  <c r="H8" i="416"/>
  <c r="AN8" i="416"/>
  <c r="AO8" i="416"/>
  <c r="F9" i="416"/>
  <c r="G9" i="416"/>
  <c r="AN9" i="416"/>
  <c r="AO9" i="416"/>
  <c r="G10" i="416"/>
  <c r="AN10" i="416"/>
  <c r="AO10" i="416"/>
  <c r="B11" i="416"/>
  <c r="AN11" i="416"/>
  <c r="AO11" i="416"/>
  <c r="AN12" i="416"/>
  <c r="AO12" i="416"/>
  <c r="B13" i="416"/>
  <c r="AN13" i="416"/>
  <c r="AO13" i="416"/>
  <c r="AN14" i="416"/>
  <c r="AO14" i="416"/>
  <c r="AN15" i="416"/>
  <c r="AO15" i="416"/>
  <c r="AN16" i="416"/>
  <c r="AO16" i="416"/>
  <c r="AN17" i="416"/>
  <c r="AO17" i="416"/>
  <c r="AN18" i="416"/>
  <c r="AO18" i="416"/>
  <c r="AN19" i="416"/>
  <c r="AO19" i="416"/>
  <c r="AN20" i="416"/>
  <c r="AO20" i="416"/>
  <c r="AN21" i="416"/>
  <c r="AO21" i="416"/>
  <c r="AN22" i="416"/>
  <c r="AO22" i="416"/>
  <c r="AN23" i="416"/>
  <c r="AO23" i="416"/>
  <c r="H24" i="416"/>
  <c r="I24" i="416"/>
  <c r="AN24" i="416"/>
  <c r="AO24" i="416"/>
  <c r="H25" i="416"/>
  <c r="I25" i="416"/>
  <c r="AN25" i="416"/>
  <c r="AO25" i="416"/>
  <c r="H26" i="416"/>
  <c r="I26" i="416"/>
  <c r="AN26" i="416"/>
  <c r="AO26" i="416"/>
  <c r="AN27" i="416"/>
  <c r="AO27" i="416"/>
  <c r="AN28" i="416"/>
  <c r="AO28" i="416"/>
  <c r="AN29" i="416"/>
  <c r="AO29" i="416"/>
  <c r="AN30" i="416"/>
  <c r="AO30" i="416"/>
  <c r="AN31" i="416"/>
  <c r="AO31" i="416"/>
  <c r="AN32" i="416"/>
  <c r="AO32" i="416"/>
  <c r="AN33" i="416"/>
  <c r="AO33" i="416"/>
  <c r="AN34" i="416"/>
  <c r="AO34" i="416"/>
  <c r="AN35" i="416"/>
  <c r="AO35" i="416"/>
  <c r="AN36" i="416"/>
  <c r="AO36" i="416"/>
  <c r="AN60" i="416"/>
  <c r="AO60" i="416"/>
  <c r="B3" i="5"/>
  <c r="B7" i="5"/>
  <c r="D3" i="412"/>
  <c r="E3" i="412"/>
  <c r="F3" i="412"/>
  <c r="D4" i="412"/>
  <c r="E4" i="412"/>
  <c r="F4" i="412"/>
  <c r="AI4" i="412"/>
  <c r="AJ4" i="412"/>
  <c r="AL4" i="412"/>
  <c r="AM4" i="412"/>
  <c r="AO4" i="412"/>
  <c r="D5" i="412"/>
  <c r="E5" i="412"/>
  <c r="F5" i="412"/>
  <c r="AI5" i="412"/>
  <c r="AJ5" i="412"/>
  <c r="AL5" i="412"/>
  <c r="AM5" i="412"/>
  <c r="AO5" i="412"/>
  <c r="D6" i="412"/>
  <c r="E6" i="412"/>
  <c r="F6" i="412"/>
  <c r="AI6" i="412"/>
  <c r="AJ6" i="412"/>
  <c r="AL6" i="412"/>
  <c r="AM6" i="412"/>
  <c r="AO6" i="412"/>
  <c r="D7" i="412"/>
  <c r="E7" i="412"/>
  <c r="F7" i="412"/>
  <c r="AI7" i="412"/>
  <c r="AJ7" i="412"/>
  <c r="AL7" i="412"/>
  <c r="AM7" i="412"/>
  <c r="AO7" i="412"/>
  <c r="D8" i="412"/>
  <c r="E8" i="412"/>
  <c r="F8" i="412"/>
  <c r="AI8" i="412"/>
  <c r="AJ8" i="412"/>
  <c r="AL8" i="412"/>
  <c r="AM8" i="412"/>
  <c r="AO8" i="412"/>
  <c r="D9" i="412"/>
  <c r="E9" i="412"/>
  <c r="F9" i="412"/>
  <c r="AI9" i="412"/>
  <c r="AJ9" i="412"/>
  <c r="AL9" i="412"/>
  <c r="AM9" i="412"/>
  <c r="AO9" i="412"/>
  <c r="D10" i="412"/>
  <c r="E10" i="412"/>
  <c r="F10" i="412"/>
  <c r="AI10" i="412"/>
  <c r="AJ10" i="412"/>
  <c r="AL10" i="412"/>
  <c r="AM10" i="412"/>
  <c r="AO10" i="412"/>
  <c r="D11" i="412"/>
  <c r="E11" i="412"/>
  <c r="F11" i="412"/>
  <c r="AI11" i="412"/>
  <c r="AJ11" i="412"/>
  <c r="AL11" i="412"/>
  <c r="AM11" i="412"/>
  <c r="AO11" i="412"/>
  <c r="D12" i="412"/>
  <c r="E12" i="412"/>
  <c r="F12" i="412"/>
  <c r="AI12" i="412"/>
  <c r="AJ12" i="412"/>
  <c r="AL12" i="412"/>
  <c r="AM12" i="412"/>
  <c r="AO12" i="412"/>
  <c r="D13" i="412"/>
  <c r="E13" i="412"/>
  <c r="F13" i="412"/>
  <c r="AI13" i="412"/>
  <c r="AJ13" i="412"/>
  <c r="AL13" i="412"/>
  <c r="AM13" i="412"/>
  <c r="AO13" i="412"/>
  <c r="D14" i="412"/>
  <c r="E14" i="412"/>
  <c r="F14" i="412"/>
  <c r="AI14" i="412"/>
  <c r="AJ14" i="412"/>
  <c r="AL14" i="412"/>
  <c r="AM14" i="412"/>
  <c r="AO14" i="412"/>
  <c r="D15" i="412"/>
  <c r="E15" i="412"/>
  <c r="F15" i="412"/>
  <c r="AI15" i="412"/>
  <c r="AJ15" i="412"/>
  <c r="AL15" i="412"/>
  <c r="AM15" i="412"/>
  <c r="AO15" i="412"/>
  <c r="D16" i="412"/>
  <c r="E16" i="412"/>
  <c r="F16" i="412"/>
  <c r="AI16" i="412"/>
  <c r="AJ16" i="412"/>
  <c r="AL16" i="412"/>
  <c r="AM16" i="412"/>
  <c r="AO16" i="412"/>
  <c r="D17" i="412"/>
  <c r="E17" i="412"/>
  <c r="F17" i="412"/>
  <c r="AI17" i="412"/>
  <c r="AJ17" i="412"/>
  <c r="AL17" i="412"/>
  <c r="AM17" i="412"/>
  <c r="AO17" i="412"/>
  <c r="D18" i="412"/>
  <c r="E18" i="412"/>
  <c r="F18" i="412"/>
  <c r="AI18" i="412"/>
  <c r="AJ18" i="412"/>
  <c r="AL18" i="412"/>
  <c r="AM18" i="412"/>
  <c r="AO18" i="412"/>
  <c r="D19" i="412"/>
  <c r="E19" i="412"/>
  <c r="F19" i="412"/>
  <c r="AI19" i="412"/>
  <c r="AJ19" i="412"/>
  <c r="AL19" i="412"/>
  <c r="AM19" i="412"/>
  <c r="AO19" i="412"/>
  <c r="D20" i="412"/>
  <c r="E20" i="412"/>
  <c r="F20" i="412"/>
  <c r="AI20" i="412"/>
  <c r="AJ20" i="412"/>
  <c r="AL20" i="412"/>
  <c r="AM20" i="412"/>
  <c r="AO20" i="412"/>
  <c r="D21" i="412"/>
  <c r="E21" i="412"/>
  <c r="F21" i="412"/>
  <c r="AI21" i="412"/>
  <c r="AJ21" i="412"/>
  <c r="AL21" i="412"/>
  <c r="AM21" i="412"/>
  <c r="AO21" i="412"/>
  <c r="D22" i="412"/>
  <c r="E22" i="412"/>
  <c r="F22" i="412"/>
  <c r="AI22" i="412"/>
  <c r="AJ22" i="412"/>
  <c r="AL22" i="412"/>
  <c r="AM22" i="412"/>
  <c r="AO22" i="412"/>
  <c r="D23" i="412"/>
  <c r="E23" i="412"/>
  <c r="F23" i="412"/>
  <c r="R23" i="412"/>
  <c r="AI23" i="412"/>
  <c r="AJ23" i="412"/>
  <c r="AL23" i="412"/>
  <c r="AM23" i="412"/>
  <c r="AO23" i="412"/>
  <c r="D24" i="412"/>
  <c r="E24" i="412"/>
  <c r="F24" i="412"/>
  <c r="AI24" i="412"/>
  <c r="AJ24" i="412"/>
  <c r="AL24" i="412"/>
  <c r="AM24" i="412"/>
  <c r="AO24" i="412"/>
  <c r="D25" i="412"/>
  <c r="E25" i="412"/>
  <c r="F25" i="412"/>
  <c r="P25" i="412"/>
  <c r="Q25" i="412"/>
  <c r="R25" i="412"/>
  <c r="S25" i="412"/>
  <c r="AI25" i="412"/>
  <c r="AJ25" i="412"/>
  <c r="AL25" i="412"/>
  <c r="AM25" i="412"/>
  <c r="AO25" i="412"/>
  <c r="D26" i="412"/>
  <c r="E26" i="412"/>
  <c r="F26" i="412"/>
  <c r="P26" i="412"/>
  <c r="Q26" i="412"/>
  <c r="R26" i="412"/>
  <c r="S26" i="412"/>
  <c r="AI26" i="412"/>
  <c r="AJ26" i="412"/>
  <c r="AL26" i="412"/>
  <c r="AM26" i="412"/>
  <c r="AO26" i="412"/>
  <c r="D27" i="412"/>
  <c r="E27" i="412"/>
  <c r="F27" i="412"/>
  <c r="P27" i="412"/>
  <c r="Q27" i="412"/>
  <c r="R27" i="412"/>
  <c r="AI27" i="412"/>
  <c r="AJ27" i="412"/>
  <c r="AL27" i="412"/>
  <c r="AM27" i="412"/>
  <c r="AO27" i="412"/>
  <c r="D28" i="412"/>
  <c r="E28" i="412"/>
  <c r="F28" i="412"/>
  <c r="AI28" i="412"/>
  <c r="AJ28" i="412"/>
  <c r="AL28" i="412"/>
  <c r="AM28" i="412"/>
  <c r="AO28" i="412"/>
  <c r="D29" i="412"/>
  <c r="E29" i="412"/>
  <c r="F29" i="412"/>
  <c r="AI29" i="412"/>
  <c r="AJ29" i="412"/>
  <c r="AL29" i="412"/>
  <c r="AM29" i="412"/>
  <c r="AO29" i="412"/>
  <c r="D30" i="412"/>
  <c r="E30" i="412"/>
  <c r="F30" i="412"/>
  <c r="AI30" i="412"/>
  <c r="AJ30" i="412"/>
  <c r="AL30" i="412"/>
  <c r="AM30" i="412"/>
  <c r="AO30" i="412"/>
  <c r="D31" i="412"/>
  <c r="E31" i="412"/>
  <c r="F31" i="412"/>
  <c r="AI31" i="412"/>
  <c r="AJ31" i="412"/>
  <c r="AL31" i="412"/>
  <c r="AM31" i="412"/>
  <c r="AO31" i="412"/>
  <c r="D32" i="412"/>
  <c r="E32" i="412"/>
  <c r="F32" i="412"/>
  <c r="AI32" i="412"/>
  <c r="AJ32" i="412"/>
  <c r="AL32" i="412"/>
  <c r="AM32" i="412"/>
  <c r="AO32" i="412"/>
  <c r="D33" i="412"/>
  <c r="E33" i="412"/>
  <c r="F33" i="412"/>
  <c r="AI33" i="412"/>
  <c r="AJ33" i="412"/>
  <c r="AL33" i="412"/>
  <c r="AM33" i="412"/>
  <c r="AO33" i="412"/>
  <c r="AI34" i="412"/>
  <c r="AJ34" i="412"/>
  <c r="AL34" i="412"/>
  <c r="AM34" i="412"/>
  <c r="AO34" i="412"/>
  <c r="F35" i="412"/>
  <c r="AL35" i="412"/>
  <c r="AM35" i="412"/>
  <c r="D41" i="412"/>
  <c r="E41" i="412"/>
  <c r="F41" i="412"/>
  <c r="G41" i="412"/>
  <c r="H41" i="412"/>
  <c r="I41" i="412"/>
  <c r="J41" i="412"/>
  <c r="K41" i="412"/>
  <c r="D42" i="412"/>
  <c r="E42" i="412"/>
  <c r="F42" i="412"/>
  <c r="G42" i="412"/>
  <c r="H42" i="412"/>
  <c r="I42" i="412"/>
  <c r="J42" i="412"/>
  <c r="K42" i="412"/>
  <c r="D43" i="412"/>
  <c r="E43" i="412"/>
  <c r="F43" i="412"/>
  <c r="G43" i="412"/>
  <c r="H43" i="412"/>
  <c r="I43" i="412"/>
  <c r="J43" i="412"/>
  <c r="K43" i="412"/>
  <c r="D44" i="412"/>
  <c r="E44" i="412"/>
  <c r="F44" i="412"/>
  <c r="G44" i="412"/>
  <c r="H44" i="412"/>
  <c r="I44" i="412"/>
  <c r="J44" i="412"/>
  <c r="K44" i="412"/>
  <c r="D45" i="412"/>
  <c r="E45" i="412"/>
  <c r="F45" i="412"/>
  <c r="G45" i="412"/>
  <c r="H45" i="412"/>
  <c r="I45" i="412"/>
  <c r="J45" i="412"/>
  <c r="K45" i="412"/>
  <c r="D46" i="412"/>
  <c r="E46" i="412"/>
  <c r="F46" i="412"/>
  <c r="G46" i="412"/>
  <c r="H46" i="412"/>
  <c r="I46" i="412"/>
  <c r="J46" i="412"/>
  <c r="K46" i="412"/>
  <c r="D47" i="412"/>
  <c r="E47" i="412"/>
  <c r="F47" i="412"/>
  <c r="G47" i="412"/>
  <c r="H47" i="412"/>
  <c r="I47" i="412"/>
  <c r="J47" i="412"/>
  <c r="K47" i="412"/>
  <c r="D48" i="412"/>
  <c r="E48" i="412"/>
  <c r="F48" i="412"/>
  <c r="G48" i="412"/>
  <c r="H48" i="412"/>
  <c r="I48" i="412"/>
  <c r="J48" i="412"/>
  <c r="K48" i="412"/>
  <c r="D49" i="412"/>
  <c r="E49" i="412"/>
  <c r="F49" i="412"/>
  <c r="G49" i="412"/>
  <c r="H49" i="412"/>
  <c r="I49" i="412"/>
  <c r="J49" i="412"/>
  <c r="K49" i="412"/>
  <c r="D50" i="412"/>
  <c r="E50" i="412"/>
  <c r="F50" i="412"/>
  <c r="G50" i="412"/>
  <c r="H50" i="412"/>
  <c r="I50" i="412"/>
  <c r="J50" i="412"/>
  <c r="K50" i="412"/>
  <c r="D51" i="412"/>
  <c r="E51" i="412"/>
  <c r="F51" i="412"/>
  <c r="G51" i="412"/>
  <c r="H51" i="412"/>
  <c r="I51" i="412"/>
  <c r="J51" i="412"/>
  <c r="K51" i="412"/>
  <c r="Q51" i="412"/>
  <c r="D52" i="412"/>
  <c r="E52" i="412"/>
  <c r="F52" i="412"/>
  <c r="G52" i="412"/>
  <c r="H52" i="412"/>
  <c r="I52" i="412"/>
  <c r="J52" i="412"/>
  <c r="K52" i="412"/>
  <c r="D53" i="412"/>
  <c r="E53" i="412"/>
  <c r="F53" i="412"/>
  <c r="G53" i="412"/>
  <c r="H53" i="412"/>
  <c r="I53" i="412"/>
  <c r="J53" i="412"/>
  <c r="K53" i="412"/>
  <c r="O53" i="412"/>
  <c r="P53" i="412"/>
  <c r="Q53" i="412"/>
  <c r="R53" i="412"/>
  <c r="D54" i="412"/>
  <c r="E54" i="412"/>
  <c r="F54" i="412"/>
  <c r="G54" i="412"/>
  <c r="H54" i="412"/>
  <c r="I54" i="412"/>
  <c r="J54" i="412"/>
  <c r="K54" i="412"/>
  <c r="O54" i="412"/>
  <c r="P54" i="412"/>
  <c r="Q54" i="412"/>
  <c r="R54" i="412"/>
  <c r="D55" i="412"/>
  <c r="E55" i="412"/>
  <c r="F55" i="412"/>
  <c r="G55" i="412"/>
  <c r="H55" i="412"/>
  <c r="I55" i="412"/>
  <c r="J55" i="412"/>
  <c r="K55" i="412"/>
  <c r="O55" i="412"/>
  <c r="P55" i="412"/>
  <c r="Q55" i="412"/>
  <c r="D56" i="412"/>
  <c r="E56" i="412"/>
  <c r="F56" i="412"/>
  <c r="G56" i="412"/>
  <c r="H56" i="412"/>
  <c r="I56" i="412"/>
  <c r="J56" i="412"/>
  <c r="K56" i="412"/>
  <c r="D57" i="412"/>
  <c r="E57" i="412"/>
  <c r="F57" i="412"/>
  <c r="G57" i="412"/>
  <c r="H57" i="412"/>
  <c r="I57" i="412"/>
  <c r="J57" i="412"/>
  <c r="K57" i="412"/>
  <c r="D58" i="412"/>
  <c r="E58" i="412"/>
  <c r="F58" i="412"/>
  <c r="G58" i="412"/>
  <c r="H58" i="412"/>
  <c r="I58" i="412"/>
  <c r="J58" i="412"/>
  <c r="K58" i="412"/>
  <c r="D59" i="412"/>
  <c r="E59" i="412"/>
  <c r="F59" i="412"/>
  <c r="G59" i="412"/>
  <c r="H59" i="412"/>
  <c r="I59" i="412"/>
  <c r="J59" i="412"/>
  <c r="K59" i="412"/>
  <c r="D60" i="412"/>
  <c r="E60" i="412"/>
  <c r="F60" i="412"/>
  <c r="G60" i="412"/>
  <c r="H60" i="412"/>
  <c r="I60" i="412"/>
  <c r="J60" i="412"/>
  <c r="K60" i="412"/>
  <c r="D61" i="412"/>
  <c r="E61" i="412"/>
  <c r="F61" i="412"/>
  <c r="G61" i="412"/>
  <c r="H61" i="412"/>
  <c r="I61" i="412"/>
  <c r="J61" i="412"/>
  <c r="K61" i="412"/>
  <c r="D62" i="412"/>
  <c r="E62" i="412"/>
  <c r="F62" i="412"/>
  <c r="G62" i="412"/>
  <c r="H62" i="412"/>
  <c r="I62" i="412"/>
  <c r="J62" i="412"/>
  <c r="K62" i="412"/>
  <c r="D63" i="412"/>
  <c r="E63" i="412"/>
  <c r="F63" i="412"/>
  <c r="G63" i="412"/>
  <c r="H63" i="412"/>
  <c r="I63" i="412"/>
  <c r="J63" i="412"/>
  <c r="K63" i="412"/>
  <c r="D64" i="412"/>
  <c r="E64" i="412"/>
  <c r="F64" i="412"/>
  <c r="G64" i="412"/>
  <c r="H64" i="412"/>
  <c r="I64" i="412"/>
  <c r="J64" i="412"/>
  <c r="K64" i="412"/>
  <c r="D65" i="412"/>
  <c r="E65" i="412"/>
  <c r="F65" i="412"/>
  <c r="G65" i="412"/>
  <c r="H65" i="412"/>
  <c r="I65" i="412"/>
  <c r="J65" i="412"/>
  <c r="K65" i="412"/>
  <c r="D66" i="412"/>
  <c r="E66" i="412"/>
  <c r="F66" i="412"/>
  <c r="G66" i="412"/>
  <c r="H66" i="412"/>
  <c r="I66" i="412"/>
  <c r="J66" i="412"/>
  <c r="K66" i="412"/>
  <c r="D67" i="412"/>
  <c r="E67" i="412"/>
  <c r="F67" i="412"/>
  <c r="G67" i="412"/>
  <c r="H67" i="412"/>
  <c r="I67" i="412"/>
  <c r="J67" i="412"/>
  <c r="K67" i="412"/>
  <c r="D68" i="412"/>
  <c r="E68" i="412"/>
  <c r="F68" i="412"/>
  <c r="G68" i="412"/>
  <c r="H68" i="412"/>
  <c r="I68" i="412"/>
  <c r="J68" i="412"/>
  <c r="K68" i="412"/>
  <c r="D69" i="412"/>
  <c r="E69" i="412"/>
  <c r="F69" i="412"/>
  <c r="G69" i="412"/>
  <c r="H69" i="412"/>
  <c r="I69" i="412"/>
  <c r="J69" i="412"/>
  <c r="K69" i="412"/>
  <c r="D70" i="412"/>
  <c r="E70" i="412"/>
  <c r="F70" i="412"/>
  <c r="G70" i="412"/>
  <c r="H70" i="412"/>
  <c r="I70" i="412"/>
  <c r="J70" i="412"/>
  <c r="K70" i="412"/>
  <c r="D71" i="412"/>
  <c r="E71" i="412"/>
  <c r="F71" i="412"/>
  <c r="G71" i="412"/>
  <c r="H71" i="412"/>
  <c r="I71" i="412"/>
  <c r="J71" i="412"/>
  <c r="K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T6" i="16"/>
  <c r="U6" i="16"/>
  <c r="V6" i="16"/>
  <c r="W6" i="16"/>
  <c r="X6" i="16"/>
  <c r="Y6" i="16"/>
  <c r="Z6" i="16"/>
  <c r="AA6" i="16"/>
  <c r="AB6" i="16"/>
  <c r="AC6" i="16"/>
  <c r="AD6" i="16"/>
  <c r="T7" i="16"/>
  <c r="U7" i="16"/>
  <c r="V7" i="16"/>
  <c r="W7" i="16"/>
  <c r="X7" i="16"/>
  <c r="Y7" i="16"/>
  <c r="Z7" i="16"/>
  <c r="AA7" i="16"/>
  <c r="AB7" i="16"/>
  <c r="AC7" i="16"/>
  <c r="AD7" i="16"/>
  <c r="T8" i="16"/>
  <c r="U8" i="16"/>
  <c r="V8" i="16"/>
  <c r="W8" i="16"/>
  <c r="X8" i="16"/>
  <c r="Y8" i="16"/>
  <c r="Z8" i="16"/>
  <c r="AA8" i="16"/>
  <c r="AB8" i="16"/>
  <c r="AC8" i="16"/>
  <c r="AD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X12" i="16"/>
  <c r="Y12" i="16"/>
  <c r="Z12" i="16"/>
  <c r="AA12" i="16"/>
  <c r="AB12" i="16"/>
  <c r="AC12" i="16"/>
  <c r="AD12" i="16"/>
  <c r="AF12" i="16"/>
  <c r="T13" i="16"/>
  <c r="U13" i="16"/>
  <c r="V13" i="16"/>
  <c r="W13" i="16"/>
  <c r="X13" i="16"/>
  <c r="Y13" i="16"/>
  <c r="Z13" i="16"/>
  <c r="AA13" i="16"/>
  <c r="AB13" i="16"/>
  <c r="AC13" i="16"/>
  <c r="AD13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U15" i="16"/>
  <c r="AV15" i="16"/>
  <c r="C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U16" i="16"/>
  <c r="AV16" i="16"/>
  <c r="C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U17" i="16"/>
  <c r="AV17" i="16"/>
  <c r="C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U18" i="16"/>
  <c r="AV18" i="16"/>
  <c r="C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U19" i="16"/>
  <c r="AV19" i="16"/>
  <c r="C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U20" i="16"/>
  <c r="AV20" i="16"/>
  <c r="C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U21" i="16"/>
  <c r="AV21" i="16"/>
  <c r="C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U22" i="16"/>
  <c r="AV22" i="16"/>
  <c r="C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U23" i="16"/>
  <c r="AV23" i="16"/>
  <c r="C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U24" i="16"/>
  <c r="AV24" i="16"/>
  <c r="C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U25" i="16"/>
  <c r="AV25" i="16"/>
  <c r="C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U26" i="16"/>
  <c r="AV26" i="16"/>
  <c r="C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U27" i="16"/>
  <c r="AV27" i="16"/>
  <c r="C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U28" i="16"/>
  <c r="AV28" i="16"/>
  <c r="C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U29" i="16"/>
  <c r="AV29" i="16"/>
  <c r="C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U30" i="16"/>
  <c r="AV30" i="16"/>
  <c r="C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U31" i="16"/>
  <c r="AV31" i="16"/>
  <c r="C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U32" i="16"/>
  <c r="AV32" i="16"/>
  <c r="C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U33" i="16"/>
  <c r="AV33" i="16"/>
  <c r="C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U34" i="16"/>
  <c r="AV34" i="16"/>
  <c r="C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U35" i="16"/>
  <c r="AV35" i="16"/>
  <c r="C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U36" i="16"/>
  <c r="AV36" i="16"/>
  <c r="C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U37" i="16"/>
  <c r="AV37" i="16"/>
  <c r="C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U38" i="16"/>
  <c r="AV38" i="16"/>
  <c r="C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U39" i="16"/>
  <c r="AV39" i="16"/>
  <c r="BM39" i="16"/>
  <c r="C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U40" i="16"/>
  <c r="AV40" i="16"/>
  <c r="C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U41" i="16"/>
  <c r="AV41" i="16"/>
  <c r="C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U42" i="16"/>
  <c r="AV42" i="16"/>
  <c r="C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C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C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K46" i="16"/>
</calcChain>
</file>

<file path=xl/sharedStrings.xml><?xml version="1.0" encoding="utf-8"?>
<sst xmlns="http://schemas.openxmlformats.org/spreadsheetml/2006/main" count="835" uniqueCount="290">
  <si>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</si>
  <si>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</si>
  <si>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</si>
  <si>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</si>
  <si>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</si>
  <si>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</si>
  <si>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</si>
  <si>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</si>
  <si>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</si>
  <si>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</si>
  <si>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</si>
  <si>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</si>
  <si>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</si>
  <si>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</si>
  <si>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</si>
  <si>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</si>
  <si>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</si>
  <si>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</si>
  <si>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</si>
  <si>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</si>
  <si>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</si>
  <si>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</si>
  <si>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</si>
  <si>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</si>
  <si>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</si>
  <si>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</si>
  <si>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</si>
  <si>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</si>
  <si>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</si>
  <si>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</si>
  <si>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</si>
  <si>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</si>
  <si>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</si>
  <si>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</si>
  <si>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</si>
  <si>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</si>
  <si>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</si>
  <si>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</si>
  <si>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</si>
  <si>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</si>
  <si>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</si>
  <si>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</si>
  <si>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</si>
  <si>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</si>
  <si>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</si>
  <si>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</si>
  <si>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</si>
  <si>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</si>
  <si>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</si>
  <si>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</si>
  <si>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</si>
  <si>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</si>
  <si>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</si>
  <si>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</si>
  <si>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</si>
  <si>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</si>
  <si>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</si>
  <si>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</si>
  <si>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</si>
  <si>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</si>
  <si>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</si>
  <si>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</si>
  <si>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</si>
  <si>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</si>
  <si>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</si>
  <si>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</si>
  <si>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</si>
  <si>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</si>
  <si>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</si>
  <si>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</si>
  <si>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</si>
  <si>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</si>
  <si>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</si>
  <si>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</si>
  <si>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</si>
  <si>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</si>
  <si>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</si>
  <si>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</si>
  <si>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</si>
  <si>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</si>
  <si>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</si>
  <si>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</si>
  <si>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</si>
  <si>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</si>
  <si>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</si>
  <si>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</si>
  <si>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</si>
  <si>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</si>
  <si>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</si>
  <si>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</si>
  <si>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</si>
  <si>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</si>
  <si>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</si>
  <si>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</si>
  <si>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</si>
  <si>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</si>
  <si>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</si>
  <si>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</si>
  <si>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</si>
  <si>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</si>
  <si>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</si>
  <si>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</si>
  <si>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</si>
  <si>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</si>
  <si>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</si>
  <si>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</si>
  <si>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</si>
  <si>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</si>
  <si>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</si>
  <si>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</si>
  <si>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</si>
  <si>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</si>
  <si>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</si>
  <si>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</si>
  <si>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</si>
  <si>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</si>
  <si>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</si>
  <si>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</si>
  <si>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</si>
  <si>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</si>
  <si>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</si>
  <si>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</si>
  <si>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</si>
  <si>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</si>
  <si>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</si>
  <si>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</si>
  <si>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</si>
  <si>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</si>
  <si>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</si>
  <si>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</si>
  <si>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</si>
  <si>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</si>
  <si>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</si>
  <si>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</si>
  <si>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</si>
  <si>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</si>
  <si>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</si>
  <si>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</si>
  <si>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</si>
  <si>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</si>
  <si>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</si>
  <si>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</si>
  <si>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</si>
  <si>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</si>
  <si>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</si>
  <si>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</si>
  <si>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</si>
  <si>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</si>
  <si>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</si>
  <si>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</si>
  <si>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</si>
  <si>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</si>
  <si>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</si>
  <si>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</si>
  <si>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</si>
  <si>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</si>
  <si>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</si>
  <si>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</si>
  <si>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</si>
  <si>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</si>
  <si>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</si>
  <si>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</si>
  <si>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</si>
  <si>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</si>
  <si>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</si>
  <si>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</si>
  <si>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</si>
  <si>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</si>
  <si>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</si>
  <si>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</si>
  <si>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</si>
  <si>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</si>
  <si>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</si>
  <si>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</si>
  <si>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</si>
  <si>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</si>
  <si>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</si>
  <si>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</si>
  <si>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</si>
  <si>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</si>
  <si>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</si>
  <si>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</si>
  <si>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</si>
  <si>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</si>
  <si>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</si>
  <si>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</si>
  <si>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</si>
  <si>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</si>
  <si>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</si>
  <si>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</si>
  <si>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</si>
  <si>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</si>
  <si>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</si>
  <si>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</si>
  <si>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</si>
  <si>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</si>
  <si>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</si>
  <si>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</si>
  <si>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</si>
  <si>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</si>
  <si>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</si>
  <si>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</si>
  <si>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</si>
  <si>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</si>
  <si>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</si>
  <si>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</si>
  <si>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</si>
  <si>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</si>
  <si>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</si>
  <si>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</si>
  <si>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</si>
  <si>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</si>
  <si>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</si>
  <si>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</si>
  <si>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</si>
  <si>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</si>
  <si>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</si>
  <si>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</si>
  <si>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</si>
  <si>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</si>
  <si>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</si>
  <si>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</si>
  <si>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</si>
  <si>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</si>
  <si>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</si>
  <si>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</si>
  <si>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</si>
  <si>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</si>
  <si>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</si>
  <si>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</si>
  <si>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</si>
  <si>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</si>
  <si>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</si>
  <si>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</si>
  <si>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</si>
  <si>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</si>
  <si>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</si>
  <si>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</si>
  <si>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</si>
  <si>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</si>
  <si>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</si>
  <si>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</si>
  <si>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</si>
  <si>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SEMPRA ENERGY TRADING CORP.</t>
  </si>
  <si>
    <t>TENASKA GAS STORAGE, LLC</t>
  </si>
  <si>
    <t>TRANSCANADA ENERGY MARKETING USA INC.</t>
  </si>
  <si>
    <t>U S GAS TRANSPORTATION, INC.</t>
  </si>
  <si>
    <t>VIRGINIA POWER ENERGY MARKETING, INC.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</si>
  <si>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</si>
  <si>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</si>
  <si>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</si>
  <si>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</si>
  <si>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</si>
  <si>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</si>
  <si>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</si>
  <si>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</si>
  <si>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</si>
  <si>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</si>
  <si>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</si>
  <si>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</si>
  <si>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</si>
  <si>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</si>
  <si>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</si>
  <si>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</si>
  <si>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</si>
  <si>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</si>
  <si>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</si>
  <si>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</si>
  <si>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</si>
  <si>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</si>
  <si>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</si>
  <si>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</si>
  <si>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</si>
  <si>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</si>
  <si>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</si>
  <si>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</si>
  <si>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</si>
  <si>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</si>
  <si>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</si>
  <si>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</si>
  <si>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</si>
  <si>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</si>
  <si>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</si>
  <si>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NICOR ENERCHANGE L.L.C.</t>
  </si>
  <si>
    <t>RECAP HISTORY @ August 27th</t>
  </si>
  <si>
    <t>X</t>
  </si>
  <si>
    <t>X(field)</t>
  </si>
  <si>
    <t>AUG 2001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</si>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</sst>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</numFmts>
  <fonts count="39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69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29" xfId="0" applyFont="1" applyBorder="1"/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85" fontId="4" fillId="3" borderId="0" xfId="2" applyNumberFormat="1" applyFont="1" applyFill="1" applyBorder="1" applyAlignment="1">
      <alignment horizontal="center"/>
    </xf>
    <xf numFmtId="185" fontId="4" fillId="3" borderId="0" xfId="0" applyNumberFormat="1" applyFont="1" applyFill="1" applyBorder="1" applyProtection="1"/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/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85" fontId="4" fillId="3" borderId="0" xfId="2" applyNumberFormat="1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 applyProtection="1">
      <alignment horizontal="centerContinuous"/>
    </xf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85" fontId="4" fillId="3" borderId="0" xfId="0" applyNumberFormat="1" applyFont="1" applyFill="1" applyBorder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8" fontId="11" fillId="6" borderId="0" xfId="0" applyNumberFormat="1" applyFont="1" applyFill="1" applyBorder="1" applyAlignment="1" applyProtection="1">
      <alignment horizontal="center"/>
    </xf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6" fontId="6" fillId="7" borderId="0" xfId="0" applyNumberFormat="1" applyFont="1" applyFill="1" applyProtection="1"/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82" fontId="6" fillId="6" borderId="0" xfId="2" applyNumberFormat="1" applyFont="1" applyFill="1" applyBorder="1" applyAlignment="1" applyProtection="1">
      <alignment horizontal="left"/>
    </xf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14" fontId="4" fillId="0" borderId="2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3" fontId="4" fillId="3" borderId="14" xfId="0" applyNumberFormat="1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" fontId="4" fillId="0" borderId="3" xfId="0" applyNumberFormat="1" applyFont="1" applyBorder="1"/>
    <xf numFmtId="164" fontId="0" fillId="0" borderId="0" xfId="0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8" borderId="0" xfId="0" applyFont="1" applyFill="1" applyBorder="1"/>
    <xf numFmtId="164" fontId="6" fillId="8" borderId="0" xfId="0" applyFont="1" applyFill="1" applyBorder="1"/>
    <xf numFmtId="164" fontId="36" fillId="3" borderId="0" xfId="0" applyFont="1" applyFill="1" applyBorder="1" applyAlignment="1">
      <alignment horizontal="center"/>
    </xf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9" borderId="0" xfId="0" applyNumberFormat="1" applyFont="1" applyFill="1" applyAlignment="1" applyProtection="1">
      <alignment horizontal="center"/>
    </xf>
    <xf numFmtId="164" fontId="37" fillId="9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9" borderId="0" xfId="0" applyFill="1" applyProtection="1"/>
    <xf numFmtId="164" fontId="37" fillId="9" borderId="0" xfId="0" applyNumberFormat="1" applyFont="1" applyFill="1" applyAlignment="1" applyProtection="1">
      <alignment horizontal="left"/>
    </xf>
    <xf numFmtId="164" fontId="0" fillId="9" borderId="0" xfId="0" applyNumberFormat="1" applyFill="1" applyProtection="1"/>
    <xf numFmtId="165" fontId="0" fillId="9" borderId="0" xfId="0" applyNumberFormat="1" applyFill="1" applyProtection="1"/>
    <xf numFmtId="10" fontId="0" fillId="9" borderId="0" xfId="0" applyNumberFormat="1" applyFill="1" applyProtection="1"/>
    <xf numFmtId="164" fontId="0" fillId="10" borderId="0" xfId="0" applyFill="1"/>
    <xf numFmtId="1" fontId="0" fillId="0" borderId="0" xfId="0" applyNumberFormat="1"/>
    <xf numFmtId="164" fontId="0" fillId="0" borderId="0" xfId="0" applyFill="1"/>
    <xf numFmtId="164" fontId="0" fillId="10" borderId="0" xfId="0" applyFill="1" applyProtection="1"/>
    <xf numFmtId="164" fontId="0" fillId="10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10" borderId="0" xfId="0" applyNumberFormat="1" applyFill="1" applyAlignment="1" applyProtection="1">
      <alignment horizontal="left"/>
    </xf>
    <xf numFmtId="165" fontId="0" fillId="10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30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1" xfId="0" applyFill="1" applyBorder="1" applyProtection="1"/>
    <xf numFmtId="164" fontId="0" fillId="3" borderId="32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3" fontId="4" fillId="0" borderId="2" xfId="0" applyNumberFormat="1" applyFont="1" applyFill="1" applyBorder="1" applyAlignment="1">
      <alignment horizontal="right"/>
    </xf>
    <xf numFmtId="177" fontId="4" fillId="6" borderId="0" xfId="0" applyNumberFormat="1" applyFont="1" applyFill="1"/>
    <xf numFmtId="164" fontId="6" fillId="3" borderId="0" xfId="0" applyNumberFormat="1" applyFont="1" applyFill="1" applyBorder="1" applyAlignment="1" applyProtection="1">
      <alignment horizontal="right"/>
    </xf>
    <xf numFmtId="1" fontId="4" fillId="0" borderId="16" xfId="0" applyNumberFormat="1" applyFont="1" applyBorder="1"/>
    <xf numFmtId="173" fontId="0" fillId="0" borderId="0" xfId="0" applyNumberFormat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4" fontId="4" fillId="0" borderId="7" xfId="0" applyNumberFormat="1" applyFont="1" applyBorder="1"/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178" fontId="9" fillId="6" borderId="0" xfId="0" applyNumberFormat="1" applyFont="1" applyFill="1" applyBorder="1" applyAlignment="1" applyProtection="1">
      <alignment horizontal="center"/>
    </xf>
    <xf numFmtId="177" fontId="38" fillId="0" borderId="0" xfId="0" applyNumberFormat="1" applyFont="1"/>
    <xf numFmtId="177" fontId="38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4" fillId="3" borderId="3" xfId="0" applyFont="1" applyFill="1" applyBorder="1" applyAlignment="1">
      <alignment horizontal="center"/>
    </xf>
    <xf numFmtId="177" fontId="11" fillId="6" borderId="0" xfId="0" applyNumberFormat="1" applyFont="1" applyFill="1" applyBorder="1" applyAlignment="1" applyProtection="1">
      <alignment horizontal="center"/>
    </xf>
    <xf numFmtId="164" fontId="30" fillId="6" borderId="0" xfId="0" applyNumberFormat="1" applyFont="1" applyFill="1" applyBorder="1" applyAlignment="1" applyProtection="1">
      <alignment horizontal="right"/>
    </xf>
    <xf numFmtId="178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Border="1" applyAlignment="1" applyProtection="1">
      <alignment horizontal="center"/>
    </xf>
    <xf numFmtId="185" fontId="6" fillId="0" borderId="19" xfId="0" applyNumberFormat="1" applyFont="1" applyBorder="1" applyProtection="1"/>
    <xf numFmtId="167" fontId="6" fillId="11" borderId="14" xfId="0" applyNumberFormat="1" applyFont="1" applyFill="1" applyBorder="1" applyAlignment="1">
      <alignment horizontal="center"/>
    </xf>
    <xf numFmtId="164" fontId="6" fillId="11" borderId="14" xfId="0" applyFont="1" applyFill="1" applyBorder="1" applyAlignment="1">
      <alignment horizontal="center"/>
    </xf>
    <xf numFmtId="164" fontId="6" fillId="12" borderId="14" xfId="0" applyFont="1" applyFill="1" applyBorder="1" applyAlignment="1">
      <alignment horizontal="center"/>
    </xf>
    <xf numFmtId="164" fontId="6" fillId="1" borderId="0" xfId="0" applyFont="1" applyFill="1" applyBorder="1" applyProtection="1"/>
    <xf numFmtId="191" fontId="6" fillId="1" borderId="0" xfId="0" applyNumberFormat="1" applyFont="1" applyFill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30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479441695445735"/>
          <c:y val="1.127217272780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56414457356797E-2"/>
          <c:y val="3.0595897404042841E-2"/>
          <c:w val="0.90082862739369374"/>
          <c:h val="0.9339800260181498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182-AE3F-9205BA6CAC7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182-AE3F-9205BA6CAC7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B-4182-AE3F-9205BA6CAC7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B-4182-AE3F-9205BA6C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85288"/>
        <c:axId val="1"/>
      </c:lineChart>
      <c:catAx>
        <c:axId val="1851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710827844527647"/>
              <c:y val="0.93881095718720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70275948175883E-2"/>
              <c:y val="0.40096728703192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52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504276304904534E-2"/>
          <c:y val="0.4557178402812696"/>
          <c:w val="0.93058076554614588"/>
          <c:h val="4.991962208028042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F-4C4C-9559-F58DAF1CDAD7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F-4C4C-9559-F58DAF1C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4688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F-4C4C-9559-F58DAF1CDAD7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F-4C4C-9559-F58DAF1C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46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301466922762198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A-49E9-9CB7-E3106BC8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3872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E9A-49E9-9CB7-E3106BC832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A-49E9-9CB7-E3106BC8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9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38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909252669039145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8042704626334"/>
          <c:y val="9.0314136125654448E-2"/>
          <c:w val="0.74555160142348742"/>
          <c:h val="0.696335078534031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7-4972-B270-327E11500F38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7-4972-B270-327E1150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3776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7-4972-B270-327E1150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73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241992882562267"/>
              <c:y val="0.904450261780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3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377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94483985765124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370106761565"/>
          <c:y val="0.13743455497382201"/>
          <c:w val="0.68594306049822051"/>
          <c:h val="0.654450261780104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F53-89B3-FD237B4FBFBC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E-4F53-89B3-FD237B4F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0411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E-4F53-89B3-FD237B4F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40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085409252669024"/>
              <c:y val="0.9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683274021352309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4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170818505338048"/>
              <c:y val="0.35994764397905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91459074733095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25978647686829"/>
          <c:y val="8.9005235602094238E-2"/>
          <c:w val="0.71441281138790014"/>
          <c:h val="0.695026178010471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F66-B494-C4B924B77798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0CF-4F66-B494-C4B924B77798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F66-B494-C4B924B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0640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F-4F66-B494-C4B924B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4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818505338078286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64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28113879003539"/>
              <c:y val="0.331151832460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935943060498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2172774869109949"/>
          <c:w val="0.6459074733096084"/>
          <c:h val="0.803664921465968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54E-B856-EC668CB3F273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9-454E-B856-EC668CB3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4328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64%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0.110137846684899</c:v>
                </c:pt>
                <c:pt idx="1">
                  <c:v>7.3696640491232202E-2</c:v>
                </c:pt>
                <c:pt idx="2">
                  <c:v>0.12149170003704554</c:v>
                </c:pt>
                <c:pt idx="3">
                  <c:v>0.55358574540562322</c:v>
                </c:pt>
                <c:pt idx="4">
                  <c:v>3.9033227142927851</c:v>
                </c:pt>
                <c:pt idx="5">
                  <c:v>4.1436034462086546</c:v>
                </c:pt>
                <c:pt idx="6">
                  <c:v>1.0555816161916642</c:v>
                </c:pt>
                <c:pt idx="7">
                  <c:v>1.6144076765681223</c:v>
                </c:pt>
                <c:pt idx="8">
                  <c:v>1.5983126318255964E-2</c:v>
                </c:pt>
                <c:pt idx="9">
                  <c:v>1.518646739665888E-2</c:v>
                </c:pt>
                <c:pt idx="10">
                  <c:v>0.1594073377234243</c:v>
                </c:pt>
                <c:pt idx="11">
                  <c:v>0.20053766278815488</c:v>
                </c:pt>
                <c:pt idx="12">
                  <c:v>0.27884911382374017</c:v>
                </c:pt>
                <c:pt idx="13">
                  <c:v>0.11738968768320748</c:v>
                </c:pt>
                <c:pt idx="14">
                  <c:v>4.4740973312401969E-2</c:v>
                </c:pt>
                <c:pt idx="15">
                  <c:v>0.14452168882594052</c:v>
                </c:pt>
                <c:pt idx="16">
                  <c:v>3.8807862601113359E-2</c:v>
                </c:pt>
                <c:pt idx="17">
                  <c:v>1.9817821028198238E-2</c:v>
                </c:pt>
                <c:pt idx="18">
                  <c:v>9.6686914222734784E-3</c:v>
                </c:pt>
                <c:pt idx="19">
                  <c:v>0.13998540740080775</c:v>
                </c:pt>
                <c:pt idx="20">
                  <c:v>0.64258757444350267</c:v>
                </c:pt>
                <c:pt idx="21">
                  <c:v>0.41517675709060431</c:v>
                </c:pt>
                <c:pt idx="22">
                  <c:v>0.18171555453548313</c:v>
                </c:pt>
                <c:pt idx="23">
                  <c:v>2.1371297896055404E-3</c:v>
                </c:pt>
                <c:pt idx="24">
                  <c:v>9.2717073333506594E-2</c:v>
                </c:pt>
                <c:pt idx="25">
                  <c:v>0.35831674773002942</c:v>
                </c:pt>
                <c:pt idx="26">
                  <c:v>7.2791385782135551E-2</c:v>
                </c:pt>
                <c:pt idx="27">
                  <c:v>1.4166373879021157E-2</c:v>
                </c:pt>
                <c:pt idx="28">
                  <c:v>0.10733775730719686</c:v>
                </c:pt>
                <c:pt idx="29">
                  <c:v>0.11467838708114916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9-454E-B856-EC668CB3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94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18861209964412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8115183246073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32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227758007117423"/>
              <c:y val="0.4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47382198952879578"/>
          <c:w val="0.1450177935943060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53642384105962E-2"/>
          <c:y val="3.6684782608695649E-2"/>
          <c:w val="0.83029801324503305"/>
          <c:h val="0.843749999999999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-4</c:v>
                </c:pt>
                <c:pt idx="1">
                  <c:v>175</c:v>
                </c:pt>
                <c:pt idx="2">
                  <c:v>108</c:v>
                </c:pt>
                <c:pt idx="3">
                  <c:v>204.9</c:v>
                </c:pt>
                <c:pt idx="4">
                  <c:v>210</c:v>
                </c:pt>
                <c:pt idx="5">
                  <c:v>-122</c:v>
                </c:pt>
                <c:pt idx="6">
                  <c:v>-264</c:v>
                </c:pt>
                <c:pt idx="7">
                  <c:v>-49</c:v>
                </c:pt>
                <c:pt idx="8">
                  <c:v>-102</c:v>
                </c:pt>
                <c:pt idx="9">
                  <c:v>50</c:v>
                </c:pt>
                <c:pt idx="10">
                  <c:v>432.6</c:v>
                </c:pt>
                <c:pt idx="11">
                  <c:v>379</c:v>
                </c:pt>
                <c:pt idx="12">
                  <c:v>253</c:v>
                </c:pt>
                <c:pt idx="13">
                  <c:v>148</c:v>
                </c:pt>
                <c:pt idx="14">
                  <c:v>370</c:v>
                </c:pt>
                <c:pt idx="15">
                  <c:v>373</c:v>
                </c:pt>
                <c:pt idx="16">
                  <c:v>384</c:v>
                </c:pt>
                <c:pt idx="17">
                  <c:v>483.7</c:v>
                </c:pt>
                <c:pt idx="18">
                  <c:v>493</c:v>
                </c:pt>
                <c:pt idx="19">
                  <c:v>288</c:v>
                </c:pt>
                <c:pt idx="20">
                  <c:v>153</c:v>
                </c:pt>
                <c:pt idx="21">
                  <c:v>251</c:v>
                </c:pt>
                <c:pt idx="22">
                  <c:v>68</c:v>
                </c:pt>
                <c:pt idx="23">
                  <c:v>373.9</c:v>
                </c:pt>
                <c:pt idx="24">
                  <c:v>608.79999999999995</c:v>
                </c:pt>
                <c:pt idx="25">
                  <c:v>589</c:v>
                </c:pt>
                <c:pt idx="26">
                  <c:v>407</c:v>
                </c:pt>
                <c:pt idx="27">
                  <c:v>398</c:v>
                </c:pt>
                <c:pt idx="28">
                  <c:v>298</c:v>
                </c:pt>
                <c:pt idx="29">
                  <c:v>435</c:v>
                </c:pt>
                <c:pt idx="30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9A0-8C7C-922F14C59EA9}"/>
            </c:ext>
          </c:extLst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7-49A0-8C7C-922F14C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4065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-55.4</c:v>
                </c:pt>
                <c:pt idx="1">
                  <c:v>80.400000000000006</c:v>
                </c:pt>
                <c:pt idx="2">
                  <c:v>156.60000000000002</c:v>
                </c:pt>
                <c:pt idx="3">
                  <c:v>0</c:v>
                </c:pt>
                <c:pt idx="4">
                  <c:v>-4.5999999999999943</c:v>
                </c:pt>
                <c:pt idx="5">
                  <c:v>-86.4</c:v>
                </c:pt>
                <c:pt idx="6">
                  <c:v>68.5</c:v>
                </c:pt>
                <c:pt idx="7">
                  <c:v>-14</c:v>
                </c:pt>
                <c:pt idx="8">
                  <c:v>-42.699999999999989</c:v>
                </c:pt>
                <c:pt idx="9">
                  <c:v>31.099999999999994</c:v>
                </c:pt>
                <c:pt idx="10">
                  <c:v>0</c:v>
                </c:pt>
                <c:pt idx="11">
                  <c:v>-13.300000000000011</c:v>
                </c:pt>
                <c:pt idx="12">
                  <c:v>-7</c:v>
                </c:pt>
                <c:pt idx="13">
                  <c:v>141.80000000000001</c:v>
                </c:pt>
                <c:pt idx="14">
                  <c:v>-32.300000000000011</c:v>
                </c:pt>
                <c:pt idx="15">
                  <c:v>62.399999999999977</c:v>
                </c:pt>
                <c:pt idx="16">
                  <c:v>98.699999999999989</c:v>
                </c:pt>
                <c:pt idx="17">
                  <c:v>0</c:v>
                </c:pt>
                <c:pt idx="18">
                  <c:v>-0.39999999999997726</c:v>
                </c:pt>
                <c:pt idx="19">
                  <c:v>-6.1000000000000227</c:v>
                </c:pt>
                <c:pt idx="20">
                  <c:v>-90.6</c:v>
                </c:pt>
                <c:pt idx="21">
                  <c:v>-120.5</c:v>
                </c:pt>
                <c:pt idx="22">
                  <c:v>-4.2999999999999972</c:v>
                </c:pt>
                <c:pt idx="23">
                  <c:v>-13.699999999999989</c:v>
                </c:pt>
                <c:pt idx="24">
                  <c:v>0</c:v>
                </c:pt>
                <c:pt idx="25">
                  <c:v>4.6000000000000227</c:v>
                </c:pt>
                <c:pt idx="26">
                  <c:v>-26.199999999999989</c:v>
                </c:pt>
                <c:pt idx="27">
                  <c:v>-18.5</c:v>
                </c:pt>
                <c:pt idx="28">
                  <c:v>97.600000000000023</c:v>
                </c:pt>
                <c:pt idx="29">
                  <c:v>-38.300000000000011</c:v>
                </c:pt>
                <c:pt idx="30">
                  <c:v>43.700000000000045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7-49A0-8C7C-922F14C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940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06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90728476821195E-2"/>
          <c:y val="0.92255434782608681"/>
          <c:w val="0.80049668874172197"/>
          <c:h val="7.2010869565217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47019867549669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56953642384108"/>
          <c:y val="0.24184782608695654"/>
          <c:w val="0.71192052980132459"/>
          <c:h val="0.398097826086956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-202.458</c:v>
                </c:pt>
                <c:pt idx="1">
                  <c:v>-117.167</c:v>
                </c:pt>
                <c:pt idx="2">
                  <c:v>-205.68100000000001</c:v>
                </c:pt>
                <c:pt idx="3">
                  <c:v>-62.947000000000003</c:v>
                </c:pt>
                <c:pt idx="4">
                  <c:v>-137.21799999999999</c:v>
                </c:pt>
                <c:pt idx="5">
                  <c:v>-369.03500000000003</c:v>
                </c:pt>
                <c:pt idx="6">
                  <c:v>-397.51</c:v>
                </c:pt>
                <c:pt idx="7">
                  <c:v>-3.8350000000000364</c:v>
                </c:pt>
                <c:pt idx="8">
                  <c:v>-163.13900000000001</c:v>
                </c:pt>
                <c:pt idx="9">
                  <c:v>-116.73700000000005</c:v>
                </c:pt>
                <c:pt idx="10">
                  <c:v>192.75200000000004</c:v>
                </c:pt>
                <c:pt idx="11">
                  <c:v>133.23500000000001</c:v>
                </c:pt>
                <c:pt idx="12">
                  <c:v>-15.386000000000024</c:v>
                </c:pt>
                <c:pt idx="13">
                  <c:v>-221.56100000000009</c:v>
                </c:pt>
                <c:pt idx="14">
                  <c:v>-69.805999999999983</c:v>
                </c:pt>
                <c:pt idx="15">
                  <c:v>-56.137</c:v>
                </c:pt>
                <c:pt idx="16">
                  <c:v>-139.72</c:v>
                </c:pt>
                <c:pt idx="17">
                  <c:v>-33.314999999999998</c:v>
                </c:pt>
                <c:pt idx="18">
                  <c:v>7.5729999999999222</c:v>
                </c:pt>
                <c:pt idx="19">
                  <c:v>-149.33600000000007</c:v>
                </c:pt>
                <c:pt idx="20">
                  <c:v>-270.38900000000007</c:v>
                </c:pt>
                <c:pt idx="21">
                  <c:v>-131.17300000000006</c:v>
                </c:pt>
                <c:pt idx="22">
                  <c:v>-324.20699999999999</c:v>
                </c:pt>
                <c:pt idx="23">
                  <c:v>-18.867000000000001</c:v>
                </c:pt>
                <c:pt idx="24">
                  <c:v>103.15699999999993</c:v>
                </c:pt>
                <c:pt idx="25">
                  <c:v>49.583999999999946</c:v>
                </c:pt>
                <c:pt idx="26">
                  <c:v>-4.3310000000000741</c:v>
                </c:pt>
                <c:pt idx="27">
                  <c:v>-0.11099999999999</c:v>
                </c:pt>
                <c:pt idx="28">
                  <c:v>59.017999999999972</c:v>
                </c:pt>
                <c:pt idx="29">
                  <c:v>282.11099999999999</c:v>
                </c:pt>
                <c:pt idx="30">
                  <c:v>103.74299999999994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0-4FC2-B38C-D54821FF30C8}"/>
            </c:ext>
          </c:extLst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0-4FC2-B38C-D54821FF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3644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9.4048223761712943E-2</c:v>
                </c:pt>
                <c:pt idx="1">
                  <c:v>40.578069552873366</c:v>
                </c:pt>
                <c:pt idx="2">
                  <c:v>7.5284653978521314</c:v>
                </c:pt>
                <c:pt idx="3">
                  <c:v>1.2077370931537599</c:v>
                </c:pt>
                <c:pt idx="4">
                  <c:v>507.21481481484903</c:v>
                </c:pt>
                <c:pt idx="5">
                  <c:v>0.68539915966386533</c:v>
                </c:pt>
                <c:pt idx="6">
                  <c:v>3.5641490803040412</c:v>
                </c:pt>
                <c:pt idx="7">
                  <c:v>1.0515276919356145</c:v>
                </c:pt>
                <c:pt idx="8">
                  <c:v>0.18909443424006539</c:v>
                </c:pt>
                <c:pt idx="9">
                  <c:v>0.41969182871806004</c:v>
                </c:pt>
                <c:pt idx="10">
                  <c:v>2.3740984268278267E-2</c:v>
                </c:pt>
                <c:pt idx="11">
                  <c:v>0.17040777569534796</c:v>
                </c:pt>
                <c:pt idx="12">
                  <c:v>1.4995292360637646</c:v>
                </c:pt>
                <c:pt idx="13">
                  <c:v>19.891626875852747</c:v>
                </c:pt>
                <c:pt idx="14">
                  <c:v>0.3783122062946721</c:v>
                </c:pt>
                <c:pt idx="15">
                  <c:v>3.0959937273643763</c:v>
                </c:pt>
                <c:pt idx="16">
                  <c:v>5.4607624034225299</c:v>
                </c:pt>
                <c:pt idx="17">
                  <c:v>0.40730132185237244</c:v>
                </c:pt>
                <c:pt idx="18">
                  <c:v>3.0730906104570934</c:v>
                </c:pt>
                <c:pt idx="19">
                  <c:v>9.5046063846015577E-3</c:v>
                </c:pt>
                <c:pt idx="20">
                  <c:v>0.10720276302929438</c:v>
                </c:pt>
                <c:pt idx="21">
                  <c:v>0.58812775437067177</c:v>
                </c:pt>
                <c:pt idx="22">
                  <c:v>0.63108246800289758</c:v>
                </c:pt>
                <c:pt idx="23">
                  <c:v>1.5311206823747991</c:v>
                </c:pt>
                <c:pt idx="24">
                  <c:v>1.1356884092695745E-2</c:v>
                </c:pt>
                <c:pt idx="25">
                  <c:v>0.52413673966870855</c:v>
                </c:pt>
                <c:pt idx="26">
                  <c:v>1.0475036195323133</c:v>
                </c:pt>
                <c:pt idx="27">
                  <c:v>1.0094099694811793</c:v>
                </c:pt>
                <c:pt idx="28">
                  <c:v>0.61290788049716349</c:v>
                </c:pt>
                <c:pt idx="29">
                  <c:v>7.071124943069694E-2</c:v>
                </c:pt>
                <c:pt idx="30">
                  <c:v>0.11564808740818701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0-4FC2-B38C-D54821FF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73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9668874172185434"/>
              <c:y val="0.7921195652173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039735099337752E-2"/>
              <c:y val="0.37228260869565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36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40397350993379"/>
              <c:y val="0.383152173913043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29551618589081E-2"/>
          <c:y val="9.3834179374742074E-2"/>
          <c:w val="0.79763108795777748"/>
          <c:h val="0.7506734349979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4DCA-A76B-34E26F39A61E}"/>
            </c:ext>
          </c:extLst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F-4DCA-A76B-34E26F39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5184"/>
        <c:axId val="1"/>
      </c:barChart>
      <c:catAx>
        <c:axId val="1869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5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20664583316513"/>
          <c:y val="0.40214648303460887"/>
          <c:w val="8.1934876609524157E-2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7468143223235301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13687215586263E-2"/>
          <c:y val="0.16666726826984068"/>
          <c:w val="0.87595591072915191"/>
          <c:h val="0.58333543894444229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3-45B5-98ED-B2D32AEE9DED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3-45B5-98ED-B2D32AEE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4528"/>
        <c:axId val="1"/>
      </c:lineChart>
      <c:catAx>
        <c:axId val="1869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5879359048859547"/>
              <c:y val="0.8682827040509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4443501922789119E-2"/>
              <c:y val="0.34677544527112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4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70949772469011"/>
          <c:y val="0.91935815723041148"/>
          <c:w val="0.23194564852478997"/>
          <c:h val="6.4516361910906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860185228394096"/>
          <c:y val="1.1419279154020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71632079090276E-2"/>
          <c:y val="3.0995186275198976E-2"/>
          <c:w val="0.92890548617047064"/>
          <c:h val="0.9396435418165582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2-4FDE-AB02-655FA24AE5D3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2-4FDE-AB02-655FA24AE5D3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2-4FDE-AB02-655FA24AE5D3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2-4FDE-AB02-655FA24AE5D3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2-4FDE-AB02-655FA24A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9576"/>
        <c:axId val="1"/>
      </c:lineChart>
      <c:catAx>
        <c:axId val="18530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585174444081497E-3"/>
              <c:y val="0.4371952590396486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9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585174444081497E-3"/>
          <c:y val="1.1419279154020676E-2"/>
          <c:w val="0.60955780334649456"/>
          <c:h val="8.3197605265007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7011032747846636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2527499696892"/>
          <c:y val="0.15277823106876692"/>
          <c:w val="0.83996691178256633"/>
          <c:h val="0.6996548536444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E-4EF3-9ABD-C71D049ED858}"/>
            </c:ext>
          </c:extLst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E-4EF3-9ABD-C71D049ED858}"/>
            </c:ext>
          </c:extLst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E-4EF3-9ABD-C71D049ED858}"/>
            </c:ext>
          </c:extLst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E-4EF3-9ABD-C71D049ED858}"/>
            </c:ext>
          </c:extLst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E-4EF3-9ABD-C71D049ED858}"/>
            </c:ext>
          </c:extLst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E-4EF3-9ABD-C71D049E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8464"/>
        <c:axId val="1"/>
      </c:barChart>
      <c:catAx>
        <c:axId val="18698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8464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271858694334312E-3"/>
          <c:y val="0.42708460048768931"/>
          <c:w val="0.96359107420217771"/>
          <c:h val="0.114583673301575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5842697209435"/>
          <c:y val="3.9639657076848023E-2"/>
          <c:w val="0.78025952669649623"/>
          <c:h val="0.877477863473863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254-96AF-E08DC3BC9659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254-96AF-E08DC3BC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67544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0.6355641319011599</c:v>
                </c:pt>
                <c:pt idx="1">
                  <c:v>0.110137846684899</c:v>
                </c:pt>
                <c:pt idx="2">
                  <c:v>7.3696640491232202E-2</c:v>
                </c:pt>
                <c:pt idx="3">
                  <c:v>0.12149170003704554</c:v>
                </c:pt>
                <c:pt idx="4">
                  <c:v>0.55358574540562322</c:v>
                </c:pt>
                <c:pt idx="5">
                  <c:v>3.9033227142927851</c:v>
                </c:pt>
                <c:pt idx="6">
                  <c:v>4.1436034462086546</c:v>
                </c:pt>
                <c:pt idx="7">
                  <c:v>1.0555816161916642</c:v>
                </c:pt>
                <c:pt idx="8">
                  <c:v>1.6144076765681223</c:v>
                </c:pt>
                <c:pt idx="9">
                  <c:v>1.5983126318255964E-2</c:v>
                </c:pt>
                <c:pt idx="10">
                  <c:v>1.518646739665888E-2</c:v>
                </c:pt>
                <c:pt idx="11">
                  <c:v>0.1594073377234243</c:v>
                </c:pt>
                <c:pt idx="12">
                  <c:v>0.20053766278815488</c:v>
                </c:pt>
                <c:pt idx="13">
                  <c:v>0.27884911382374017</c:v>
                </c:pt>
                <c:pt idx="14">
                  <c:v>0.11738968768320748</c:v>
                </c:pt>
                <c:pt idx="15">
                  <c:v>4.4740973312401969E-2</c:v>
                </c:pt>
                <c:pt idx="16">
                  <c:v>0.14452168882594052</c:v>
                </c:pt>
                <c:pt idx="17">
                  <c:v>3.8807862601113359E-2</c:v>
                </c:pt>
                <c:pt idx="18">
                  <c:v>1.9817821028198238E-2</c:v>
                </c:pt>
                <c:pt idx="19">
                  <c:v>9.6686914222734784E-3</c:v>
                </c:pt>
                <c:pt idx="20">
                  <c:v>0.13998540740080775</c:v>
                </c:pt>
                <c:pt idx="21">
                  <c:v>0.64258757444350267</c:v>
                </c:pt>
                <c:pt idx="22">
                  <c:v>0.41517675709060431</c:v>
                </c:pt>
                <c:pt idx="23">
                  <c:v>0.18171555453548313</c:v>
                </c:pt>
                <c:pt idx="24">
                  <c:v>2.1371297896055404E-3</c:v>
                </c:pt>
                <c:pt idx="25">
                  <c:v>9.2717073333506594E-2</c:v>
                </c:pt>
                <c:pt idx="26">
                  <c:v>0.35831674773002942</c:v>
                </c:pt>
                <c:pt idx="27">
                  <c:v>7.2791385782135551E-2</c:v>
                </c:pt>
                <c:pt idx="28">
                  <c:v>1.4166373879021157E-2</c:v>
                </c:pt>
                <c:pt idx="29">
                  <c:v>0.10733775730719686</c:v>
                </c:pt>
                <c:pt idx="30">
                  <c:v>0.11467838708114916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8-4254-96AF-E08DC3BC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167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75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205737512915302E-2"/>
          <c:y val="0.78738773375375393"/>
          <c:w val="0.75205737512915305"/>
          <c:h val="5.9459485615272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1912265609377"/>
          <c:y val="8.5918854415274457E-2"/>
          <c:w val="0.8061482005847268"/>
          <c:h val="0.76372315035799521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482-904F-3F86A87CCE0C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482-904F-3F86A87CC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6888"/>
        <c:axId val="1"/>
      </c:lineChart>
      <c:catAx>
        <c:axId val="18716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6888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305019697224614"/>
          <c:y val="0.92601431980906912"/>
          <c:w val="0.57919738751688576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599079623126725E-2"/>
          <c:y val="3.5313022362784954E-2"/>
          <c:w val="0.85845525857761718"/>
          <c:h val="0.89085124597025678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  <c:pt idx="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1-47A6-8A56-2DCDA98F0DE9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1-47A6-8A56-2DCDA98F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9936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1-47A6-8A56-2DCDA98F0DE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1-47A6-8A56-2DCDA98F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399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1743310076997254E-3"/>
              <c:y val="0.42375626835341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99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578176278537195"/>
              <c:y val="0.380417559090001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3168582331962"/>
          <c:y val="0.13001612779025373"/>
          <c:w val="0.69200668172363644"/>
          <c:h val="5.4574670924304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2298859638464111"/>
          <c:y val="1.277957514386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6438781440482E-2"/>
          <c:y val="3.5143831645633554E-2"/>
          <c:w val="0.85287380255303824"/>
          <c:h val="0.9313115386092891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E-4D54-9F16-71D8DCDC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4424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FE-4D54-9F16-71D8DCDCB041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FE-4D54-9F16-71D8DCDCB0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E-4D54-9F16-71D8DCDC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874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0459792693682846E-3"/>
              <c:y val="0.448882576928319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44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862095866473562"/>
              <c:y val="0.428115767319535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60459787081253114"/>
          <c:y val="0.94568856064613926"/>
          <c:w val="0.38850585614949723"/>
          <c:h val="4.63259598965169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739810085977147"/>
          <c:y val="2.8822090409238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8401125172137"/>
          <c:y val="9.774448051828856E-2"/>
          <c:w val="0.72801474760377438"/>
          <c:h val="0.773183903586974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49FD-83E5-7C50E385D788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4-49FD-83E5-7C50E385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4980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4-49FD-83E5-7C50E385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64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234829825848873"/>
              <c:y val="0.95488838660174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2665465367489864E-2"/>
              <c:y val="0.41729374375115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49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648263850807236"/>
              <c:y val="0.431078221772964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30131042914646194"/>
          <c:y val="2.82555706285790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9980242708076"/>
          <c:y val="0.13636384085966424"/>
          <c:w val="0.68035021537708362"/>
          <c:h val="0.705160762643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4-4881-9A14-682ADCAC7B40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4-4881-9A14-682ADCAC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5177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4-4881-9A14-682ADCAC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6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00932469124167"/>
              <c:y val="0.952089879876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4454179756814305E-2"/>
              <c:y val="0.423833559428686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517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90510444327988"/>
              <c:y val="0.3906639765168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75114831742433"/>
          <c:y val="2.8423795023911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31005930451"/>
          <c:y val="9.8191291900786098E-2"/>
          <c:w val="0.69901229346737903"/>
          <c:h val="0.744186633353326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927-B817-ADBFEC5D81DE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C2B-4927-B817-ADBFEC5D81DE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B-4927-B817-ADBFEC5D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4131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B-4927-B817-ADBFEC5D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46275327692722"/>
              <c:y val="0.9534891239839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360308007907265E-2"/>
              <c:y val="0.401809102383479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1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441232031629073"/>
              <c:y val="0.366925353945042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8205841446455"/>
          <c:y val="0.10513478811336037"/>
          <c:w val="0.59527121001390826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D-4BE0-8755-FB310EF2E0B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D-4BE0-8755-FB310EF2E0B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D-4BE0-8755-FB310EF2E0B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D-4BE0-8755-FB310EF2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7640"/>
        <c:axId val="1"/>
      </c:lineChart>
      <c:catAx>
        <c:axId val="18672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075104311543813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7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115302570023"/>
          <c:y val="8.7378666665876556E-2"/>
          <c:w val="0.68472245440078894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3-4848-B5A6-8ECE7821E2B3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3-4848-B5A6-8ECE7821E2B3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3-4848-B5A6-8ECE7821E2B3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3-4848-B5A6-8ECE7821E2B3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3-4848-B5A6-8ECE7821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608"/>
        <c:axId val="1"/>
      </c:lineChart>
      <c:catAx>
        <c:axId val="18672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50012291806472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chart" Target="../charts/chart7.xml"/><Relationship Id="rId5" Type="http://schemas.openxmlformats.org/officeDocument/2006/relationships/image" Target="../media/image1.wmf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image" Target="../media/image7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102</xdr:row>
      <xdr:rowOff>190500</xdr:rowOff>
    </xdr:from>
    <xdr:to>
      <xdr:col>8</xdr:col>
      <xdr:colOff>441960</xdr:colOff>
      <xdr:row>127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100</xdr:row>
      <xdr:rowOff>167640</xdr:rowOff>
    </xdr:from>
    <xdr:to>
      <xdr:col>16</xdr:col>
      <xdr:colOff>205740</xdr:colOff>
      <xdr:row>124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754380</xdr:colOff>
      <xdr:row>100</xdr:row>
      <xdr:rowOff>106680</xdr:rowOff>
    </xdr:from>
    <xdr:to>
      <xdr:col>26</xdr:col>
      <xdr:colOff>137160</xdr:colOff>
      <xdr:row>124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510540</xdr:colOff>
      <xdr:row>98</xdr:row>
      <xdr:rowOff>160020</xdr:rowOff>
    </xdr:from>
    <xdr:to>
      <xdr:col>34</xdr:col>
      <xdr:colOff>472440</xdr:colOff>
      <xdr:row>123</xdr:row>
      <xdr:rowOff>30480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7620</xdr:colOff>
      <xdr:row>6</xdr:row>
      <xdr:rowOff>68580</xdr:rowOff>
    </xdr:from>
    <xdr:to>
      <xdr:col>35</xdr:col>
      <xdr:colOff>68580</xdr:colOff>
      <xdr:row>10</xdr:row>
      <xdr:rowOff>167640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6640" y="1257300"/>
          <a:ext cx="9753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205740</xdr:colOff>
      <xdr:row>11</xdr:row>
      <xdr:rowOff>121920</xdr:rowOff>
    </xdr:from>
    <xdr:to>
      <xdr:col>31</xdr:col>
      <xdr:colOff>640080</xdr:colOff>
      <xdr:row>16</xdr:row>
      <xdr:rowOff>7620</xdr:rowOff>
    </xdr:to>
    <xdr:pic>
      <xdr:nvPicPr>
        <xdr:cNvPr id="1046" name="Picture 22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6760" y="2346960"/>
          <a:ext cx="11582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365760</xdr:colOff>
      <xdr:row>11</xdr:row>
      <xdr:rowOff>160020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1120"/>
          <a:ext cx="12801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7</xdr:row>
      <xdr:rowOff>144780</xdr:rowOff>
    </xdr:from>
    <xdr:to>
      <xdr:col>14</xdr:col>
      <xdr:colOff>640080</xdr:colOff>
      <xdr:row>10</xdr:row>
      <xdr:rowOff>106680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1577340"/>
          <a:ext cx="144018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7620</xdr:colOff>
      <xdr:row>11</xdr:row>
      <xdr:rowOff>106680</xdr:rowOff>
    </xdr:from>
    <xdr:to>
      <xdr:col>34</xdr:col>
      <xdr:colOff>68580</xdr:colOff>
      <xdr:row>16</xdr:row>
      <xdr:rowOff>7620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0" y="2331720"/>
          <a:ext cx="10668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60</xdr:row>
      <xdr:rowOff>38100</xdr:rowOff>
    </xdr:from>
    <xdr:to>
      <xdr:col>12</xdr:col>
      <xdr:colOff>114300</xdr:colOff>
      <xdr:row>90</xdr:row>
      <xdr:rowOff>175260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266700</xdr:colOff>
      <xdr:row>60</xdr:row>
      <xdr:rowOff>7620</xdr:rowOff>
    </xdr:from>
    <xdr:to>
      <xdr:col>24</xdr:col>
      <xdr:colOff>716280</xdr:colOff>
      <xdr:row>91</xdr:row>
      <xdr:rowOff>68580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426720</xdr:colOff>
      <xdr:row>60</xdr:row>
      <xdr:rowOff>167640</xdr:rowOff>
    </xdr:from>
    <xdr:to>
      <xdr:col>34</xdr:col>
      <xdr:colOff>175260</xdr:colOff>
      <xdr:row>90</xdr:row>
      <xdr:rowOff>121920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41</xdr:col>
      <xdr:colOff>198120</xdr:colOff>
      <xdr:row>7</xdr:row>
      <xdr:rowOff>68580</xdr:rowOff>
    </xdr:from>
    <xdr:to>
      <xdr:col>43</xdr:col>
      <xdr:colOff>320040</xdr:colOff>
      <xdr:row>12</xdr:row>
      <xdr:rowOff>121920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8320" y="1501140"/>
          <a:ext cx="19659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30480</xdr:colOff>
      <xdr:row>10</xdr:row>
      <xdr:rowOff>106680</xdr:rowOff>
    </xdr:from>
    <xdr:to>
      <xdr:col>32</xdr:col>
      <xdr:colOff>106680</xdr:colOff>
      <xdr:row>11</xdr:row>
      <xdr:rowOff>121920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3431500" y="2133600"/>
          <a:ext cx="15316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403860</xdr:colOff>
      <xdr:row>6</xdr:row>
      <xdr:rowOff>30480</xdr:rowOff>
    </xdr:from>
    <xdr:to>
      <xdr:col>32</xdr:col>
      <xdr:colOff>38100</xdr:colOff>
      <xdr:row>10</xdr:row>
      <xdr:rowOff>38100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4880" y="1219200"/>
          <a:ext cx="10896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967740</xdr:colOff>
      <xdr:row>6</xdr:row>
      <xdr:rowOff>144780</xdr:rowOff>
    </xdr:from>
    <xdr:to>
      <xdr:col>38</xdr:col>
      <xdr:colOff>99060</xdr:colOff>
      <xdr:row>11</xdr:row>
      <xdr:rowOff>144780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1160" y="1333500"/>
          <a:ext cx="137160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754380</xdr:colOff>
      <xdr:row>49</xdr:row>
      <xdr:rowOff>144780</xdr:rowOff>
    </xdr:from>
    <xdr:to>
      <xdr:col>25</xdr:col>
      <xdr:colOff>792480</xdr:colOff>
      <xdr:row>66</xdr:row>
      <xdr:rowOff>137160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30480</xdr:colOff>
      <xdr:row>14</xdr:row>
      <xdr:rowOff>22860</xdr:rowOff>
    </xdr:from>
    <xdr:to>
      <xdr:col>66</xdr:col>
      <xdr:colOff>861060</xdr:colOff>
      <xdr:row>31</xdr:row>
      <xdr:rowOff>7620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30480</xdr:colOff>
      <xdr:row>32</xdr:row>
      <xdr:rowOff>30480</xdr:rowOff>
    </xdr:from>
    <xdr:to>
      <xdr:col>67</xdr:col>
      <xdr:colOff>22860</xdr:colOff>
      <xdr:row>58</xdr:row>
      <xdr:rowOff>60960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434340</xdr:colOff>
      <xdr:row>69</xdr:row>
      <xdr:rowOff>0</xdr:rowOff>
    </xdr:from>
    <xdr:to>
      <xdr:col>48</xdr:col>
      <xdr:colOff>45720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449580</xdr:colOff>
      <xdr:row>49</xdr:row>
      <xdr:rowOff>91440</xdr:rowOff>
    </xdr:from>
    <xdr:to>
      <xdr:col>48</xdr:col>
      <xdr:colOff>22860</xdr:colOff>
      <xdr:row>68</xdr:row>
      <xdr:rowOff>99060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0.98532</cdr:x>
      <cdr:y>0.77057</cdr:y>
    </cdr:from>
    <cdr:to>
      <cdr:x>0.98532</cdr:x>
      <cdr:y>0.77057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7060" y="367904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6576" rIns="36576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25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3860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22220"/>
          <a:ext cx="4632960" cy="434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1002030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4089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30480</xdr:rowOff>
    </xdr:from>
    <xdr:to>
      <xdr:col>9</xdr:col>
      <xdr:colOff>670560</xdr:colOff>
      <xdr:row>25</xdr:row>
      <xdr:rowOff>160020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92780" y="4671060"/>
          <a:ext cx="49225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0.50797</cdr:y>
    </cdr:from>
    <cdr:to>
      <cdr:x>0.52622</cdr:x>
      <cdr:y>0.57709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9310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JU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Page 2"/>
      <sheetName val="BusOb"/>
      <sheetName val="Sheet1"/>
      <sheetName val="properties"/>
    </sheetNames>
    <sheetDataSet>
      <sheetData sheetId="0">
        <row r="45">
          <cell r="H45">
            <v>246.49699999999999</v>
          </cell>
          <cell r="Q45">
            <v>433.48199999999997</v>
          </cell>
          <cell r="AC45">
            <v>-51.137</v>
          </cell>
        </row>
        <row r="46">
          <cell r="H46">
            <v>224.90099999999998</v>
          </cell>
          <cell r="Q46">
            <v>360.61199999999997</v>
          </cell>
          <cell r="AC46">
            <v>86.033000000000015</v>
          </cell>
        </row>
        <row r="47">
          <cell r="H47">
            <v>118.95699999999999</v>
          </cell>
          <cell r="Q47">
            <v>-55.318999999999988</v>
          </cell>
          <cell r="AC47">
            <v>-51.73599999999999</v>
          </cell>
        </row>
        <row r="48">
          <cell r="H48">
            <v>74.462000000000003</v>
          </cell>
          <cell r="Q48">
            <v>44.325000000000003</v>
          </cell>
          <cell r="AC48">
            <v>-244.17500000000001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G43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3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57" customWidth="1"/>
    <col min="19" max="19" width="12" style="157" bestFit="1" customWidth="1"/>
    <col min="20" max="20" width="13.88671875" style="5" customWidth="1"/>
    <col min="21" max="21" width="12.6640625" style="5" hidden="1" customWidth="1"/>
    <col min="22" max="22" width="13.6640625" style="5" hidden="1" customWidth="1"/>
    <col min="23" max="23" width="12.6640625" style="5" hidden="1" customWidth="1"/>
    <col min="24" max="24" width="12.6640625" style="5" customWidth="1"/>
    <col min="25" max="25" width="15.5546875" style="11" customWidth="1"/>
    <col min="26" max="27" width="14.5546875" style="5" customWidth="1"/>
    <col min="28" max="28" width="10.44140625" style="157" customWidth="1"/>
    <col min="29" max="29" width="15.6640625" style="5" customWidth="1"/>
    <col min="30" max="30" width="12.109375" style="5" bestFit="1" customWidth="1"/>
    <col min="31" max="31" width="10.5546875" style="114" customWidth="1"/>
    <col min="32" max="32" width="10.6640625" style="115" customWidth="1"/>
    <col min="33" max="33" width="8.5546875" style="5" bestFit="1" customWidth="1"/>
    <col min="34" max="34" width="14.6640625" style="5" customWidth="1"/>
    <col min="35" max="35" width="13.33203125" style="5" customWidth="1"/>
    <col min="36" max="36" width="16.6640625" style="5" customWidth="1"/>
    <col min="37" max="37" width="3.6640625" style="5" customWidth="1"/>
    <col min="38" max="38" width="12.33203125" style="5" customWidth="1"/>
    <col min="39" max="39" width="8.88671875" customWidth="1"/>
    <col min="40" max="40" width="14.5546875" style="5" customWidth="1"/>
    <col min="41" max="41" width="12.6640625" style="5" customWidth="1"/>
    <col min="42" max="42" width="13.5546875" style="11" customWidth="1"/>
    <col min="43" max="43" width="13.33203125" style="80" customWidth="1"/>
    <col min="44" max="45" width="12.6640625" style="5"/>
    <col min="46" max="46" width="13.33203125" style="85" customWidth="1"/>
    <col min="47" max="47" width="15.44140625" style="85" customWidth="1"/>
    <col min="48" max="49" width="12.6640625" style="5"/>
    <col min="50" max="50" width="13.88671875" style="85" customWidth="1"/>
    <col min="51" max="51" width="15.44140625" style="85" customWidth="1"/>
    <col min="52" max="52" width="15" style="85" customWidth="1"/>
    <col min="53" max="53" width="12.6640625" style="5"/>
    <col min="54" max="54" width="5.6640625" style="5" customWidth="1"/>
    <col min="55" max="16384" width="12.664062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>
        <f>[3]July!H45</f>
        <v>246.49699999999999</v>
      </c>
      <c r="I1" s="154"/>
      <c r="J1" s="4"/>
      <c r="K1" s="4"/>
      <c r="L1" s="4"/>
      <c r="M1" s="4"/>
      <c r="N1" s="4"/>
      <c r="O1" s="4"/>
      <c r="P1" s="4"/>
      <c r="Q1" s="4">
        <f>[3]July!Q45</f>
        <v>433.48199999999997</v>
      </c>
      <c r="R1" s="155"/>
      <c r="S1" s="155"/>
      <c r="T1" s="4"/>
      <c r="U1" s="4"/>
      <c r="V1" s="4"/>
      <c r="W1" s="4"/>
      <c r="X1" s="4"/>
      <c r="Y1" s="6"/>
      <c r="Z1" s="4"/>
      <c r="AA1" s="307">
        <f>SUM(AJ1:AK1)</f>
        <v>0</v>
      </c>
      <c r="AB1" s="155"/>
      <c r="AC1" s="4">
        <f>[3]July!AC45</f>
        <v>-51.137</v>
      </c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9"/>
      <c r="AR1" s="6"/>
      <c r="AS1" s="7"/>
      <c r="AT1" s="190"/>
      <c r="AU1" s="190"/>
      <c r="AV1" s="4"/>
      <c r="AW1" s="4"/>
    </row>
    <row r="2" spans="1:67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[3]July!H46</f>
        <v>224.90099999999998</v>
      </c>
      <c r="I2" s="189"/>
      <c r="J2" s="189"/>
      <c r="K2" s="190"/>
      <c r="L2" s="190"/>
      <c r="M2" s="190"/>
      <c r="N2" s="190"/>
      <c r="O2" s="190"/>
      <c r="P2" s="190"/>
      <c r="Q2" s="190">
        <f>[3]July!Q46</f>
        <v>360.61199999999997</v>
      </c>
      <c r="R2" s="189"/>
      <c r="S2" s="190"/>
      <c r="T2" s="189"/>
      <c r="U2" s="190"/>
      <c r="V2" s="190"/>
      <c r="W2" s="190"/>
      <c r="X2" s="192"/>
      <c r="Y2" s="316"/>
      <c r="Z2" s="191"/>
      <c r="AA2" s="307">
        <f>SUM(AJ2:AK2)</f>
        <v>0</v>
      </c>
      <c r="AB2" s="85"/>
      <c r="AC2" s="189">
        <f>[3]July!AC46</f>
        <v>86.033000000000015</v>
      </c>
      <c r="AE2" s="191"/>
      <c r="AF2" s="190"/>
      <c r="AG2" s="190"/>
      <c r="AH2" s="190"/>
      <c r="AI2" s="85"/>
      <c r="AJ2" s="190"/>
      <c r="AK2" s="190"/>
      <c r="AL2" s="190"/>
      <c r="AN2" s="4"/>
      <c r="AO2" s="4"/>
      <c r="AP2" s="6"/>
      <c r="AQ2" s="79"/>
      <c r="AR2" s="4"/>
      <c r="AS2" s="7"/>
      <c r="AT2" s="190"/>
      <c r="AU2" s="190"/>
      <c r="AV2" s="4"/>
      <c r="AW2" s="4"/>
    </row>
    <row r="3" spans="1:67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>
        <f>[3]July!H47</f>
        <v>118.95699999999999</v>
      </c>
      <c r="I3" s="154"/>
      <c r="J3" s="4"/>
      <c r="K3" s="4"/>
      <c r="L3" s="4"/>
      <c r="M3" s="4"/>
      <c r="N3" s="4"/>
      <c r="O3" s="4"/>
      <c r="P3" s="4"/>
      <c r="Q3" s="146">
        <f>[3]July!Q47</f>
        <v>-55.318999999999988</v>
      </c>
      <c r="R3" s="155"/>
      <c r="S3" s="155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6">
        <f>[3]July!AC47</f>
        <v>-51.73599999999999</v>
      </c>
      <c r="AE3" s="112"/>
      <c r="AF3" s="113"/>
      <c r="AG3" s="4"/>
      <c r="AH3" s="4"/>
      <c r="AJ3" s="4"/>
      <c r="AK3" s="4"/>
      <c r="AL3" s="4"/>
      <c r="AN3" s="4"/>
      <c r="AO3" s="4"/>
      <c r="AP3" s="6"/>
      <c r="AQ3" s="79"/>
      <c r="AR3" s="4"/>
      <c r="AS3" s="7"/>
      <c r="AT3" s="190"/>
      <c r="AU3" s="190"/>
      <c r="AV3" s="4"/>
      <c r="AW3" s="4"/>
    </row>
    <row r="4" spans="1:67">
      <c r="A4" s="4"/>
      <c r="B4" s="3">
        <f>COUNTA(F32:F47)</f>
        <v>16</v>
      </c>
      <c r="H4" s="20">
        <f>[3]July!H48</f>
        <v>74.462000000000003</v>
      </c>
      <c r="Q4" s="146">
        <f>[3]July!Q48</f>
        <v>44.325000000000003</v>
      </c>
      <c r="AA4" s="99">
        <f>SUM(AJ4:AK4)</f>
        <v>0</v>
      </c>
      <c r="AC4" s="146">
        <f>[3]July!AC48</f>
        <v>-244.17500000000001</v>
      </c>
      <c r="AF4" s="113"/>
      <c r="AG4" s="4"/>
      <c r="AH4" s="4"/>
      <c r="AJ4" s="4"/>
      <c r="AK4" s="4"/>
      <c r="AL4" s="4"/>
      <c r="AN4" s="4"/>
      <c r="AO4" s="4"/>
      <c r="AP4" s="6"/>
      <c r="AQ4" s="79"/>
      <c r="AR4" s="4"/>
      <c r="AS4" s="7"/>
      <c r="AT4" s="190"/>
      <c r="AU4" s="190"/>
      <c r="AV4" s="4"/>
      <c r="AW4" s="4"/>
      <c r="AY4" s="218" t="s">
        <v>103</v>
      </c>
      <c r="AZ4" s="218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9"/>
      <c r="AR5" s="4"/>
      <c r="AS5" s="7"/>
      <c r="AT5" s="190"/>
      <c r="AU5" s="190"/>
      <c r="AV5" s="4"/>
      <c r="AW5" s="4"/>
      <c r="AX5" s="150" t="s">
        <v>106</v>
      </c>
      <c r="AY5" s="219" t="s">
        <v>105</v>
      </c>
      <c r="AZ5" s="221">
        <v>20253</v>
      </c>
      <c r="BA5" s="193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7"/>
      <c r="AJ6" s="4"/>
      <c r="AK6" s="4"/>
      <c r="AL6" s="4"/>
      <c r="AN6" s="4"/>
      <c r="AO6" s="4"/>
      <c r="AP6" s="6"/>
      <c r="AQ6" s="79"/>
      <c r="AX6" s="150" t="s">
        <v>106</v>
      </c>
      <c r="AY6" s="219" t="s">
        <v>105</v>
      </c>
      <c r="AZ6" s="221">
        <v>77958</v>
      </c>
      <c r="BA6" s="193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4"/>
      <c r="D7" s="255"/>
      <c r="E7" s="255"/>
      <c r="F7" s="256"/>
      <c r="G7" s="256"/>
      <c r="H7" s="254"/>
      <c r="I7" s="257"/>
      <c r="J7" s="254"/>
      <c r="K7" s="254"/>
      <c r="L7" s="254"/>
      <c r="M7" s="254"/>
      <c r="N7" s="254"/>
      <c r="O7" s="254"/>
      <c r="P7" s="254"/>
      <c r="Q7" s="258" t="s">
        <v>1</v>
      </c>
      <c r="R7" s="236"/>
      <c r="S7" s="236"/>
      <c r="T7" s="259" t="s">
        <v>2</v>
      </c>
      <c r="U7" s="259" t="s">
        <v>3</v>
      </c>
      <c r="V7" s="259" t="s">
        <v>3</v>
      </c>
      <c r="W7" s="259" t="s">
        <v>43</v>
      </c>
      <c r="X7" s="259" t="s">
        <v>4</v>
      </c>
      <c r="Y7" s="259" t="s">
        <v>225</v>
      </c>
      <c r="Z7" s="258" t="s">
        <v>1</v>
      </c>
      <c r="AA7" s="258" t="s">
        <v>1</v>
      </c>
      <c r="AB7" s="236"/>
      <c r="AC7" s="254"/>
      <c r="AD7" s="254"/>
      <c r="AE7" s="260"/>
      <c r="AF7" s="261"/>
      <c r="AG7" s="255"/>
      <c r="AH7" s="420" t="s">
        <v>18</v>
      </c>
      <c r="AI7" s="365"/>
      <c r="AJ7" s="106"/>
      <c r="AK7" s="106"/>
      <c r="AL7" s="106"/>
      <c r="AN7" s="106"/>
      <c r="AO7" s="106"/>
      <c r="AP7" s="28"/>
      <c r="AQ7" s="107"/>
      <c r="AT7" s="211"/>
      <c r="AU7" s="211"/>
      <c r="AX7" s="150"/>
      <c r="AY7" s="219"/>
      <c r="AZ7" s="221"/>
      <c r="BA7"/>
    </row>
    <row r="8" spans="1:67" s="34" customFormat="1">
      <c r="A8" s="106"/>
      <c r="B8" s="106"/>
      <c r="C8" s="255"/>
      <c r="D8" s="255"/>
      <c r="E8" s="255"/>
      <c r="F8" s="258" t="s">
        <v>5</v>
      </c>
      <c r="G8" s="262" t="s">
        <v>6</v>
      </c>
      <c r="H8" s="259" t="s">
        <v>7</v>
      </c>
      <c r="I8" s="257"/>
      <c r="J8" s="258" t="s">
        <v>8</v>
      </c>
      <c r="K8" s="262" t="s">
        <v>6</v>
      </c>
      <c r="L8" s="259" t="s">
        <v>7</v>
      </c>
      <c r="M8" s="262"/>
      <c r="N8" s="262"/>
      <c r="O8" s="262"/>
      <c r="P8" s="259" t="s">
        <v>7</v>
      </c>
      <c r="Q8" s="258" t="s">
        <v>9</v>
      </c>
      <c r="R8" s="236"/>
      <c r="S8" s="236"/>
      <c r="T8" s="258"/>
      <c r="U8" s="263" t="s">
        <v>10</v>
      </c>
      <c r="V8" s="263" t="s">
        <v>217</v>
      </c>
      <c r="W8" s="263" t="s">
        <v>216</v>
      </c>
      <c r="X8" s="258" t="s">
        <v>11</v>
      </c>
      <c r="Y8" s="258" t="s">
        <v>226</v>
      </c>
      <c r="Z8" s="258" t="s">
        <v>12</v>
      </c>
      <c r="AA8" s="258" t="s">
        <v>13</v>
      </c>
      <c r="AB8" s="236"/>
      <c r="AC8" s="264" t="s">
        <v>162</v>
      </c>
      <c r="AD8" s="256"/>
      <c r="AE8" s="260"/>
      <c r="AF8" s="265"/>
      <c r="AG8" s="266"/>
      <c r="AH8" s="263" t="s">
        <v>21</v>
      </c>
      <c r="AI8" s="365"/>
      <c r="AK8" s="106"/>
      <c r="AL8" s="106"/>
      <c r="AN8" s="106"/>
      <c r="AO8" s="106"/>
      <c r="AP8" s="28"/>
      <c r="AQ8" s="107"/>
      <c r="AT8" s="211"/>
      <c r="AU8" s="211"/>
      <c r="AX8" s="150"/>
      <c r="AY8" s="219"/>
      <c r="AZ8" s="221"/>
      <c r="BA8" s="193"/>
    </row>
    <row r="9" spans="1:67" s="34" customFormat="1">
      <c r="A9" s="106"/>
      <c r="B9" s="106"/>
      <c r="C9" s="267" t="s">
        <v>14</v>
      </c>
      <c r="D9" s="268"/>
      <c r="E9" s="268"/>
      <c r="F9" s="269">
        <f>F49</f>
        <v>8650.0740000000005</v>
      </c>
      <c r="G9" s="269">
        <f>G49</f>
        <v>-416.32399999999996</v>
      </c>
      <c r="H9" s="256">
        <f>F9+G9</f>
        <v>8233.75</v>
      </c>
      <c r="I9" s="257"/>
      <c r="J9" s="269">
        <f t="shared" ref="J9:AA9" si="0">J49</f>
        <v>7944.8560000000007</v>
      </c>
      <c r="K9" s="269">
        <f t="shared" si="0"/>
        <v>-5456.6360000000013</v>
      </c>
      <c r="L9" s="256">
        <f>J9+K9</f>
        <v>2488.2199999999993</v>
      </c>
      <c r="M9" s="269"/>
      <c r="N9" s="269"/>
      <c r="O9" s="269"/>
      <c r="P9" s="269">
        <f t="shared" si="0"/>
        <v>1626.806</v>
      </c>
      <c r="Q9" s="269">
        <f t="shared" si="0"/>
        <v>9860.5559999999987</v>
      </c>
      <c r="R9" s="270"/>
      <c r="S9" s="270"/>
      <c r="T9" s="271">
        <f t="shared" si="0"/>
        <v>-650.72099999999966</v>
      </c>
      <c r="U9" s="271">
        <f t="shared" si="0"/>
        <v>0</v>
      </c>
      <c r="V9" s="271">
        <f>V49</f>
        <v>0</v>
      </c>
      <c r="W9" s="271"/>
      <c r="X9" s="271">
        <f t="shared" si="0"/>
        <v>0</v>
      </c>
      <c r="Y9" s="317">
        <f>Y49</f>
        <v>-900.00000000000023</v>
      </c>
      <c r="Z9" s="271">
        <f t="shared" si="0"/>
        <v>8309.8350000000009</v>
      </c>
      <c r="AA9" s="271">
        <f t="shared" si="0"/>
        <v>8077.9999999999991</v>
      </c>
      <c r="AB9" s="270"/>
      <c r="AC9" s="272" t="s">
        <v>163</v>
      </c>
      <c r="AD9" s="256"/>
      <c r="AE9" s="260"/>
      <c r="AF9" s="265"/>
      <c r="AG9" s="266"/>
      <c r="AH9" s="263" t="s">
        <v>274</v>
      </c>
      <c r="AI9" s="365"/>
      <c r="AK9" s="106"/>
      <c r="AL9" s="106"/>
      <c r="AN9" s="106"/>
      <c r="AO9" s="106"/>
      <c r="AP9" s="28"/>
      <c r="AQ9" s="107"/>
      <c r="AT9" s="211"/>
      <c r="AU9" s="211"/>
      <c r="AX9" s="150"/>
      <c r="AY9" s="220"/>
      <c r="AZ9" s="221"/>
      <c r="BA9" s="193"/>
    </row>
    <row r="10" spans="1:67" s="34" customFormat="1">
      <c r="A10" s="106"/>
      <c r="B10" s="106"/>
      <c r="C10" s="267" t="s">
        <v>15</v>
      </c>
      <c r="D10" s="268"/>
      <c r="E10" s="268"/>
      <c r="F10" s="271">
        <f>F15*$B$2</f>
        <v>8525</v>
      </c>
      <c r="G10" s="271">
        <f>G15*$B$2</f>
        <v>0</v>
      </c>
      <c r="H10" s="271">
        <f>F10+G10</f>
        <v>8525</v>
      </c>
      <c r="I10" s="257"/>
      <c r="J10" s="271">
        <f t="shared" ref="J10:X10" si="1">J15*$B$2</f>
        <v>7458.9999999999991</v>
      </c>
      <c r="K10" s="271">
        <f t="shared" si="1"/>
        <v>-4790</v>
      </c>
      <c r="L10" s="271">
        <f>J10+K10</f>
        <v>2668.9999999999991</v>
      </c>
      <c r="M10" s="271"/>
      <c r="N10" s="271"/>
      <c r="O10" s="271"/>
      <c r="P10" s="271">
        <f t="shared" si="1"/>
        <v>2668.9999999999995</v>
      </c>
      <c r="Q10" s="271">
        <f t="shared" si="1"/>
        <v>11193.999999999998</v>
      </c>
      <c r="R10" s="270"/>
      <c r="S10" s="270"/>
      <c r="T10" s="271">
        <f t="shared" si="1"/>
        <v>-651</v>
      </c>
      <c r="U10" s="271">
        <f t="shared" si="1"/>
        <v>0</v>
      </c>
      <c r="V10" s="271">
        <f>V15*$B$2</f>
        <v>0</v>
      </c>
      <c r="W10" s="271"/>
      <c r="X10" s="271">
        <f t="shared" si="1"/>
        <v>0</v>
      </c>
      <c r="Y10" s="317">
        <f>Y15*$B$2</f>
        <v>-900.00000000000011</v>
      </c>
      <c r="Z10" s="271">
        <f>Z15*$B$2</f>
        <v>9643</v>
      </c>
      <c r="AA10" s="271">
        <f>AA15*$B$2</f>
        <v>9643.0000000000018</v>
      </c>
      <c r="AB10" s="270"/>
      <c r="AC10" s="273">
        <v>11429</v>
      </c>
      <c r="AD10" s="256"/>
      <c r="AE10" s="274"/>
      <c r="AF10" s="275"/>
      <c r="AG10" s="266"/>
      <c r="AH10" s="263" t="s">
        <v>152</v>
      </c>
      <c r="AI10" s="365"/>
      <c r="AK10" s="106"/>
      <c r="AL10" s="106"/>
      <c r="AN10" s="106"/>
      <c r="AO10" s="106"/>
      <c r="AP10" s="28"/>
      <c r="AT10" s="211"/>
      <c r="AU10" s="211"/>
      <c r="AX10" s="150"/>
      <c r="AY10" s="220"/>
      <c r="AZ10" s="221"/>
      <c r="BA10" s="193"/>
    </row>
    <row r="11" spans="1:67" s="34" customFormat="1">
      <c r="C11" s="267" t="s">
        <v>16</v>
      </c>
      <c r="D11" s="276"/>
      <c r="E11" s="276"/>
      <c r="F11" s="277">
        <f t="shared" ref="F11:Y11" si="2">F9/F10</f>
        <v>1.0146714369501466</v>
      </c>
      <c r="G11" s="277" t="e">
        <f t="shared" si="2"/>
        <v>#DIV/0!</v>
      </c>
      <c r="H11" s="277">
        <f>H9/H10</f>
        <v>0.96583577712609969</v>
      </c>
      <c r="I11" s="257"/>
      <c r="J11" s="277">
        <f t="shared" si="2"/>
        <v>1.0651368816195204</v>
      </c>
      <c r="K11" s="277">
        <f t="shared" si="2"/>
        <v>1.1391724425887269</v>
      </c>
      <c r="L11" s="277">
        <f>L9/L10</f>
        <v>0.93226676657924323</v>
      </c>
      <c r="M11" s="277"/>
      <c r="N11" s="277"/>
      <c r="O11" s="277"/>
      <c r="P11" s="277">
        <f t="shared" si="2"/>
        <v>0.60951892094417393</v>
      </c>
      <c r="Q11" s="277">
        <f t="shared" si="2"/>
        <v>0.88087868500982669</v>
      </c>
      <c r="R11" s="270"/>
      <c r="S11" s="270"/>
      <c r="T11" s="277">
        <f t="shared" si="2"/>
        <v>0.999571428571428</v>
      </c>
      <c r="U11" s="277" t="e">
        <f t="shared" si="2"/>
        <v>#DIV/0!</v>
      </c>
      <c r="V11" s="277" t="e">
        <f t="shared" si="2"/>
        <v>#DIV/0!</v>
      </c>
      <c r="W11" s="277"/>
      <c r="X11" s="277" t="e">
        <f t="shared" si="2"/>
        <v>#DIV/0!</v>
      </c>
      <c r="Y11" s="318">
        <f t="shared" si="2"/>
        <v>1.0000000000000002</v>
      </c>
      <c r="Z11" s="277">
        <f>Z9/Z10</f>
        <v>0.86174790003111079</v>
      </c>
      <c r="AA11" s="277">
        <f>AA9/AA10</f>
        <v>0.83770610805765811</v>
      </c>
      <c r="AB11" s="270"/>
      <c r="AC11" s="254"/>
      <c r="AD11" s="256"/>
      <c r="AE11" s="274"/>
      <c r="AF11" s="278"/>
      <c r="AG11" s="254"/>
      <c r="AH11" s="317" t="s">
        <v>248</v>
      </c>
      <c r="AI11" s="366"/>
      <c r="AN11" s="34">
        <v>55</v>
      </c>
      <c r="AP11" s="84"/>
      <c r="AQ11" s="108"/>
      <c r="AT11" s="211"/>
      <c r="AU11" s="211"/>
      <c r="AX11" s="150"/>
      <c r="AY11" s="220"/>
      <c r="AZ11" s="221"/>
      <c r="BA11" s="193"/>
    </row>
    <row r="12" spans="1:67" s="34" customFormat="1">
      <c r="C12" s="448" t="s">
        <v>289</v>
      </c>
      <c r="D12" s="279"/>
      <c r="E12" s="279"/>
      <c r="F12" s="279"/>
      <c r="G12" s="279"/>
      <c r="H12" s="279"/>
      <c r="I12" s="280"/>
      <c r="J12" s="279"/>
      <c r="K12" s="279"/>
      <c r="L12" s="279"/>
      <c r="M12" s="279"/>
      <c r="N12" s="279"/>
      <c r="O12" s="279"/>
      <c r="P12" s="279"/>
      <c r="Q12" s="279"/>
      <c r="R12" s="281"/>
      <c r="S12" s="281"/>
      <c r="T12" s="279"/>
      <c r="U12" s="282"/>
      <c r="V12" s="282"/>
      <c r="W12" s="282"/>
      <c r="X12" s="279"/>
      <c r="Y12" s="319"/>
      <c r="Z12" s="279"/>
      <c r="AA12" s="279"/>
      <c r="AB12" s="281"/>
      <c r="AD12" s="279"/>
      <c r="AE12" s="283"/>
      <c r="AF12" s="284"/>
      <c r="AG12" s="282"/>
      <c r="AI12" s="109"/>
      <c r="AP12" s="84"/>
      <c r="AQ12" s="108"/>
      <c r="AT12" s="211"/>
      <c r="AU12" s="211"/>
      <c r="AX12" s="150"/>
      <c r="AY12" s="220"/>
      <c r="AZ12" s="221"/>
      <c r="BA12" s="193"/>
    </row>
    <row r="13" spans="1:67" s="34" customFormat="1">
      <c r="A13" s="106"/>
      <c r="B13" s="106"/>
      <c r="C13" s="255"/>
      <c r="D13" s="255"/>
      <c r="E13" s="255"/>
      <c r="F13" s="450" t="s">
        <v>19</v>
      </c>
      <c r="G13" s="450"/>
      <c r="H13" s="259" t="s">
        <v>7</v>
      </c>
      <c r="I13" s="285" t="s">
        <v>66</v>
      </c>
      <c r="J13" s="458" t="s">
        <v>218</v>
      </c>
      <c r="K13" s="459"/>
      <c r="L13" s="259" t="s">
        <v>7</v>
      </c>
      <c r="M13" s="457" t="s">
        <v>223</v>
      </c>
      <c r="N13" s="457"/>
      <c r="O13" s="259" t="s">
        <v>7</v>
      </c>
      <c r="P13" s="259" t="s">
        <v>7</v>
      </c>
      <c r="Q13" s="258" t="s">
        <v>1</v>
      </c>
      <c r="R13" s="285" t="s">
        <v>7</v>
      </c>
      <c r="S13" s="286"/>
      <c r="T13" s="259" t="s">
        <v>1</v>
      </c>
      <c r="U13" s="259" t="s">
        <v>3</v>
      </c>
      <c r="V13" s="259" t="s">
        <v>3</v>
      </c>
      <c r="W13" s="259" t="s">
        <v>43</v>
      </c>
      <c r="X13" s="259" t="s">
        <v>4</v>
      </c>
      <c r="Y13" s="259" t="s">
        <v>225</v>
      </c>
      <c r="Z13" s="258" t="s">
        <v>1</v>
      </c>
      <c r="AA13" s="258" t="s">
        <v>1</v>
      </c>
      <c r="AB13" s="285" t="s">
        <v>70</v>
      </c>
      <c r="AC13" s="258" t="s">
        <v>281</v>
      </c>
      <c r="AD13" s="267"/>
      <c r="AE13" s="287"/>
      <c r="AF13" s="261"/>
      <c r="AG13" s="255"/>
      <c r="AI13" s="263" t="s">
        <v>248</v>
      </c>
      <c r="AJ13" s="106"/>
      <c r="AK13" s="106"/>
      <c r="AL13" s="106" t="s">
        <v>275</v>
      </c>
      <c r="AN13" s="106"/>
      <c r="AO13" s="106"/>
      <c r="AP13" s="28"/>
      <c r="AQ13" s="107"/>
      <c r="AT13" s="211"/>
      <c r="AU13" s="211"/>
      <c r="AX13" s="150"/>
      <c r="AY13" s="220"/>
      <c r="AZ13" s="221"/>
      <c r="BA13" s="193"/>
    </row>
    <row r="14" spans="1:67" s="34" customFormat="1" ht="16.2" thickBot="1">
      <c r="A14" s="106" t="s">
        <v>215</v>
      </c>
      <c r="B14" s="106"/>
      <c r="C14" s="255"/>
      <c r="D14" s="255"/>
      <c r="E14" s="255"/>
      <c r="F14" s="258" t="s">
        <v>220</v>
      </c>
      <c r="G14" s="259" t="s">
        <v>219</v>
      </c>
      <c r="H14" s="259" t="s">
        <v>19</v>
      </c>
      <c r="I14" s="288" t="s">
        <v>67</v>
      </c>
      <c r="J14" s="258" t="s">
        <v>220</v>
      </c>
      <c r="K14" s="259" t="s">
        <v>219</v>
      </c>
      <c r="L14" s="259" t="s">
        <v>221</v>
      </c>
      <c r="M14" s="258" t="s">
        <v>220</v>
      </c>
      <c r="N14" s="259" t="s">
        <v>219</v>
      </c>
      <c r="O14" s="259" t="s">
        <v>222</v>
      </c>
      <c r="P14" s="259" t="s">
        <v>20</v>
      </c>
      <c r="Q14" s="258" t="s">
        <v>9</v>
      </c>
      <c r="R14" s="288" t="s">
        <v>67</v>
      </c>
      <c r="S14" s="286" t="s">
        <v>84</v>
      </c>
      <c r="T14" s="258" t="s">
        <v>2</v>
      </c>
      <c r="U14" s="263" t="s">
        <v>10</v>
      </c>
      <c r="V14" s="263" t="s">
        <v>217</v>
      </c>
      <c r="W14" s="263" t="s">
        <v>216</v>
      </c>
      <c r="X14" s="258" t="s">
        <v>11</v>
      </c>
      <c r="Y14" s="258" t="s">
        <v>226</v>
      </c>
      <c r="Z14" s="258" t="s">
        <v>12</v>
      </c>
      <c r="AA14" s="258" t="s">
        <v>13</v>
      </c>
      <c r="AB14" s="288" t="s">
        <v>67</v>
      </c>
      <c r="AC14" s="263" t="s">
        <v>282</v>
      </c>
      <c r="AD14" s="263"/>
      <c r="AE14" s="289"/>
      <c r="AF14" s="261"/>
      <c r="AG14" s="255"/>
      <c r="AI14" s="263" t="s">
        <v>249</v>
      </c>
      <c r="AJ14" s="106"/>
      <c r="AK14" s="106"/>
      <c r="AL14" s="106" t="s">
        <v>276</v>
      </c>
      <c r="AN14" s="106"/>
      <c r="AO14" s="226" t="s">
        <v>147</v>
      </c>
      <c r="AP14" s="107" t="s">
        <v>146</v>
      </c>
      <c r="AQ14" s="84"/>
      <c r="AT14" s="211"/>
      <c r="AU14" s="211"/>
      <c r="AX14" s="150"/>
      <c r="AY14" s="220"/>
      <c r="AZ14" s="221"/>
      <c r="BA14" s="193"/>
    </row>
    <row r="15" spans="1:67" s="34" customFormat="1" ht="16.8">
      <c r="A15" s="106" t="s">
        <v>55</v>
      </c>
      <c r="B15" s="106"/>
      <c r="C15" s="267" t="s">
        <v>22</v>
      </c>
      <c r="D15" s="268"/>
      <c r="E15" s="268"/>
      <c r="F15" s="290">
        <f>(F53/$B$1)*1000</f>
        <v>275</v>
      </c>
      <c r="G15" s="290">
        <f>(G53/$B$1)*1000</f>
        <v>0</v>
      </c>
      <c r="H15" s="291">
        <f>(H53/$B$1)*1000</f>
        <v>275</v>
      </c>
      <c r="I15" s="288" t="s">
        <v>68</v>
      </c>
      <c r="J15" s="290">
        <f t="shared" ref="J15:Q15" si="3">(J53/$B$1)*1000</f>
        <v>240.61290322580643</v>
      </c>
      <c r="K15" s="290">
        <f t="shared" si="3"/>
        <v>-154.51612903225805</v>
      </c>
      <c r="L15" s="290">
        <f t="shared" si="3"/>
        <v>86.09677419354837</v>
      </c>
      <c r="M15" s="290">
        <f t="shared" si="3"/>
        <v>0</v>
      </c>
      <c r="N15" s="290">
        <f t="shared" si="3"/>
        <v>0</v>
      </c>
      <c r="O15" s="290">
        <f t="shared" si="3"/>
        <v>0</v>
      </c>
      <c r="P15" s="291">
        <f t="shared" si="3"/>
        <v>86.09677419354837</v>
      </c>
      <c r="Q15" s="290">
        <f t="shared" si="3"/>
        <v>361.09677419354836</v>
      </c>
      <c r="R15" s="288" t="s">
        <v>68</v>
      </c>
      <c r="S15" s="286" t="s">
        <v>85</v>
      </c>
      <c r="T15" s="290">
        <f t="shared" ref="T15:AA15" si="4">(T53/$B$1)*1000</f>
        <v>-21</v>
      </c>
      <c r="U15" s="291">
        <f t="shared" si="4"/>
        <v>0</v>
      </c>
      <c r="V15" s="291">
        <f t="shared" si="4"/>
        <v>0</v>
      </c>
      <c r="W15" s="291">
        <f t="shared" si="4"/>
        <v>0</v>
      </c>
      <c r="X15" s="271">
        <f t="shared" si="4"/>
        <v>0</v>
      </c>
      <c r="Y15" s="344">
        <f>(Y53/$B$1)*1000</f>
        <v>-29.032258064516132</v>
      </c>
      <c r="Z15" s="310">
        <f t="shared" si="4"/>
        <v>311.06451612903226</v>
      </c>
      <c r="AA15" s="310">
        <f t="shared" si="4"/>
        <v>311.06451612903231</v>
      </c>
      <c r="AB15" s="288" t="s">
        <v>68</v>
      </c>
      <c r="AC15" s="367"/>
      <c r="AD15" s="291"/>
      <c r="AE15" s="274"/>
      <c r="AF15" s="261"/>
      <c r="AG15" s="255"/>
      <c r="AI15" s="317" t="s">
        <v>152</v>
      </c>
      <c r="AJ15" s="106"/>
      <c r="AK15" s="106"/>
      <c r="AL15" s="106"/>
      <c r="AN15" s="106"/>
      <c r="AO15" s="453" t="s">
        <v>60</v>
      </c>
      <c r="AP15" s="453"/>
      <c r="AQ15" s="453"/>
      <c r="AR15" s="453"/>
      <c r="AT15" s="211"/>
      <c r="AU15" s="211"/>
      <c r="AX15" s="150"/>
      <c r="AY15" s="220"/>
      <c r="AZ15" s="221"/>
      <c r="BA15" s="193"/>
      <c r="BC15" s="454" t="s">
        <v>156</v>
      </c>
      <c r="BD15" s="455"/>
      <c r="BE15" s="455"/>
      <c r="BF15" s="455"/>
      <c r="BG15" s="456"/>
    </row>
    <row r="16" spans="1:67" ht="17.399999999999999" thickBot="1">
      <c r="A16" s="5">
        <v>100426</v>
      </c>
      <c r="B16" s="4"/>
      <c r="C16" s="292" t="s">
        <v>23</v>
      </c>
      <c r="D16" s="292"/>
      <c r="E16" s="292" t="s">
        <v>19</v>
      </c>
      <c r="F16" s="290">
        <f t="shared" ref="F16:T16" si="5">F49/$B2</f>
        <v>279.03464516129031</v>
      </c>
      <c r="G16" s="290">
        <f t="shared" si="5"/>
        <v>-13.429806451612901</v>
      </c>
      <c r="H16" s="291">
        <f>H49/$B2</f>
        <v>265.60483870967744</v>
      </c>
      <c r="I16" s="293" t="s">
        <v>69</v>
      </c>
      <c r="J16" s="290">
        <f t="shared" si="5"/>
        <v>256.28567741935484</v>
      </c>
      <c r="K16" s="290">
        <f t="shared" si="5"/>
        <v>-176.0205161290323</v>
      </c>
      <c r="L16" s="290">
        <f t="shared" si="5"/>
        <v>80.265161290322581</v>
      </c>
      <c r="M16" s="290">
        <f t="shared" si="5"/>
        <v>78.844967741935449</v>
      </c>
      <c r="N16" s="290">
        <f t="shared" si="5"/>
        <v>-106.63251612903224</v>
      </c>
      <c r="O16" s="290">
        <f t="shared" si="5"/>
        <v>-27.787548387096766</v>
      </c>
      <c r="P16" s="291">
        <f t="shared" si="5"/>
        <v>52.477612903225811</v>
      </c>
      <c r="Q16" s="290">
        <f t="shared" si="5"/>
        <v>318.08245161290318</v>
      </c>
      <c r="R16" s="293" t="s">
        <v>69</v>
      </c>
      <c r="S16" s="294" t="s">
        <v>86</v>
      </c>
      <c r="T16" s="290">
        <f t="shared" si="5"/>
        <v>-20.990999999999989</v>
      </c>
      <c r="U16" s="291">
        <f>U49/$B2</f>
        <v>0</v>
      </c>
      <c r="V16" s="291">
        <f>V49/$B2</f>
        <v>0</v>
      </c>
      <c r="W16" s="291">
        <f>W49/$B2</f>
        <v>0</v>
      </c>
      <c r="X16" s="271">
        <f>X49/$B2</f>
        <v>0</v>
      </c>
      <c r="Y16" s="320">
        <f>Y49/$B2</f>
        <v>-29.032258064516135</v>
      </c>
      <c r="Z16" s="310">
        <f>Z49/B2</f>
        <v>268.0591935483871</v>
      </c>
      <c r="AA16" s="310">
        <f>AA49/B2</f>
        <v>260.58064516129031</v>
      </c>
      <c r="AB16" s="293" t="s">
        <v>69</v>
      </c>
      <c r="AC16" s="263"/>
      <c r="AD16" s="291"/>
      <c r="AE16" s="260"/>
      <c r="AF16" s="278"/>
      <c r="AG16" s="255"/>
      <c r="AI16" s="292"/>
      <c r="AN16" s="14"/>
      <c r="AO16" s="6" t="s">
        <v>214</v>
      </c>
      <c r="AQ16" s="6" t="s">
        <v>61</v>
      </c>
      <c r="AT16" s="85" t="s">
        <v>17</v>
      </c>
      <c r="AU16" s="85" t="s">
        <v>142</v>
      </c>
      <c r="AV16" s="5" t="s">
        <v>143</v>
      </c>
      <c r="AW16" s="5" t="s">
        <v>144</v>
      </c>
      <c r="AX16" s="85" t="s">
        <v>144</v>
      </c>
      <c r="AY16" s="220"/>
      <c r="AZ16" s="221"/>
      <c r="BA16" s="193"/>
      <c r="BC16" s="188" t="s">
        <v>157</v>
      </c>
      <c r="BD16" s="188" t="s">
        <v>158</v>
      </c>
      <c r="BE16" s="188" t="s">
        <v>159</v>
      </c>
      <c r="BF16" s="188" t="s">
        <v>160</v>
      </c>
      <c r="BG16" s="188" t="s">
        <v>161</v>
      </c>
    </row>
    <row r="17" spans="1:59" ht="16.2" thickBot="1">
      <c r="A17" s="32" t="s">
        <v>213</v>
      </c>
      <c r="B17" s="4"/>
      <c r="C17" s="312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21"/>
      <c r="Z17" s="16"/>
      <c r="AA17" s="4"/>
      <c r="AB17" s="93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8" si="6">AP17+AR17</f>
        <v>0</v>
      </c>
      <c r="AO17" s="135">
        <v>3440</v>
      </c>
      <c r="AP17" s="136" t="s">
        <v>29</v>
      </c>
      <c r="AQ17" s="142">
        <v>2640.1</v>
      </c>
      <c r="AR17" s="143"/>
      <c r="AS17" s="83"/>
      <c r="AX17" s="150"/>
      <c r="AY17" s="220"/>
      <c r="AZ17" s="221"/>
      <c r="BA17" s="193"/>
    </row>
    <row r="18" spans="1:59">
      <c r="A18" s="247">
        <v>104050</v>
      </c>
      <c r="B18" s="4"/>
      <c r="C18" s="449">
        <v>37104</v>
      </c>
      <c r="D18" s="304">
        <v>80</v>
      </c>
      <c r="E18" s="305">
        <v>465</v>
      </c>
      <c r="F18" s="99">
        <v>141.251</v>
      </c>
      <c r="G18" s="99">
        <v>-10.526</v>
      </c>
      <c r="H18" s="99">
        <f t="shared" ref="H18:H48" si="7">F18+G18</f>
        <v>130.72499999999999</v>
      </c>
      <c r="I18" s="298"/>
      <c r="J18" s="99">
        <v>284.904</v>
      </c>
      <c r="K18" s="99">
        <v>-243.167</v>
      </c>
      <c r="L18" s="99">
        <f t="shared" ref="L18:L48" si="8">J18+K18</f>
        <v>41.736999999999995</v>
      </c>
      <c r="M18" s="99">
        <f>'Page 2'!AN6</f>
        <v>106.98399999999999</v>
      </c>
      <c r="N18" s="99">
        <f>'Page 2'!AO6</f>
        <v>-103.76900000000001</v>
      </c>
      <c r="O18" s="99">
        <f t="shared" ref="O18:O48" si="9">M18+N18</f>
        <v>3.2149999999999892</v>
      </c>
      <c r="P18" s="99">
        <f>L18+O18</f>
        <v>44.951999999999984</v>
      </c>
      <c r="Q18" s="99">
        <f t="shared" ref="Q18:Q48" si="10">H18+P18</f>
        <v>175.67699999999996</v>
      </c>
      <c r="R18" s="298"/>
      <c r="S18" s="183">
        <f>ABS(F18)+ABS(G18)+ABS(J18)+ABS(K18)+ABS(M18)+ABS(N18)</f>
        <v>890.60100000000011</v>
      </c>
      <c r="T18" s="100">
        <v>-20.991</v>
      </c>
      <c r="U18" s="101"/>
      <c r="V18" s="101"/>
      <c r="W18" s="101"/>
      <c r="X18" s="101">
        <v>0</v>
      </c>
      <c r="Y18" s="322">
        <v>-29.032</v>
      </c>
      <c r="Z18" s="99">
        <f>Q18+T18+U18+V18+W18+X18+Y18</f>
        <v>125.65399999999998</v>
      </c>
      <c r="AA18" s="99">
        <f>SUM(AJ18:AK18)</f>
        <v>-59.4</v>
      </c>
      <c r="AB18" s="298"/>
      <c r="AC18" s="99">
        <f>AA18-Z18</f>
        <v>-185.05399999999997</v>
      </c>
      <c r="AD18" s="298"/>
      <c r="AE18" s="195">
        <v>3.1861999999999999</v>
      </c>
      <c r="AF18" s="195">
        <v>3.1861999999999999</v>
      </c>
      <c r="AG18" s="303">
        <f t="shared" ref="AG18:AG28" si="11">AF18-AE18</f>
        <v>0</v>
      </c>
      <c r="AH18" s="85">
        <f t="shared" ref="AH18:AH48" si="12">(AA18+AI18)-Z18</f>
        <v>-95.853999999999701</v>
      </c>
      <c r="AI18" s="101">
        <f t="shared" ref="AI18:AI38" si="13">AN18</f>
        <v>89.200000000000273</v>
      </c>
      <c r="AJ18" s="238">
        <v>-59.4</v>
      </c>
      <c r="AK18" s="22"/>
      <c r="AL18" s="101">
        <f t="shared" ref="AL18:AL23" si="14">-1*(AC18+AI18)</f>
        <v>95.853999999999701</v>
      </c>
      <c r="AN18" s="16">
        <f t="shared" si="6"/>
        <v>89.200000000000273</v>
      </c>
      <c r="AO18" s="138">
        <v>3443.8</v>
      </c>
      <c r="AP18" s="137">
        <f t="shared" ref="AP18:AP48" si="15">AO18-AO17</f>
        <v>3.8000000000001819</v>
      </c>
      <c r="AQ18" s="140">
        <v>2725.5</v>
      </c>
      <c r="AR18" s="137">
        <f t="shared" ref="AR18:AR48" si="16">AQ18-AQ17</f>
        <v>85.400000000000091</v>
      </c>
      <c r="AS18" s="85"/>
      <c r="AT18" s="99"/>
      <c r="AU18" s="99"/>
      <c r="AY18" s="220">
        <f>SUM(AV18:AX18)</f>
        <v>0</v>
      </c>
      <c r="AZ18" s="221">
        <f>AW18+AX18</f>
        <v>0</v>
      </c>
      <c r="BA18" s="193"/>
      <c r="BB18" s="312">
        <v>37104</v>
      </c>
      <c r="BC18" s="447" t="s">
        <v>288</v>
      </c>
      <c r="BD18" s="447" t="s">
        <v>288</v>
      </c>
      <c r="BE18" s="447" t="s">
        <v>288</v>
      </c>
      <c r="BF18" s="447" t="s">
        <v>288</v>
      </c>
      <c r="BG18" s="447" t="s">
        <v>288</v>
      </c>
    </row>
    <row r="19" spans="1:59">
      <c r="A19" s="4"/>
      <c r="C19" s="449">
        <v>37105</v>
      </c>
      <c r="D19" s="304">
        <v>77</v>
      </c>
      <c r="E19" s="305"/>
      <c r="F19" s="99">
        <v>187.33500000000001</v>
      </c>
      <c r="G19" s="99">
        <v>-11.355</v>
      </c>
      <c r="H19" s="99">
        <f t="shared" si="7"/>
        <v>175.98000000000002</v>
      </c>
      <c r="I19" s="301"/>
      <c r="J19" s="99">
        <v>224.904</v>
      </c>
      <c r="K19" s="99">
        <v>-171.185</v>
      </c>
      <c r="L19" s="99">
        <f t="shared" si="8"/>
        <v>53.718999999999994</v>
      </c>
      <c r="M19" s="99">
        <f>'Page 2'!AN7</f>
        <v>169.65100000000001</v>
      </c>
      <c r="N19" s="99">
        <f>'Page 2'!AO7</f>
        <v>-91.108999999999995</v>
      </c>
      <c r="O19" s="99">
        <f t="shared" si="9"/>
        <v>78.542000000000016</v>
      </c>
      <c r="P19" s="99">
        <f>L19+O19</f>
        <v>132.26100000000002</v>
      </c>
      <c r="Q19" s="99">
        <f t="shared" si="10"/>
        <v>308.24100000000004</v>
      </c>
      <c r="R19" s="301"/>
      <c r="S19" s="183">
        <f t="shared" ref="S19:S48" si="17">ABS(F19)+ABS(G19)+ABS(J19)+ABS(K19)+ABS(M19)+ABS(N19)</f>
        <v>855.5390000000001</v>
      </c>
      <c r="T19" s="100">
        <v>-20.991</v>
      </c>
      <c r="U19" s="101"/>
      <c r="V19" s="101"/>
      <c r="W19" s="101"/>
      <c r="X19" s="101">
        <v>0</v>
      </c>
      <c r="Y19" s="322">
        <v>-29.032</v>
      </c>
      <c r="Z19" s="99">
        <f t="shared" ref="Z19:Z48" si="18">Q19+T19+U19+V19+W19+X19+Y19</f>
        <v>258.21800000000007</v>
      </c>
      <c r="AA19" s="99">
        <f t="shared" ref="AA19:AA48" si="19">SUM(AJ19:AK19)</f>
        <v>255.4</v>
      </c>
      <c r="AB19" s="301"/>
      <c r="AC19" s="99">
        <f t="shared" ref="AC19:AC48" si="20">AA19-Z19</f>
        <v>-2.8180000000000689</v>
      </c>
      <c r="AD19" s="301"/>
      <c r="AE19" s="195">
        <v>3.15</v>
      </c>
      <c r="AF19" s="195">
        <v>3.1680999999999999</v>
      </c>
      <c r="AG19" s="303">
        <f t="shared" si="11"/>
        <v>1.8100000000000005E-2</v>
      </c>
      <c r="AH19" s="85">
        <f t="shared" si="12"/>
        <v>-94.818000000000069</v>
      </c>
      <c r="AI19" s="101">
        <f t="shared" si="13"/>
        <v>-92</v>
      </c>
      <c r="AJ19" s="22">
        <v>255.4</v>
      </c>
      <c r="AK19" s="22"/>
      <c r="AL19" s="101">
        <f t="shared" si="14"/>
        <v>94.818000000000069</v>
      </c>
      <c r="AN19" s="16">
        <f t="shared" si="6"/>
        <v>-92</v>
      </c>
      <c r="AO19" s="138">
        <v>3353</v>
      </c>
      <c r="AP19" s="137">
        <f t="shared" si="15"/>
        <v>-90.800000000000182</v>
      </c>
      <c r="AQ19" s="140">
        <v>2724.3</v>
      </c>
      <c r="AR19" s="137">
        <f t="shared" si="16"/>
        <v>-1.1999999999998181</v>
      </c>
      <c r="AS19" s="85"/>
      <c r="AY19" s="220">
        <f t="shared" ref="AY19:AY26" si="21">SUM(AV19:AX19)</f>
        <v>0</v>
      </c>
      <c r="AZ19" s="221">
        <f t="shared" ref="AZ19:AZ26" si="22">AW19+AX19</f>
        <v>0</v>
      </c>
      <c r="BA19"/>
      <c r="BB19" s="312">
        <v>37105</v>
      </c>
      <c r="BC19" s="447" t="s">
        <v>288</v>
      </c>
      <c r="BD19" s="447" t="s">
        <v>288</v>
      </c>
      <c r="BE19" s="447" t="s">
        <v>288</v>
      </c>
      <c r="BF19" s="447" t="s">
        <v>288</v>
      </c>
      <c r="BG19" s="447" t="s">
        <v>288</v>
      </c>
    </row>
    <row r="20" spans="1:59">
      <c r="A20" s="97"/>
      <c r="C20" s="449">
        <v>37106</v>
      </c>
      <c r="D20" s="304">
        <v>78</v>
      </c>
      <c r="E20" s="305"/>
      <c r="F20" s="99">
        <v>309.39600000000002</v>
      </c>
      <c r="G20" s="99">
        <v>-5.0049999999999999</v>
      </c>
      <c r="H20" s="99">
        <f t="shared" si="7"/>
        <v>304.39100000000002</v>
      </c>
      <c r="I20" s="300">
        <f>SUM(H1:H4,H18:H20)/1000</f>
        <v>1.2759130000000001</v>
      </c>
      <c r="J20" s="99">
        <v>224.904</v>
      </c>
      <c r="K20" s="99">
        <v>-242.55199999999999</v>
      </c>
      <c r="L20" s="99">
        <f t="shared" si="8"/>
        <v>-17.647999999999996</v>
      </c>
      <c r="M20" s="99">
        <f>'Page 2'!AN8</f>
        <v>159.69300000000001</v>
      </c>
      <c r="N20" s="99">
        <f>'Page 2'!AO8</f>
        <v>-107.696</v>
      </c>
      <c r="O20" s="99">
        <f t="shared" si="9"/>
        <v>51.997000000000014</v>
      </c>
      <c r="P20" s="99">
        <f t="shared" ref="P20:P48" si="23">L20+O20</f>
        <v>34.349000000000018</v>
      </c>
      <c r="Q20" s="99">
        <f t="shared" si="10"/>
        <v>338.74</v>
      </c>
      <c r="R20" s="300">
        <f>SUM(Q1:Q4,Q18:Q20)/1000</f>
        <v>1.605758</v>
      </c>
      <c r="S20" s="183">
        <f t="shared" si="17"/>
        <v>1049.2460000000001</v>
      </c>
      <c r="T20" s="100">
        <v>-20.991</v>
      </c>
      <c r="U20" s="101"/>
      <c r="V20" s="101"/>
      <c r="W20" s="101"/>
      <c r="X20" s="101">
        <v>0</v>
      </c>
      <c r="Y20" s="322">
        <v>-29.032</v>
      </c>
      <c r="Z20" s="99">
        <f t="shared" si="18"/>
        <v>288.71700000000004</v>
      </c>
      <c r="AA20" s="99">
        <f t="shared" si="19"/>
        <v>264.60000000000002</v>
      </c>
      <c r="AB20" s="300">
        <f>SUM(AA1:AA4,AA18:AA20)/1000</f>
        <v>0.46060000000000001</v>
      </c>
      <c r="AC20" s="99">
        <f t="shared" si="20"/>
        <v>-24.117000000000019</v>
      </c>
      <c r="AD20" s="300">
        <f>SUM(AC1:AC4,AC18:AC20)/1000</f>
        <v>-0.47300400000000009</v>
      </c>
      <c r="AE20" s="195">
        <v>3.0225</v>
      </c>
      <c r="AF20" s="195">
        <v>3.1196000000000002</v>
      </c>
      <c r="AG20" s="303">
        <f t="shared" si="11"/>
        <v>9.7100000000000186E-2</v>
      </c>
      <c r="AH20" s="85">
        <f t="shared" si="12"/>
        <v>-86.117000000000019</v>
      </c>
      <c r="AI20" s="101">
        <f t="shared" si="13"/>
        <v>-62</v>
      </c>
      <c r="AJ20" s="238">
        <v>264.60000000000002</v>
      </c>
      <c r="AK20" s="238"/>
      <c r="AL20" s="101">
        <f t="shared" si="14"/>
        <v>86.117000000000019</v>
      </c>
      <c r="AN20" s="16">
        <f t="shared" si="6"/>
        <v>-62</v>
      </c>
      <c r="AO20" s="239">
        <v>3346.5</v>
      </c>
      <c r="AP20" s="237">
        <f t="shared" si="15"/>
        <v>-6.5</v>
      </c>
      <c r="AQ20" s="240">
        <v>2668.8</v>
      </c>
      <c r="AR20" s="237">
        <f t="shared" si="16"/>
        <v>-55.5</v>
      </c>
      <c r="AS20" s="241"/>
      <c r="AT20" s="231"/>
      <c r="AU20" s="231"/>
      <c r="AV20" s="232"/>
      <c r="AW20" s="232"/>
      <c r="AX20" s="231"/>
      <c r="AY20" s="233">
        <f t="shared" si="21"/>
        <v>0</v>
      </c>
      <c r="AZ20" s="234">
        <f t="shared" si="22"/>
        <v>0</v>
      </c>
      <c r="BA20" s="193"/>
      <c r="BB20" s="312">
        <v>37106</v>
      </c>
      <c r="BC20" s="447" t="s">
        <v>288</v>
      </c>
      <c r="BD20" s="447" t="s">
        <v>288</v>
      </c>
      <c r="BE20" s="447" t="s">
        <v>288</v>
      </c>
      <c r="BF20" s="447" t="s">
        <v>288</v>
      </c>
      <c r="BG20" s="447" t="s">
        <v>288</v>
      </c>
    </row>
    <row r="21" spans="1:59">
      <c r="A21" s="98"/>
      <c r="C21" s="449">
        <v>37107</v>
      </c>
      <c r="D21" s="304">
        <v>82</v>
      </c>
      <c r="E21" s="305"/>
      <c r="F21" s="307">
        <v>279.76600000000002</v>
      </c>
      <c r="G21" s="307">
        <v>-6.8609999999999998</v>
      </c>
      <c r="H21" s="307">
        <f t="shared" si="7"/>
        <v>272.90500000000003</v>
      </c>
      <c r="I21" s="301" t="s">
        <v>87</v>
      </c>
      <c r="J21" s="307">
        <v>224.90299999999999</v>
      </c>
      <c r="K21" s="307">
        <v>-254.536</v>
      </c>
      <c r="L21" s="307">
        <f t="shared" si="8"/>
        <v>-29.63300000000001</v>
      </c>
      <c r="M21" s="307">
        <f>'Page 2'!AN9</f>
        <v>97.179000000000002</v>
      </c>
      <c r="N21" s="307">
        <f>'Page 2'!AO9</f>
        <v>-57.015999999999998</v>
      </c>
      <c r="O21" s="307">
        <f t="shared" si="9"/>
        <v>40.163000000000004</v>
      </c>
      <c r="P21" s="307">
        <f t="shared" si="23"/>
        <v>10.529999999999994</v>
      </c>
      <c r="Q21" s="307">
        <f t="shared" si="10"/>
        <v>283.435</v>
      </c>
      <c r="R21" s="301" t="s">
        <v>87</v>
      </c>
      <c r="S21" s="313">
        <f t="shared" si="17"/>
        <v>920.26099999999997</v>
      </c>
      <c r="T21" s="314">
        <v>-20.991</v>
      </c>
      <c r="U21" s="308"/>
      <c r="V21" s="308"/>
      <c r="W21" s="308"/>
      <c r="X21" s="308">
        <v>0</v>
      </c>
      <c r="Y21" s="323">
        <v>-29.032</v>
      </c>
      <c r="Z21" s="307">
        <f t="shared" si="18"/>
        <v>233.41200000000001</v>
      </c>
      <c r="AA21" s="307">
        <f t="shared" si="19"/>
        <v>204.9</v>
      </c>
      <c r="AB21" s="301" t="s">
        <v>87</v>
      </c>
      <c r="AC21" s="307">
        <f t="shared" si="20"/>
        <v>-28.512</v>
      </c>
      <c r="AD21" s="301" t="s">
        <v>87</v>
      </c>
      <c r="AE21" s="309">
        <v>2.9125000000000001</v>
      </c>
      <c r="AF21" s="309">
        <v>3.0678000000000001</v>
      </c>
      <c r="AG21" s="303">
        <f t="shared" si="11"/>
        <v>0.15529999999999999</v>
      </c>
      <c r="AH21" s="419">
        <f t="shared" si="12"/>
        <v>-21.312000000000182</v>
      </c>
      <c r="AI21" s="308">
        <f t="shared" si="13"/>
        <v>7.1999999999998181</v>
      </c>
      <c r="AJ21" s="238">
        <v>204.9</v>
      </c>
      <c r="AK21" s="238"/>
      <c r="AL21" s="101">
        <f t="shared" si="14"/>
        <v>21.312000000000182</v>
      </c>
      <c r="AN21" s="16">
        <f t="shared" si="6"/>
        <v>7.1999999999998181</v>
      </c>
      <c r="AO21" s="239">
        <v>3333</v>
      </c>
      <c r="AP21" s="237">
        <f t="shared" si="15"/>
        <v>-13.5</v>
      </c>
      <c r="AQ21" s="240">
        <v>2689.5</v>
      </c>
      <c r="AR21" s="237">
        <f t="shared" si="16"/>
        <v>20.699999999999818</v>
      </c>
      <c r="AS21" s="241"/>
      <c r="AT21" s="146"/>
      <c r="AU21" s="146"/>
      <c r="AV21" s="232"/>
      <c r="AW21" s="232"/>
      <c r="AX21" s="231"/>
      <c r="AY21" s="233">
        <f t="shared" si="21"/>
        <v>0</v>
      </c>
      <c r="AZ21" s="234">
        <f t="shared" si="22"/>
        <v>0</v>
      </c>
      <c r="BA21"/>
      <c r="BB21" s="312">
        <v>37107</v>
      </c>
      <c r="BC21" s="447" t="s">
        <v>288</v>
      </c>
      <c r="BD21" s="447" t="s">
        <v>288</v>
      </c>
      <c r="BE21" s="447" t="s">
        <v>288</v>
      </c>
      <c r="BF21" s="447" t="s">
        <v>288</v>
      </c>
      <c r="BG21" s="447" t="s">
        <v>288</v>
      </c>
    </row>
    <row r="22" spans="1:59">
      <c r="A22" s="104"/>
      <c r="C22" s="449">
        <v>37108</v>
      </c>
      <c r="D22" s="304">
        <v>84</v>
      </c>
      <c r="E22" s="305"/>
      <c r="F22" s="307">
        <v>251.702</v>
      </c>
      <c r="G22" s="307">
        <v>-12.191000000000001</v>
      </c>
      <c r="H22" s="307">
        <f t="shared" si="7"/>
        <v>239.511</v>
      </c>
      <c r="I22" s="302">
        <f>I20-I13</f>
        <v>1.2759130000000001</v>
      </c>
      <c r="J22" s="307">
        <v>224.90299999999999</v>
      </c>
      <c r="K22" s="307">
        <v>-269.322</v>
      </c>
      <c r="L22" s="307">
        <f t="shared" si="8"/>
        <v>-44.419000000000011</v>
      </c>
      <c r="M22" s="307">
        <f>'Page 2'!AN10</f>
        <v>90.998000000000005</v>
      </c>
      <c r="N22" s="307">
        <f>'Page 2'!AO10</f>
        <v>-30.396999999999998</v>
      </c>
      <c r="O22" s="307">
        <f t="shared" si="9"/>
        <v>60.601000000000006</v>
      </c>
      <c r="P22" s="307">
        <f t="shared" si="23"/>
        <v>16.181999999999995</v>
      </c>
      <c r="Q22" s="307">
        <f t="shared" si="10"/>
        <v>255.69299999999998</v>
      </c>
      <c r="R22" s="302">
        <f>R20-R13</f>
        <v>1.605758</v>
      </c>
      <c r="S22" s="313">
        <f t="shared" si="17"/>
        <v>879.51300000000003</v>
      </c>
      <c r="T22" s="314">
        <v>-20.991</v>
      </c>
      <c r="U22" s="308"/>
      <c r="V22" s="308"/>
      <c r="W22" s="308"/>
      <c r="X22" s="308">
        <v>0</v>
      </c>
      <c r="Y22" s="323">
        <v>-29.032</v>
      </c>
      <c r="Z22" s="307">
        <f t="shared" si="18"/>
        <v>205.67</v>
      </c>
      <c r="AA22" s="307">
        <f t="shared" si="19"/>
        <v>205.4</v>
      </c>
      <c r="AB22" s="302">
        <f>AB20-AB13</f>
        <v>0.46060000000000001</v>
      </c>
      <c r="AC22" s="307">
        <f t="shared" si="20"/>
        <v>-0.26999999999998181</v>
      </c>
      <c r="AD22" s="302">
        <f>AD20-AD13</f>
        <v>-0.47300400000000009</v>
      </c>
      <c r="AE22" s="309">
        <v>2.9125000000000001</v>
      </c>
      <c r="AF22" s="309">
        <v>3.0678000000000001</v>
      </c>
      <c r="AG22" s="303">
        <f t="shared" si="11"/>
        <v>0.15529999999999999</v>
      </c>
      <c r="AH22" s="419">
        <f t="shared" si="12"/>
        <v>-63.170000000000073</v>
      </c>
      <c r="AI22" s="308">
        <f t="shared" si="13"/>
        <v>-62.900000000000091</v>
      </c>
      <c r="AJ22" s="22">
        <v>205.4</v>
      </c>
      <c r="AK22" s="22"/>
      <c r="AL22" s="101">
        <f t="shared" si="14"/>
        <v>63.170000000000073</v>
      </c>
      <c r="AN22" s="16">
        <f t="shared" si="6"/>
        <v>-62.900000000000091</v>
      </c>
      <c r="AO22" s="239">
        <v>3285.9</v>
      </c>
      <c r="AP22" s="237">
        <f t="shared" si="15"/>
        <v>-47.099999999999909</v>
      </c>
      <c r="AQ22" s="240">
        <v>2673.7</v>
      </c>
      <c r="AR22" s="237">
        <f t="shared" si="16"/>
        <v>-15.800000000000182</v>
      </c>
      <c r="AS22" s="241"/>
      <c r="AT22" s="99"/>
      <c r="AU22" s="99"/>
      <c r="AY22" s="220">
        <f t="shared" si="21"/>
        <v>0</v>
      </c>
      <c r="AZ22" s="221">
        <f t="shared" si="22"/>
        <v>0</v>
      </c>
      <c r="BA22"/>
      <c r="BB22" s="312">
        <v>37108</v>
      </c>
      <c r="BC22" s="447" t="s">
        <v>288</v>
      </c>
      <c r="BD22" s="447" t="s">
        <v>288</v>
      </c>
      <c r="BE22" s="447" t="s">
        <v>288</v>
      </c>
      <c r="BF22" s="447" t="s">
        <v>288</v>
      </c>
      <c r="BG22" s="447" t="s">
        <v>288</v>
      </c>
    </row>
    <row r="23" spans="1:59">
      <c r="C23" s="449">
        <v>37109</v>
      </c>
      <c r="D23" s="304">
        <v>84</v>
      </c>
      <c r="E23" s="305">
        <v>465</v>
      </c>
      <c r="F23" s="99">
        <v>138.096</v>
      </c>
      <c r="G23" s="99">
        <v>-15.871</v>
      </c>
      <c r="H23" s="99">
        <f t="shared" si="7"/>
        <v>122.22500000000001</v>
      </c>
      <c r="I23" s="298"/>
      <c r="J23" s="99">
        <v>224.90299999999999</v>
      </c>
      <c r="K23" s="99">
        <v>-291.16699999999997</v>
      </c>
      <c r="L23" s="99">
        <f t="shared" si="8"/>
        <v>-66.263999999999982</v>
      </c>
      <c r="M23" s="99">
        <f>'Page 2'!AN11</f>
        <v>115.313</v>
      </c>
      <c r="N23" s="99">
        <f>'Page 2'!AO11</f>
        <v>-110.691</v>
      </c>
      <c r="O23" s="99">
        <f t="shared" si="9"/>
        <v>4.6219999999999999</v>
      </c>
      <c r="P23" s="99">
        <f t="shared" si="23"/>
        <v>-61.641999999999982</v>
      </c>
      <c r="Q23" s="99">
        <f t="shared" si="10"/>
        <v>60.583000000000027</v>
      </c>
      <c r="R23" s="298"/>
      <c r="S23" s="183">
        <f t="shared" si="17"/>
        <v>896.04100000000005</v>
      </c>
      <c r="T23" s="100">
        <v>-20.991</v>
      </c>
      <c r="U23" s="101"/>
      <c r="V23" s="101"/>
      <c r="W23" s="101"/>
      <c r="X23" s="101">
        <v>0</v>
      </c>
      <c r="Y23" s="322">
        <v>-29.032</v>
      </c>
      <c r="Z23" s="99">
        <f t="shared" si="18"/>
        <v>10.560000000000027</v>
      </c>
      <c r="AA23" s="99">
        <f t="shared" si="19"/>
        <v>-208.4</v>
      </c>
      <c r="AB23" s="298"/>
      <c r="AC23" s="99">
        <f t="shared" si="20"/>
        <v>-218.96000000000004</v>
      </c>
      <c r="AD23" s="298"/>
      <c r="AE23" s="195">
        <v>2.9125000000000001</v>
      </c>
      <c r="AF23" s="195">
        <v>3.0678000000000001</v>
      </c>
      <c r="AG23" s="303">
        <f t="shared" si="11"/>
        <v>0.15529999999999999</v>
      </c>
      <c r="AH23" s="85">
        <f t="shared" si="12"/>
        <v>-176.95999999999958</v>
      </c>
      <c r="AI23" s="101">
        <f t="shared" si="13"/>
        <v>42.000000000000455</v>
      </c>
      <c r="AJ23" s="22">
        <v>-208.4</v>
      </c>
      <c r="AK23" s="22"/>
      <c r="AL23" s="101">
        <f t="shared" si="14"/>
        <v>176.95999999999958</v>
      </c>
      <c r="AN23" s="16">
        <f t="shared" si="6"/>
        <v>42.000000000000455</v>
      </c>
      <c r="AO23" s="239">
        <v>3334.3</v>
      </c>
      <c r="AP23" s="237">
        <f t="shared" si="15"/>
        <v>48.400000000000091</v>
      </c>
      <c r="AQ23" s="240">
        <v>2667.3</v>
      </c>
      <c r="AR23" s="237">
        <f t="shared" si="16"/>
        <v>-6.3999999999996362</v>
      </c>
      <c r="AS23" s="241"/>
      <c r="AT23" s="99"/>
      <c r="AU23" s="99"/>
      <c r="AY23" s="220">
        <f t="shared" si="21"/>
        <v>0</v>
      </c>
      <c r="AZ23" s="221">
        <f t="shared" si="22"/>
        <v>0</v>
      </c>
      <c r="BA23" s="193"/>
      <c r="BB23" s="312">
        <v>37109</v>
      </c>
      <c r="BC23" s="447" t="s">
        <v>288</v>
      </c>
      <c r="BD23" s="447" t="s">
        <v>288</v>
      </c>
      <c r="BE23" s="447" t="s">
        <v>288</v>
      </c>
      <c r="BF23" s="447" t="s">
        <v>288</v>
      </c>
      <c r="BG23" s="447" t="s">
        <v>288</v>
      </c>
    </row>
    <row r="24" spans="1:59">
      <c r="C24" s="449">
        <v>37110</v>
      </c>
      <c r="D24" s="304">
        <v>84</v>
      </c>
      <c r="E24" s="305"/>
      <c r="F24" s="99">
        <v>116.38500000000001</v>
      </c>
      <c r="G24" s="99">
        <v>-36.295999999999999</v>
      </c>
      <c r="H24" s="99">
        <f t="shared" si="7"/>
        <v>80.088999999999999</v>
      </c>
      <c r="I24" s="299"/>
      <c r="J24" s="99">
        <v>224.90299999999999</v>
      </c>
      <c r="K24" s="99">
        <v>-312.92700000000002</v>
      </c>
      <c r="L24" s="99">
        <f t="shared" si="8"/>
        <v>-88.024000000000029</v>
      </c>
      <c r="M24" s="99">
        <f>'Page 2'!AN12</f>
        <v>96.552999999999997</v>
      </c>
      <c r="N24" s="99">
        <f>'Page 2'!AO12</f>
        <v>-147.001</v>
      </c>
      <c r="O24" s="99">
        <f t="shared" si="9"/>
        <v>-50.448000000000008</v>
      </c>
      <c r="P24" s="99">
        <f t="shared" si="23"/>
        <v>-138.47200000000004</v>
      </c>
      <c r="Q24" s="99">
        <f t="shared" si="10"/>
        <v>-58.383000000000038</v>
      </c>
      <c r="R24" s="301"/>
      <c r="S24" s="183">
        <f t="shared" si="17"/>
        <v>934.06499999999994</v>
      </c>
      <c r="T24" s="100">
        <v>-20.991</v>
      </c>
      <c r="U24" s="101"/>
      <c r="V24" s="101"/>
      <c r="W24" s="101"/>
      <c r="X24" s="101">
        <v>0</v>
      </c>
      <c r="Y24" s="322">
        <v>-29.032</v>
      </c>
      <c r="Z24" s="99">
        <f t="shared" si="18"/>
        <v>-108.40600000000003</v>
      </c>
      <c r="AA24" s="99">
        <f t="shared" si="19"/>
        <v>-195.5</v>
      </c>
      <c r="AB24" s="299"/>
      <c r="AC24" s="99">
        <f t="shared" si="20"/>
        <v>-87.093999999999966</v>
      </c>
      <c r="AD24" s="299"/>
      <c r="AE24" s="195">
        <v>2.9262000000000001</v>
      </c>
      <c r="AF24" s="195">
        <v>3.0394999999999999</v>
      </c>
      <c r="AG24" s="303">
        <f t="shared" si="11"/>
        <v>0.11329999999999973</v>
      </c>
      <c r="AH24" s="85">
        <f t="shared" si="12"/>
        <v>-63.894000000000148</v>
      </c>
      <c r="AI24" s="101">
        <f t="shared" si="13"/>
        <v>23.199999999999818</v>
      </c>
      <c r="AJ24" s="238">
        <v>-195.5</v>
      </c>
      <c r="AK24" s="22"/>
      <c r="AL24" s="101">
        <f t="shared" ref="AL24:AL47" si="24">-1*(AC24+AI24)</f>
        <v>63.894000000000148</v>
      </c>
      <c r="AN24" s="16">
        <f t="shared" si="6"/>
        <v>23.199999999999818</v>
      </c>
      <c r="AO24" s="239">
        <v>3367.3</v>
      </c>
      <c r="AP24" s="237">
        <f t="shared" si="15"/>
        <v>33</v>
      </c>
      <c r="AQ24" s="240">
        <v>2657.5</v>
      </c>
      <c r="AR24" s="237">
        <f t="shared" si="16"/>
        <v>-9.8000000000001819</v>
      </c>
      <c r="AS24" s="241"/>
      <c r="AT24" s="99"/>
      <c r="AU24" s="99"/>
      <c r="AY24" s="220">
        <f t="shared" si="21"/>
        <v>0</v>
      </c>
      <c r="AZ24" s="221">
        <f t="shared" si="22"/>
        <v>0</v>
      </c>
      <c r="BA24"/>
      <c r="BB24" s="312">
        <v>37110</v>
      </c>
      <c r="BC24" s="447" t="s">
        <v>288</v>
      </c>
      <c r="BD24" s="447" t="s">
        <v>288</v>
      </c>
      <c r="BE24" s="447" t="s">
        <v>288</v>
      </c>
      <c r="BF24" s="447" t="s">
        <v>288</v>
      </c>
      <c r="BG24" s="447" t="s">
        <v>288</v>
      </c>
    </row>
    <row r="25" spans="1:59">
      <c r="C25" s="449">
        <v>37111</v>
      </c>
      <c r="D25" s="304">
        <v>82</v>
      </c>
      <c r="E25" s="305"/>
      <c r="F25" s="99">
        <v>140.56100000000001</v>
      </c>
      <c r="G25" s="99">
        <v>-56.094999999999999</v>
      </c>
      <c r="H25" s="99">
        <f t="shared" si="7"/>
        <v>84.466000000000008</v>
      </c>
      <c r="I25" s="315"/>
      <c r="J25" s="99">
        <v>224.904</v>
      </c>
      <c r="K25" s="99">
        <v>-307.89600000000002</v>
      </c>
      <c r="L25" s="99">
        <f t="shared" si="8"/>
        <v>-82.992000000000019</v>
      </c>
      <c r="M25" s="99">
        <f>'Page 2'!AN13</f>
        <v>87.188999999999993</v>
      </c>
      <c r="N25" s="99">
        <f>'Page 2'!AO13</f>
        <v>-176.066</v>
      </c>
      <c r="O25" s="99">
        <f t="shared" si="9"/>
        <v>-88.87700000000001</v>
      </c>
      <c r="P25" s="99">
        <f t="shared" si="23"/>
        <v>-171.86900000000003</v>
      </c>
      <c r="Q25" s="99">
        <f t="shared" si="10"/>
        <v>-87.40300000000002</v>
      </c>
      <c r="R25" s="302"/>
      <c r="S25" s="183">
        <f t="shared" si="17"/>
        <v>992.71100000000001</v>
      </c>
      <c r="T25" s="100">
        <v>-20.991</v>
      </c>
      <c r="U25" s="101"/>
      <c r="V25" s="101"/>
      <c r="W25" s="101"/>
      <c r="X25" s="101">
        <v>0</v>
      </c>
      <c r="Y25" s="322">
        <v>-29.032</v>
      </c>
      <c r="Z25" s="99">
        <f t="shared" si="18"/>
        <v>-137.42600000000002</v>
      </c>
      <c r="AA25" s="99">
        <f t="shared" si="19"/>
        <v>-63</v>
      </c>
      <c r="AB25" s="315"/>
      <c r="AC25" s="99">
        <f t="shared" si="20"/>
        <v>74.426000000000016</v>
      </c>
      <c r="AD25" s="315"/>
      <c r="AE25" s="195">
        <v>3.0038</v>
      </c>
      <c r="AF25" s="195">
        <v>3.0335000000000001</v>
      </c>
      <c r="AG25" s="303">
        <f t="shared" si="11"/>
        <v>2.970000000000006E-2</v>
      </c>
      <c r="AH25" s="85">
        <f t="shared" si="12"/>
        <v>-70.974000000000075</v>
      </c>
      <c r="AI25" s="101">
        <f t="shared" si="13"/>
        <v>-145.40000000000009</v>
      </c>
      <c r="AJ25" s="238">
        <v>-63</v>
      </c>
      <c r="AK25" s="22"/>
      <c r="AL25" s="101">
        <f t="shared" si="24"/>
        <v>70.974000000000075</v>
      </c>
      <c r="AN25" s="16">
        <f t="shared" si="6"/>
        <v>-145.40000000000009</v>
      </c>
      <c r="AO25" s="239">
        <v>3287</v>
      </c>
      <c r="AP25" s="237">
        <f t="shared" si="15"/>
        <v>-80.300000000000182</v>
      </c>
      <c r="AQ25" s="240">
        <v>2592.4</v>
      </c>
      <c r="AR25" s="237">
        <f t="shared" si="16"/>
        <v>-65.099999999999909</v>
      </c>
      <c r="AS25" s="241"/>
      <c r="AT25" s="99"/>
      <c r="AU25" s="99"/>
      <c r="AY25" s="220">
        <f t="shared" si="21"/>
        <v>0</v>
      </c>
      <c r="AZ25" s="221">
        <f t="shared" si="22"/>
        <v>0</v>
      </c>
      <c r="BA25" s="193"/>
      <c r="BB25" s="312">
        <v>37111</v>
      </c>
      <c r="BC25" s="447" t="s">
        <v>288</v>
      </c>
      <c r="BD25" s="447" t="s">
        <v>288</v>
      </c>
      <c r="BE25" s="447" t="s">
        <v>288</v>
      </c>
      <c r="BF25" s="447" t="s">
        <v>288</v>
      </c>
      <c r="BG25" s="447" t="s">
        <v>288</v>
      </c>
    </row>
    <row r="26" spans="1:59">
      <c r="C26" s="449">
        <v>37112</v>
      </c>
      <c r="D26" s="304">
        <v>71</v>
      </c>
      <c r="E26" s="305"/>
      <c r="F26" s="99">
        <v>199.43100000000001</v>
      </c>
      <c r="G26" s="99">
        <v>-42.637</v>
      </c>
      <c r="H26" s="99">
        <f t="shared" si="7"/>
        <v>156.79400000000001</v>
      </c>
      <c r="I26" s="301"/>
      <c r="J26" s="99">
        <v>224.905</v>
      </c>
      <c r="K26" s="99">
        <v>-248.09700000000001</v>
      </c>
      <c r="L26" s="99">
        <f t="shared" si="8"/>
        <v>-23.192000000000007</v>
      </c>
      <c r="M26" s="99">
        <f>'Page 2'!AN14</f>
        <v>93.188999999999993</v>
      </c>
      <c r="N26" s="99">
        <f>'Page 2'!AO14</f>
        <v>-184.27199999999999</v>
      </c>
      <c r="O26" s="99">
        <f t="shared" si="9"/>
        <v>-91.082999999999998</v>
      </c>
      <c r="P26" s="99">
        <f t="shared" si="23"/>
        <v>-114.27500000000001</v>
      </c>
      <c r="Q26" s="99">
        <f t="shared" si="10"/>
        <v>42.519000000000005</v>
      </c>
      <c r="R26" s="301"/>
      <c r="S26" s="183">
        <f t="shared" si="17"/>
        <v>992.53099999999995</v>
      </c>
      <c r="T26" s="100">
        <v>-20.991</v>
      </c>
      <c r="U26" s="101"/>
      <c r="V26" s="101"/>
      <c r="W26" s="101"/>
      <c r="X26" s="101">
        <v>0</v>
      </c>
      <c r="Y26" s="322">
        <v>-29.032</v>
      </c>
      <c r="Z26" s="99">
        <f t="shared" si="18"/>
        <v>-7.5039999999999942</v>
      </c>
      <c r="AA26" s="99">
        <f t="shared" si="19"/>
        <v>-144.69999999999999</v>
      </c>
      <c r="AB26" s="301"/>
      <c r="AC26" s="99">
        <f t="shared" si="20"/>
        <v>-137.196</v>
      </c>
      <c r="AD26" s="301"/>
      <c r="AE26" s="195">
        <v>2.9449999999999998</v>
      </c>
      <c r="AF26" s="195">
        <v>3.0209000000000001</v>
      </c>
      <c r="AG26" s="303">
        <f t="shared" si="11"/>
        <v>7.5900000000000301E-2</v>
      </c>
      <c r="AH26" s="85">
        <f t="shared" si="12"/>
        <v>-96.296000000000362</v>
      </c>
      <c r="AI26" s="101">
        <f t="shared" si="13"/>
        <v>40.899999999999636</v>
      </c>
      <c r="AJ26" s="238">
        <v>-144.69999999999999</v>
      </c>
      <c r="AK26" s="22"/>
      <c r="AL26" s="101">
        <f t="shared" si="24"/>
        <v>96.296000000000362</v>
      </c>
      <c r="AN26" s="16">
        <f t="shared" si="6"/>
        <v>40.899999999999636</v>
      </c>
      <c r="AO26" s="239">
        <v>3296.1</v>
      </c>
      <c r="AP26" s="237">
        <f t="shared" si="15"/>
        <v>9.0999999999999091</v>
      </c>
      <c r="AQ26" s="240">
        <v>2624.2</v>
      </c>
      <c r="AR26" s="237">
        <f t="shared" si="16"/>
        <v>31.799999999999727</v>
      </c>
      <c r="AS26" s="241"/>
      <c r="AT26" s="99"/>
      <c r="AU26" s="99"/>
      <c r="AY26" s="220">
        <f t="shared" si="21"/>
        <v>0</v>
      </c>
      <c r="AZ26" s="221">
        <f t="shared" si="22"/>
        <v>0</v>
      </c>
      <c r="BA26"/>
      <c r="BB26" s="312">
        <v>37112</v>
      </c>
      <c r="BC26" s="447" t="s">
        <v>288</v>
      </c>
      <c r="BD26" s="447" t="s">
        <v>288</v>
      </c>
      <c r="BE26" s="447" t="s">
        <v>288</v>
      </c>
      <c r="BF26" s="447" t="s">
        <v>288</v>
      </c>
      <c r="BG26" s="447" t="s">
        <v>288</v>
      </c>
    </row>
    <row r="27" spans="1:59">
      <c r="C27" s="449">
        <v>37113</v>
      </c>
      <c r="D27" s="304">
        <v>65</v>
      </c>
      <c r="E27" s="305"/>
      <c r="F27" s="99">
        <v>338.26100000000002</v>
      </c>
      <c r="G27" s="99">
        <v>-2.3809999999999998</v>
      </c>
      <c r="H27" s="99">
        <f t="shared" si="7"/>
        <v>335.88000000000005</v>
      </c>
      <c r="I27" s="300">
        <f>SUM(H21:H27)/1000</f>
        <v>1.2918700000000001</v>
      </c>
      <c r="J27" s="99">
        <v>224.905</v>
      </c>
      <c r="K27" s="99">
        <v>-247.608</v>
      </c>
      <c r="L27" s="99">
        <f t="shared" si="8"/>
        <v>-22.703000000000003</v>
      </c>
      <c r="M27" s="99">
        <f>'Page 2'!AN15</f>
        <v>44.557000000000002</v>
      </c>
      <c r="N27" s="99">
        <f>'Page 2'!AO15</f>
        <v>-144.38399999999999</v>
      </c>
      <c r="O27" s="99">
        <f t="shared" si="9"/>
        <v>-99.826999999999984</v>
      </c>
      <c r="P27" s="99">
        <f t="shared" si="23"/>
        <v>-122.52999999999999</v>
      </c>
      <c r="Q27" s="99">
        <f t="shared" si="10"/>
        <v>213.35000000000008</v>
      </c>
      <c r="R27" s="300">
        <f>SUM(Q21:Q27)/1000</f>
        <v>0.70979400000000015</v>
      </c>
      <c r="S27" s="183">
        <f t="shared" si="17"/>
        <v>1002.096</v>
      </c>
      <c r="T27" s="100">
        <v>-20.991</v>
      </c>
      <c r="U27" s="101"/>
      <c r="V27" s="101"/>
      <c r="W27" s="101"/>
      <c r="X27" s="101">
        <v>0</v>
      </c>
      <c r="Y27" s="322">
        <v>-29.032</v>
      </c>
      <c r="Z27" s="99">
        <f t="shared" si="18"/>
        <v>163.32700000000008</v>
      </c>
      <c r="AA27" s="99">
        <f t="shared" si="19"/>
        <v>81.099999999999994</v>
      </c>
      <c r="AB27" s="300">
        <f>SUM(AA21:AA27)/1000</f>
        <v>-0.12019999999999999</v>
      </c>
      <c r="AC27" s="99">
        <f t="shared" si="20"/>
        <v>-82.227000000000089</v>
      </c>
      <c r="AD27" s="300">
        <f>SUM(AC21:AC27)/1000</f>
        <v>-0.47983300000000007</v>
      </c>
      <c r="AE27" s="195">
        <v>2.915</v>
      </c>
      <c r="AF27" s="195">
        <v>3.0076999999999998</v>
      </c>
      <c r="AG27" s="303">
        <f t="shared" si="11"/>
        <v>9.2699999999999783E-2</v>
      </c>
      <c r="AH27" s="85">
        <f t="shared" si="12"/>
        <v>25.473000000000184</v>
      </c>
      <c r="AI27" s="101">
        <f t="shared" si="13"/>
        <v>107.70000000000027</v>
      </c>
      <c r="AJ27" s="238">
        <v>81.099999999999994</v>
      </c>
      <c r="AK27" s="238"/>
      <c r="AL27" s="101">
        <f t="shared" si="24"/>
        <v>-25.473000000000184</v>
      </c>
      <c r="AN27" s="16">
        <f t="shared" si="6"/>
        <v>107.70000000000027</v>
      </c>
      <c r="AO27" s="239">
        <v>3369.1</v>
      </c>
      <c r="AP27" s="237">
        <f t="shared" si="15"/>
        <v>73</v>
      </c>
      <c r="AQ27" s="240">
        <v>2658.9</v>
      </c>
      <c r="AR27" s="237">
        <f t="shared" si="16"/>
        <v>34.700000000000273</v>
      </c>
      <c r="AS27" s="241"/>
      <c r="AT27" s="146"/>
      <c r="AU27" s="146"/>
      <c r="AV27" s="232"/>
      <c r="AW27" s="232"/>
      <c r="AX27" s="231"/>
      <c r="AY27" s="233">
        <f t="shared" ref="AY27:AY32" si="25">SUM(AV27:AX27)</f>
        <v>0</v>
      </c>
      <c r="AZ27" s="234">
        <f t="shared" ref="AZ27:AZ32" si="26">AW27+AX27</f>
        <v>0</v>
      </c>
      <c r="BA27" s="193"/>
      <c r="BB27" s="312">
        <v>37113</v>
      </c>
      <c r="BC27" s="447" t="s">
        <v>288</v>
      </c>
      <c r="BD27" s="447" t="s">
        <v>288</v>
      </c>
      <c r="BE27" s="447" t="s">
        <v>288</v>
      </c>
      <c r="BF27" s="447" t="s">
        <v>288</v>
      </c>
      <c r="BG27" s="447" t="s">
        <v>288</v>
      </c>
    </row>
    <row r="28" spans="1:59">
      <c r="C28" s="449">
        <v>37114</v>
      </c>
      <c r="D28" s="304">
        <v>69</v>
      </c>
      <c r="E28" s="305"/>
      <c r="F28" s="307">
        <v>302.15499999999997</v>
      </c>
      <c r="G28" s="307">
        <v>0</v>
      </c>
      <c r="H28" s="307">
        <f t="shared" si="7"/>
        <v>302.15499999999997</v>
      </c>
      <c r="I28" s="301" t="s">
        <v>87</v>
      </c>
      <c r="J28" s="307">
        <v>234.80099999999999</v>
      </c>
      <c r="K28" s="307">
        <v>-154.38</v>
      </c>
      <c r="L28" s="307">
        <f t="shared" si="8"/>
        <v>80.420999999999992</v>
      </c>
      <c r="M28" s="307">
        <f>'Page 2'!AN16</f>
        <v>83.412999999999997</v>
      </c>
      <c r="N28" s="307">
        <f>'Page 2'!AO16</f>
        <v>-171.648</v>
      </c>
      <c r="O28" s="307">
        <f t="shared" si="9"/>
        <v>-88.234999999999999</v>
      </c>
      <c r="P28" s="307">
        <f t="shared" si="23"/>
        <v>-7.8140000000000072</v>
      </c>
      <c r="Q28" s="307">
        <f t="shared" si="10"/>
        <v>294.34099999999995</v>
      </c>
      <c r="R28" s="301" t="s">
        <v>87</v>
      </c>
      <c r="S28" s="313">
        <f t="shared" si="17"/>
        <v>946.39699999999993</v>
      </c>
      <c r="T28" s="314">
        <v>-20.991</v>
      </c>
      <c r="U28" s="308"/>
      <c r="V28" s="308"/>
      <c r="W28" s="308"/>
      <c r="X28" s="308">
        <v>0</v>
      </c>
      <c r="Y28" s="323">
        <v>-29.032</v>
      </c>
      <c r="Z28" s="307">
        <f t="shared" si="18"/>
        <v>244.31799999999996</v>
      </c>
      <c r="AA28" s="307">
        <f t="shared" si="19"/>
        <v>432.6</v>
      </c>
      <c r="AB28" s="301" t="s">
        <v>87</v>
      </c>
      <c r="AC28" s="307">
        <f t="shared" si="20"/>
        <v>188.28200000000007</v>
      </c>
      <c r="AD28" s="301" t="s">
        <v>87</v>
      </c>
      <c r="AE28" s="309">
        <v>2.8075000000000001</v>
      </c>
      <c r="AF28" s="309">
        <v>2.9853999999999998</v>
      </c>
      <c r="AG28" s="303">
        <f t="shared" si="11"/>
        <v>0.17789999999999973</v>
      </c>
      <c r="AH28" s="419">
        <f t="shared" si="12"/>
        <v>165.98199999999989</v>
      </c>
      <c r="AI28" s="308">
        <f t="shared" si="13"/>
        <v>-22.300000000000182</v>
      </c>
      <c r="AJ28" s="238">
        <v>432.6</v>
      </c>
      <c r="AK28" s="238"/>
      <c r="AL28" s="101">
        <f t="shared" si="24"/>
        <v>-165.98199999999989</v>
      </c>
      <c r="AN28" s="16">
        <f t="shared" si="6"/>
        <v>-22.300000000000182</v>
      </c>
      <c r="AO28" s="239">
        <v>3369.5</v>
      </c>
      <c r="AP28" s="237">
        <f t="shared" si="15"/>
        <v>0.40000000000009095</v>
      </c>
      <c r="AQ28" s="240">
        <v>2636.2</v>
      </c>
      <c r="AR28" s="237">
        <f t="shared" si="16"/>
        <v>-22.700000000000273</v>
      </c>
      <c r="AS28" s="241"/>
      <c r="AT28" s="146"/>
      <c r="AU28" s="146"/>
      <c r="AV28" s="235"/>
      <c r="AW28" s="232"/>
      <c r="AX28" s="231"/>
      <c r="AY28" s="233">
        <f t="shared" si="25"/>
        <v>0</v>
      </c>
      <c r="AZ28" s="234">
        <f t="shared" si="26"/>
        <v>0</v>
      </c>
      <c r="BA28" s="193"/>
      <c r="BB28" s="312">
        <v>37114</v>
      </c>
      <c r="BC28" s="447" t="s">
        <v>288</v>
      </c>
      <c r="BD28" s="447" t="s">
        <v>288</v>
      </c>
      <c r="BE28" s="447" t="s">
        <v>288</v>
      </c>
      <c r="BF28" s="447" t="s">
        <v>288</v>
      </c>
      <c r="BG28" s="447" t="s">
        <v>288</v>
      </c>
    </row>
    <row r="29" spans="1:59">
      <c r="C29" s="449">
        <v>37115</v>
      </c>
      <c r="D29" s="304">
        <v>69</v>
      </c>
      <c r="E29" s="305"/>
      <c r="F29" s="307">
        <v>297.58600000000001</v>
      </c>
      <c r="G29" s="307">
        <v>-8.8439999999999994</v>
      </c>
      <c r="H29" s="307">
        <f t="shared" si="7"/>
        <v>288.74200000000002</v>
      </c>
      <c r="I29" s="302">
        <f>I27-I20</f>
        <v>1.5956999999999999E-2</v>
      </c>
      <c r="J29" s="307">
        <v>234.80099999999999</v>
      </c>
      <c r="K29" s="307">
        <v>-160.19200000000001</v>
      </c>
      <c r="L29" s="307">
        <f t="shared" si="8"/>
        <v>74.60899999999998</v>
      </c>
      <c r="M29" s="307">
        <f>'Page 2'!AN17</f>
        <v>63.052</v>
      </c>
      <c r="N29" s="307">
        <f>'Page 2'!AO17</f>
        <v>-171.28299999999999</v>
      </c>
      <c r="O29" s="307">
        <f t="shared" si="9"/>
        <v>-108.23099999999999</v>
      </c>
      <c r="P29" s="307">
        <f t="shared" si="23"/>
        <v>-33.622000000000014</v>
      </c>
      <c r="Q29" s="307">
        <f t="shared" si="10"/>
        <v>255.12</v>
      </c>
      <c r="R29" s="302">
        <f>R27-R20</f>
        <v>-0.89596399999999987</v>
      </c>
      <c r="S29" s="313">
        <f t="shared" si="17"/>
        <v>935.75800000000004</v>
      </c>
      <c r="T29" s="314">
        <v>-20.991</v>
      </c>
      <c r="U29" s="308"/>
      <c r="V29" s="308"/>
      <c r="W29" s="308"/>
      <c r="X29" s="308">
        <v>0</v>
      </c>
      <c r="Y29" s="323">
        <v>-29.032</v>
      </c>
      <c r="Z29" s="307">
        <f t="shared" si="18"/>
        <v>205.09700000000001</v>
      </c>
      <c r="AA29" s="307">
        <f t="shared" si="19"/>
        <v>365.7</v>
      </c>
      <c r="AB29" s="302">
        <f>AB27-AB20</f>
        <v>-0.58079999999999998</v>
      </c>
      <c r="AC29" s="307">
        <f t="shared" si="20"/>
        <v>160.60299999999998</v>
      </c>
      <c r="AD29" s="302">
        <f>AD27-AD20</f>
        <v>-6.828999999999974E-3</v>
      </c>
      <c r="AE29" s="309">
        <v>2.8075000000000001</v>
      </c>
      <c r="AF29" s="309">
        <v>2.9853999999999998</v>
      </c>
      <c r="AG29" s="303">
        <f t="shared" ref="AG29:AG49" si="27">AF29-AE29</f>
        <v>0.17789999999999973</v>
      </c>
      <c r="AH29" s="419">
        <f t="shared" si="12"/>
        <v>174.30300000000025</v>
      </c>
      <c r="AI29" s="308">
        <f t="shared" si="13"/>
        <v>13.700000000000273</v>
      </c>
      <c r="AJ29" s="238">
        <v>365.7</v>
      </c>
      <c r="AK29" s="22"/>
      <c r="AL29" s="101">
        <f t="shared" si="24"/>
        <v>-174.30300000000025</v>
      </c>
      <c r="AN29" s="16">
        <f t="shared" si="6"/>
        <v>13.700000000000273</v>
      </c>
      <c r="AO29" s="239">
        <v>3331.9</v>
      </c>
      <c r="AP29" s="237">
        <f t="shared" si="15"/>
        <v>-37.599999999999909</v>
      </c>
      <c r="AQ29" s="240">
        <v>2687.5</v>
      </c>
      <c r="AR29" s="237">
        <f t="shared" si="16"/>
        <v>51.300000000000182</v>
      </c>
      <c r="AS29" s="241"/>
      <c r="AT29" s="99"/>
      <c r="AU29" s="99"/>
      <c r="AY29" s="220">
        <f t="shared" si="25"/>
        <v>0</v>
      </c>
      <c r="AZ29" s="221">
        <f t="shared" si="26"/>
        <v>0</v>
      </c>
      <c r="BA29"/>
      <c r="BB29" s="312">
        <v>37115</v>
      </c>
      <c r="BC29" s="447" t="s">
        <v>288</v>
      </c>
      <c r="BD29" s="447" t="s">
        <v>288</v>
      </c>
      <c r="BE29" s="447" t="s">
        <v>288</v>
      </c>
      <c r="BF29" s="447" t="s">
        <v>288</v>
      </c>
      <c r="BG29" s="447" t="s">
        <v>288</v>
      </c>
    </row>
    <row r="30" spans="1:59">
      <c r="C30" s="449">
        <v>37116</v>
      </c>
      <c r="D30" s="304">
        <v>67</v>
      </c>
      <c r="E30" s="305">
        <v>468</v>
      </c>
      <c r="F30" s="99">
        <v>274.51299999999998</v>
      </c>
      <c r="G30" s="99">
        <v>-14.185</v>
      </c>
      <c r="H30" s="99">
        <f t="shared" si="7"/>
        <v>260.32799999999997</v>
      </c>
      <c r="I30" s="298"/>
      <c r="J30" s="99">
        <v>234.80099999999999</v>
      </c>
      <c r="K30" s="99">
        <v>-169.839</v>
      </c>
      <c r="L30" s="99">
        <f t="shared" si="8"/>
        <v>64.961999999999989</v>
      </c>
      <c r="M30" s="99">
        <f>'Page 2'!AN18</f>
        <v>80.569000000000003</v>
      </c>
      <c r="N30" s="99">
        <f>'Page 2'!AO18</f>
        <v>-140.637</v>
      </c>
      <c r="O30" s="99">
        <f t="shared" si="9"/>
        <v>-60.067999999999998</v>
      </c>
      <c r="P30" s="99">
        <f t="shared" si="23"/>
        <v>4.8939999999999912</v>
      </c>
      <c r="Q30" s="99">
        <f t="shared" si="10"/>
        <v>265.22199999999998</v>
      </c>
      <c r="R30" s="298"/>
      <c r="S30" s="183">
        <f t="shared" si="17"/>
        <v>914.54399999999987</v>
      </c>
      <c r="T30" s="100">
        <v>-20.991</v>
      </c>
      <c r="U30" s="101"/>
      <c r="V30" s="101"/>
      <c r="W30" s="101"/>
      <c r="X30" s="101">
        <v>0</v>
      </c>
      <c r="Y30" s="322">
        <v>-29.032</v>
      </c>
      <c r="Z30" s="99">
        <f t="shared" si="18"/>
        <v>215.19899999999998</v>
      </c>
      <c r="AA30" s="99">
        <f t="shared" si="19"/>
        <v>246</v>
      </c>
      <c r="AB30" s="298"/>
      <c r="AC30" s="99">
        <f t="shared" si="20"/>
        <v>30.801000000000016</v>
      </c>
      <c r="AD30" s="298"/>
      <c r="AE30" s="195">
        <v>2.8075000000000001</v>
      </c>
      <c r="AF30" s="195">
        <v>2.9853999999999998</v>
      </c>
      <c r="AG30" s="303">
        <f t="shared" si="27"/>
        <v>0.17789999999999973</v>
      </c>
      <c r="AH30" s="85">
        <f t="shared" si="12"/>
        <v>5.8009999999995614</v>
      </c>
      <c r="AI30" s="101">
        <f t="shared" si="13"/>
        <v>-25.000000000000455</v>
      </c>
      <c r="AJ30" s="22">
        <v>246</v>
      </c>
      <c r="AK30" s="22"/>
      <c r="AL30" s="101">
        <f t="shared" si="24"/>
        <v>-5.8009999999995614</v>
      </c>
      <c r="AN30" s="16">
        <f t="shared" si="6"/>
        <v>-25.000000000000455</v>
      </c>
      <c r="AO30" s="239">
        <v>3327.2</v>
      </c>
      <c r="AP30" s="237">
        <f t="shared" si="15"/>
        <v>-4.7000000000002728</v>
      </c>
      <c r="AQ30" s="240">
        <v>2667.2</v>
      </c>
      <c r="AR30" s="237">
        <f t="shared" si="16"/>
        <v>-20.300000000000182</v>
      </c>
      <c r="AS30" s="241"/>
      <c r="AT30" s="100"/>
      <c r="AU30" s="101"/>
      <c r="AY30" s="220">
        <f t="shared" si="25"/>
        <v>0</v>
      </c>
      <c r="AZ30" s="221">
        <f t="shared" si="26"/>
        <v>0</v>
      </c>
      <c r="BA30" s="193"/>
      <c r="BB30" s="312">
        <v>37116</v>
      </c>
      <c r="BC30" s="447" t="s">
        <v>288</v>
      </c>
      <c r="BD30" s="447" t="s">
        <v>288</v>
      </c>
      <c r="BE30" s="447" t="s">
        <v>288</v>
      </c>
      <c r="BF30" s="447" t="s">
        <v>288</v>
      </c>
      <c r="BG30" s="447" t="s">
        <v>288</v>
      </c>
    </row>
    <row r="31" spans="1:59">
      <c r="C31" s="449">
        <v>37117</v>
      </c>
      <c r="D31" s="304">
        <v>69</v>
      </c>
      <c r="E31" s="305"/>
      <c r="F31" s="99">
        <v>309.04300000000001</v>
      </c>
      <c r="G31" s="99">
        <v>0</v>
      </c>
      <c r="H31" s="99">
        <f t="shared" si="7"/>
        <v>309.04300000000001</v>
      </c>
      <c r="I31" s="299"/>
      <c r="J31" s="99">
        <v>254.80099999999999</v>
      </c>
      <c r="K31" s="99">
        <v>-149.857</v>
      </c>
      <c r="L31" s="99">
        <f t="shared" si="8"/>
        <v>104.94399999999999</v>
      </c>
      <c r="M31" s="99">
        <f>'Page 2'!AN19</f>
        <v>55.389000000000003</v>
      </c>
      <c r="N31" s="99">
        <f>'Page 2'!AO19</f>
        <v>-141.28100000000001</v>
      </c>
      <c r="O31" s="99">
        <f t="shared" si="9"/>
        <v>-85.891999999999996</v>
      </c>
      <c r="P31" s="99">
        <f t="shared" si="23"/>
        <v>19.051999999999992</v>
      </c>
      <c r="Q31" s="99">
        <f t="shared" si="10"/>
        <v>328.09500000000003</v>
      </c>
      <c r="R31" s="301"/>
      <c r="S31" s="183">
        <f t="shared" si="17"/>
        <v>910.37100000000009</v>
      </c>
      <c r="T31" s="100">
        <v>-20.991</v>
      </c>
      <c r="U31" s="101"/>
      <c r="V31" s="101"/>
      <c r="W31" s="101"/>
      <c r="X31" s="101">
        <v>0</v>
      </c>
      <c r="Y31" s="322">
        <v>-29.032</v>
      </c>
      <c r="Z31" s="99">
        <f t="shared" si="18"/>
        <v>278.07200000000006</v>
      </c>
      <c r="AA31" s="99">
        <f t="shared" si="19"/>
        <v>289.8</v>
      </c>
      <c r="AB31" s="299"/>
      <c r="AC31" s="99">
        <f t="shared" si="20"/>
        <v>11.727999999999952</v>
      </c>
      <c r="AD31" s="299"/>
      <c r="AE31" s="195">
        <v>2.8675000000000002</v>
      </c>
      <c r="AF31" s="195">
        <v>2.9735999999999998</v>
      </c>
      <c r="AG31" s="303">
        <f t="shared" si="27"/>
        <v>0.10609999999999964</v>
      </c>
      <c r="AH31" s="85">
        <f t="shared" si="12"/>
        <v>-45.171999999999684</v>
      </c>
      <c r="AI31" s="101">
        <f t="shared" si="13"/>
        <v>-56.899999999999636</v>
      </c>
      <c r="AJ31" s="238">
        <v>289.8</v>
      </c>
      <c r="AK31" s="22"/>
      <c r="AL31" s="101">
        <f t="shared" si="24"/>
        <v>45.171999999999684</v>
      </c>
      <c r="AN31" s="16">
        <f t="shared" si="6"/>
        <v>-56.899999999999636</v>
      </c>
      <c r="AO31" s="239">
        <v>3277.7</v>
      </c>
      <c r="AP31" s="237">
        <f t="shared" si="15"/>
        <v>-49.5</v>
      </c>
      <c r="AQ31" s="240">
        <v>2659.8</v>
      </c>
      <c r="AR31" s="237">
        <f t="shared" si="16"/>
        <v>-7.3999999999996362</v>
      </c>
      <c r="AS31" s="241"/>
      <c r="AY31" s="220">
        <f t="shared" si="25"/>
        <v>0</v>
      </c>
      <c r="AZ31" s="221">
        <f t="shared" si="26"/>
        <v>0</v>
      </c>
      <c r="BB31" s="312">
        <v>37117</v>
      </c>
      <c r="BC31" s="447" t="s">
        <v>288</v>
      </c>
      <c r="BD31" s="447" t="s">
        <v>288</v>
      </c>
      <c r="BE31" s="447" t="s">
        <v>288</v>
      </c>
      <c r="BF31" s="447" t="s">
        <v>288</v>
      </c>
      <c r="BG31" s="447" t="s">
        <v>288</v>
      </c>
    </row>
    <row r="32" spans="1:59">
      <c r="C32" s="449">
        <v>37118</v>
      </c>
      <c r="D32" s="304">
        <v>64</v>
      </c>
      <c r="E32" s="305"/>
      <c r="F32" s="99">
        <v>354.149</v>
      </c>
      <c r="G32" s="99">
        <v>0</v>
      </c>
      <c r="H32" s="99">
        <f t="shared" si="7"/>
        <v>354.149</v>
      </c>
      <c r="I32" s="315"/>
      <c r="J32" s="99">
        <v>254.80099999999999</v>
      </c>
      <c r="K32" s="99">
        <v>-94.74</v>
      </c>
      <c r="L32" s="99">
        <f t="shared" si="8"/>
        <v>160.06099999999998</v>
      </c>
      <c r="M32" s="99">
        <f>'Page 2'!AN20</f>
        <v>79.36</v>
      </c>
      <c r="N32" s="99">
        <f>'Page 2'!AO20</f>
        <v>-155.20099999999999</v>
      </c>
      <c r="O32" s="99">
        <f t="shared" si="9"/>
        <v>-75.840999999999994</v>
      </c>
      <c r="P32" s="99">
        <f t="shared" si="23"/>
        <v>84.219999999999985</v>
      </c>
      <c r="Q32" s="99">
        <f t="shared" si="10"/>
        <v>438.36899999999997</v>
      </c>
      <c r="R32" s="302"/>
      <c r="S32" s="183">
        <f t="shared" si="17"/>
        <v>938.25100000000009</v>
      </c>
      <c r="T32" s="100">
        <v>-20.991</v>
      </c>
      <c r="U32" s="101"/>
      <c r="V32" s="101"/>
      <c r="W32" s="101"/>
      <c r="X32" s="101">
        <v>0</v>
      </c>
      <c r="Y32" s="324">
        <v>-29.032</v>
      </c>
      <c r="Z32" s="99">
        <f t="shared" si="18"/>
        <v>388.346</v>
      </c>
      <c r="AA32" s="99">
        <f t="shared" si="19"/>
        <v>337.7</v>
      </c>
      <c r="AB32" s="315"/>
      <c r="AC32" s="99">
        <f t="shared" si="20"/>
        <v>-50.646000000000015</v>
      </c>
      <c r="AD32" s="315"/>
      <c r="AE32" s="195">
        <v>2.8837999999999999</v>
      </c>
      <c r="AF32" s="195">
        <v>2.9655</v>
      </c>
      <c r="AG32" s="303">
        <f t="shared" si="27"/>
        <v>8.1700000000000106E-2</v>
      </c>
      <c r="AH32" s="85">
        <f t="shared" si="12"/>
        <v>-5.2459999999999241</v>
      </c>
      <c r="AI32" s="101">
        <f t="shared" si="13"/>
        <v>45.400000000000091</v>
      </c>
      <c r="AJ32" s="238">
        <v>337.7</v>
      </c>
      <c r="AK32" s="22"/>
      <c r="AL32" s="101">
        <f t="shared" si="24"/>
        <v>5.2459999999999241</v>
      </c>
      <c r="AN32" s="16">
        <f t="shared" si="6"/>
        <v>45.400000000000091</v>
      </c>
      <c r="AO32" s="239">
        <v>3311.8</v>
      </c>
      <c r="AP32" s="237">
        <f t="shared" si="15"/>
        <v>34.100000000000364</v>
      </c>
      <c r="AQ32" s="240">
        <v>2671.1</v>
      </c>
      <c r="AR32" s="237">
        <f t="shared" si="16"/>
        <v>11.299999999999727</v>
      </c>
      <c r="AS32" s="241"/>
      <c r="AY32" s="220">
        <f t="shared" si="25"/>
        <v>0</v>
      </c>
      <c r="AZ32" s="221">
        <f t="shared" si="26"/>
        <v>0</v>
      </c>
      <c r="BA32" s="78"/>
      <c r="BB32" s="312">
        <v>37118</v>
      </c>
      <c r="BC32" s="447" t="s">
        <v>288</v>
      </c>
      <c r="BD32" s="447" t="s">
        <v>288</v>
      </c>
      <c r="BE32" s="447" t="s">
        <v>288</v>
      </c>
      <c r="BF32" s="447" t="s">
        <v>288</v>
      </c>
      <c r="BG32" s="447" t="s">
        <v>288</v>
      </c>
    </row>
    <row r="33" spans="1:77">
      <c r="C33" s="449">
        <v>37119</v>
      </c>
      <c r="D33" s="304">
        <v>64</v>
      </c>
      <c r="E33" s="305"/>
      <c r="F33" s="99">
        <v>343.17599999999999</v>
      </c>
      <c r="G33" s="99">
        <v>-10.183</v>
      </c>
      <c r="H33" s="99">
        <f>F33+G33</f>
        <v>332.99299999999999</v>
      </c>
      <c r="I33" s="301"/>
      <c r="J33" s="99">
        <v>274.80099999999999</v>
      </c>
      <c r="K33" s="99">
        <v>-94.65</v>
      </c>
      <c r="L33" s="99">
        <f t="shared" si="8"/>
        <v>180.15099999999998</v>
      </c>
      <c r="M33" s="99">
        <f>'Page 2'!AN21</f>
        <v>46.991999999999997</v>
      </c>
      <c r="N33" s="99">
        <f>'Page 2'!AO21</f>
        <v>-101.496</v>
      </c>
      <c r="O33" s="99">
        <f t="shared" si="9"/>
        <v>-54.503999999999998</v>
      </c>
      <c r="P33" s="99">
        <f t="shared" si="23"/>
        <v>125.64699999999999</v>
      </c>
      <c r="Q33" s="99">
        <f t="shared" si="10"/>
        <v>458.64</v>
      </c>
      <c r="R33" s="301"/>
      <c r="S33" s="183">
        <f t="shared" si="17"/>
        <v>871.29799999999989</v>
      </c>
      <c r="T33" s="100">
        <v>-20.991</v>
      </c>
      <c r="U33" s="101"/>
      <c r="V33" s="101"/>
      <c r="W33" s="101"/>
      <c r="X33" s="101">
        <v>0</v>
      </c>
      <c r="Y33" s="324">
        <v>-29.032</v>
      </c>
      <c r="Z33" s="99">
        <f t="shared" si="18"/>
        <v>408.61700000000002</v>
      </c>
      <c r="AA33" s="99">
        <f t="shared" si="19"/>
        <v>435.4</v>
      </c>
      <c r="AB33" s="301"/>
      <c r="AC33" s="99">
        <f t="shared" si="20"/>
        <v>26.782999999999959</v>
      </c>
      <c r="AD33" s="301"/>
      <c r="AE33" s="195">
        <v>2.9712000000000001</v>
      </c>
      <c r="AF33" s="195">
        <v>2.9659</v>
      </c>
      <c r="AG33" s="303">
        <f t="shared" si="27"/>
        <v>-5.3000000000000824E-3</v>
      </c>
      <c r="AH33" s="85">
        <f t="shared" si="12"/>
        <v>-76.617000000000132</v>
      </c>
      <c r="AI33" s="101">
        <f t="shared" si="13"/>
        <v>-103.40000000000009</v>
      </c>
      <c r="AJ33" s="22">
        <v>435.4</v>
      </c>
      <c r="AK33" s="22"/>
      <c r="AL33" s="101">
        <f t="shared" si="24"/>
        <v>76.617000000000132</v>
      </c>
      <c r="AN33" s="16">
        <f t="shared" si="6"/>
        <v>-103.40000000000009</v>
      </c>
      <c r="AO33" s="239">
        <v>3194.5</v>
      </c>
      <c r="AP33" s="237">
        <f t="shared" si="15"/>
        <v>-117.30000000000018</v>
      </c>
      <c r="AQ33" s="240">
        <v>2685</v>
      </c>
      <c r="AR33" s="237">
        <f t="shared" si="16"/>
        <v>13.900000000000091</v>
      </c>
      <c r="AS33" s="241"/>
      <c r="AY33" s="220">
        <f t="shared" ref="AY33:AY38" si="28">SUM(AV33:AX33)</f>
        <v>0</v>
      </c>
      <c r="AZ33" s="221">
        <f t="shared" ref="AZ33:AZ38" si="29">AW33+AX33</f>
        <v>0</v>
      </c>
      <c r="BB33" s="312">
        <v>37119</v>
      </c>
      <c r="BC33" s="447" t="s">
        <v>288</v>
      </c>
      <c r="BD33" s="447" t="s">
        <v>288</v>
      </c>
      <c r="BE33" s="447" t="s">
        <v>288</v>
      </c>
      <c r="BF33" s="447" t="s">
        <v>288</v>
      </c>
      <c r="BG33" s="447" t="s">
        <v>288</v>
      </c>
    </row>
    <row r="34" spans="1:77">
      <c r="C34" s="312">
        <v>37120</v>
      </c>
      <c r="D34" s="304">
        <v>69</v>
      </c>
      <c r="E34" s="305"/>
      <c r="F34" s="99">
        <v>331.51100000000002</v>
      </c>
      <c r="G34" s="99">
        <v>0</v>
      </c>
      <c r="H34" s="99">
        <f t="shared" si="7"/>
        <v>331.51100000000002</v>
      </c>
      <c r="I34" s="300">
        <f>SUM(H28:H34)/1000</f>
        <v>2.1789209999999999</v>
      </c>
      <c r="J34" s="99">
        <v>354.85500000000002</v>
      </c>
      <c r="K34" s="99">
        <v>-99.018000000000001</v>
      </c>
      <c r="L34" s="99">
        <f t="shared" si="8"/>
        <v>255.83700000000002</v>
      </c>
      <c r="M34" s="99">
        <f>'Page 2'!AN22</f>
        <v>28.684000000000001</v>
      </c>
      <c r="N34" s="99">
        <f>'Page 2'!AO22</f>
        <v>-114.73699999999999</v>
      </c>
      <c r="O34" s="99">
        <f t="shared" si="9"/>
        <v>-86.052999999999997</v>
      </c>
      <c r="P34" s="99">
        <f t="shared" si="23"/>
        <v>169.78400000000002</v>
      </c>
      <c r="Q34" s="99">
        <f t="shared" si="10"/>
        <v>501.29500000000007</v>
      </c>
      <c r="R34" s="300">
        <f>SUM(Q28:Q34)/1000</f>
        <v>2.5410819999999998</v>
      </c>
      <c r="S34" s="183">
        <f t="shared" si="17"/>
        <v>928.80499999999995</v>
      </c>
      <c r="T34" s="100">
        <v>-20.885000000000002</v>
      </c>
      <c r="U34" s="101"/>
      <c r="V34" s="101"/>
      <c r="W34" s="101"/>
      <c r="X34" s="101">
        <v>0</v>
      </c>
      <c r="Y34" s="324">
        <v>-29.032</v>
      </c>
      <c r="Z34" s="99">
        <f t="shared" si="18"/>
        <v>451.3780000000001</v>
      </c>
      <c r="AA34" s="99">
        <f t="shared" si="19"/>
        <v>482.7</v>
      </c>
      <c r="AB34" s="300">
        <f>SUM(AA28:AA34)/1000</f>
        <v>2.5898999999999996</v>
      </c>
      <c r="AC34" s="99">
        <f t="shared" si="20"/>
        <v>31.321999999999889</v>
      </c>
      <c r="AD34" s="300">
        <f>SUM(AC28:AC34)/1000</f>
        <v>0.39887299999999981</v>
      </c>
      <c r="AE34" s="195">
        <v>3.2536999999999998</v>
      </c>
      <c r="AF34" s="195">
        <v>2.9881000000000002</v>
      </c>
      <c r="AG34" s="303">
        <f t="shared" si="27"/>
        <v>-0.26559999999999961</v>
      </c>
      <c r="AH34" s="85">
        <f t="shared" si="12"/>
        <v>6.2219999999995252</v>
      </c>
      <c r="AI34" s="101">
        <f t="shared" si="13"/>
        <v>-25.100000000000364</v>
      </c>
      <c r="AJ34" s="238">
        <v>482.7</v>
      </c>
      <c r="AK34" s="238"/>
      <c r="AL34" s="101">
        <f t="shared" si="24"/>
        <v>-6.2219999999995252</v>
      </c>
      <c r="AN34" s="16">
        <f t="shared" si="6"/>
        <v>-25.100000000000364</v>
      </c>
      <c r="AO34" s="239">
        <v>3185.2</v>
      </c>
      <c r="AP34" s="237">
        <f t="shared" si="15"/>
        <v>-9.3000000000001819</v>
      </c>
      <c r="AQ34" s="240">
        <v>2669.2</v>
      </c>
      <c r="AR34" s="237">
        <f t="shared" si="16"/>
        <v>-15.800000000000182</v>
      </c>
      <c r="AS34" s="241"/>
      <c r="AT34" s="231"/>
      <c r="AU34" s="231"/>
      <c r="AV34" s="232"/>
      <c r="AW34" s="232"/>
      <c r="AX34" s="231"/>
      <c r="AY34" s="233">
        <f t="shared" si="28"/>
        <v>0</v>
      </c>
      <c r="AZ34" s="234">
        <f t="shared" si="29"/>
        <v>0</v>
      </c>
      <c r="BB34" s="312">
        <v>37120</v>
      </c>
      <c r="BC34" s="447" t="s">
        <v>288</v>
      </c>
      <c r="BD34" s="446" t="s">
        <v>285</v>
      </c>
      <c r="BE34" s="446" t="s">
        <v>285</v>
      </c>
      <c r="BF34" s="446" t="s">
        <v>285</v>
      </c>
      <c r="BG34" s="446" t="s">
        <v>285</v>
      </c>
    </row>
    <row r="35" spans="1:77">
      <c r="C35" s="449">
        <v>37121</v>
      </c>
      <c r="D35" s="304">
        <v>64</v>
      </c>
      <c r="E35" s="305"/>
      <c r="F35" s="307">
        <v>384.20100000000002</v>
      </c>
      <c r="G35" s="307">
        <v>0</v>
      </c>
      <c r="H35" s="307">
        <f t="shared" si="7"/>
        <v>384.20100000000002</v>
      </c>
      <c r="I35" s="301" t="s">
        <v>87</v>
      </c>
      <c r="J35" s="307">
        <v>329.80099999999999</v>
      </c>
      <c r="K35" s="307">
        <v>-94.65</v>
      </c>
      <c r="L35" s="307">
        <f t="shared" si="8"/>
        <v>235.15099999999998</v>
      </c>
      <c r="M35" s="307">
        <f>'Page 2'!AN23</f>
        <v>34.271000000000001</v>
      </c>
      <c r="N35" s="307">
        <f>'Page 2'!AO23</f>
        <v>-63.691000000000003</v>
      </c>
      <c r="O35" s="307">
        <f t="shared" si="9"/>
        <v>-29.42</v>
      </c>
      <c r="P35" s="307">
        <f t="shared" si="23"/>
        <v>205.73099999999999</v>
      </c>
      <c r="Q35" s="307">
        <f t="shared" si="10"/>
        <v>589.93200000000002</v>
      </c>
      <c r="R35" s="301" t="s">
        <v>87</v>
      </c>
      <c r="S35" s="313">
        <f t="shared" si="17"/>
        <v>906.61399999999992</v>
      </c>
      <c r="T35" s="314">
        <v>-20.991</v>
      </c>
      <c r="U35" s="308"/>
      <c r="V35" s="308"/>
      <c r="W35" s="308"/>
      <c r="X35" s="308">
        <v>0</v>
      </c>
      <c r="Y35" s="325">
        <v>-29.032</v>
      </c>
      <c r="Z35" s="307">
        <f t="shared" si="18"/>
        <v>539.90899999999999</v>
      </c>
      <c r="AA35" s="307">
        <f t="shared" si="19"/>
        <v>483.7</v>
      </c>
      <c r="AB35" s="301" t="s">
        <v>87</v>
      </c>
      <c r="AC35" s="307">
        <f t="shared" si="20"/>
        <v>-56.209000000000003</v>
      </c>
      <c r="AD35" s="301" t="s">
        <v>87</v>
      </c>
      <c r="AE35" s="309">
        <v>2.98</v>
      </c>
      <c r="AF35" s="309">
        <v>2.9874999999999998</v>
      </c>
      <c r="AG35" s="303">
        <f t="shared" si="27"/>
        <v>7.4999999999998401E-3</v>
      </c>
      <c r="AH35" s="419">
        <f t="shared" si="12"/>
        <v>-81.708999999999548</v>
      </c>
      <c r="AI35" s="308">
        <f t="shared" si="13"/>
        <v>-25.499999999999545</v>
      </c>
      <c r="AJ35" s="238">
        <v>483.7</v>
      </c>
      <c r="AK35" s="238"/>
      <c r="AL35" s="101">
        <f t="shared" si="24"/>
        <v>81.708999999999548</v>
      </c>
      <c r="AN35" s="16">
        <f t="shared" si="6"/>
        <v>-25.499999999999545</v>
      </c>
      <c r="AO35" s="239">
        <v>3141</v>
      </c>
      <c r="AP35" s="237">
        <f t="shared" si="15"/>
        <v>-44.199999999999818</v>
      </c>
      <c r="AQ35" s="240">
        <v>2687.9</v>
      </c>
      <c r="AR35" s="237">
        <f t="shared" si="16"/>
        <v>18.700000000000273</v>
      </c>
      <c r="AS35" s="241"/>
      <c r="AT35" s="231"/>
      <c r="AU35" s="231"/>
      <c r="AV35" s="232"/>
      <c r="AW35" s="232"/>
      <c r="AX35" s="231"/>
      <c r="AY35" s="233">
        <f t="shared" si="28"/>
        <v>0</v>
      </c>
      <c r="AZ35" s="234">
        <f t="shared" si="29"/>
        <v>0</v>
      </c>
      <c r="BB35" s="312">
        <v>37121</v>
      </c>
      <c r="BC35" s="447" t="s">
        <v>288</v>
      </c>
      <c r="BD35" s="447" t="s">
        <v>288</v>
      </c>
      <c r="BE35" s="447" t="s">
        <v>288</v>
      </c>
      <c r="BF35" s="447" t="s">
        <v>288</v>
      </c>
      <c r="BG35" s="447" t="s">
        <v>288</v>
      </c>
    </row>
    <row r="36" spans="1:77">
      <c r="C36" s="449">
        <v>37122</v>
      </c>
      <c r="D36" s="304">
        <v>66</v>
      </c>
      <c r="E36" s="305"/>
      <c r="F36" s="307">
        <v>386.62200000000001</v>
      </c>
      <c r="G36" s="307">
        <v>0</v>
      </c>
      <c r="H36" s="307">
        <f t="shared" si="7"/>
        <v>386.62200000000001</v>
      </c>
      <c r="I36" s="302">
        <f>I34-I27</f>
        <v>0.88705099999999981</v>
      </c>
      <c r="J36" s="307">
        <v>329.8</v>
      </c>
      <c r="K36" s="307">
        <v>-94.65</v>
      </c>
      <c r="L36" s="307">
        <f t="shared" si="8"/>
        <v>235.15</v>
      </c>
      <c r="M36" s="307">
        <f>'Page 2'!AN24</f>
        <v>27.96</v>
      </c>
      <c r="N36" s="307">
        <f>'Page 2'!AO24</f>
        <v>-103.456</v>
      </c>
      <c r="O36" s="307">
        <f t="shared" si="9"/>
        <v>-75.496000000000009</v>
      </c>
      <c r="P36" s="307">
        <f t="shared" si="23"/>
        <v>159.654</v>
      </c>
      <c r="Q36" s="307">
        <f t="shared" si="10"/>
        <v>546.27600000000007</v>
      </c>
      <c r="R36" s="302">
        <f>R34-R27</f>
        <v>1.8312879999999998</v>
      </c>
      <c r="S36" s="313">
        <f t="shared" si="17"/>
        <v>942.48800000000006</v>
      </c>
      <c r="T36" s="314">
        <v>-20.991</v>
      </c>
      <c r="U36" s="308"/>
      <c r="V36" s="308"/>
      <c r="W36" s="308"/>
      <c r="X36" s="308">
        <v>0</v>
      </c>
      <c r="Y36" s="325">
        <v>-29.032</v>
      </c>
      <c r="Z36" s="307">
        <f t="shared" si="18"/>
        <v>496.2530000000001</v>
      </c>
      <c r="AA36" s="307">
        <f t="shared" si="19"/>
        <v>492.6</v>
      </c>
      <c r="AB36" s="302">
        <f>AB34-AB27</f>
        <v>2.7100999999999997</v>
      </c>
      <c r="AC36" s="307">
        <f t="shared" si="20"/>
        <v>-3.6530000000000769</v>
      </c>
      <c r="AD36" s="302">
        <f>AD34-AD27</f>
        <v>0.87870599999999988</v>
      </c>
      <c r="AE36" s="309">
        <v>2.98</v>
      </c>
      <c r="AF36" s="309">
        <v>2.9874999999999998</v>
      </c>
      <c r="AG36" s="303">
        <f t="shared" si="27"/>
        <v>7.4999999999998401E-3</v>
      </c>
      <c r="AH36" s="419">
        <f t="shared" si="12"/>
        <v>-4.3530000000003497</v>
      </c>
      <c r="AI36" s="308">
        <f t="shared" si="13"/>
        <v>-0.70000000000027285</v>
      </c>
      <c r="AJ36" s="238">
        <v>492.6</v>
      </c>
      <c r="AK36" s="238"/>
      <c r="AL36" s="101">
        <f t="shared" si="24"/>
        <v>4.3530000000003497</v>
      </c>
      <c r="AN36" s="16">
        <f t="shared" si="6"/>
        <v>-0.70000000000027285</v>
      </c>
      <c r="AO36" s="239">
        <v>3174.1</v>
      </c>
      <c r="AP36" s="237">
        <f t="shared" si="15"/>
        <v>33.099999999999909</v>
      </c>
      <c r="AQ36" s="240">
        <v>2654.1</v>
      </c>
      <c r="AR36" s="237">
        <f t="shared" si="16"/>
        <v>-33.800000000000182</v>
      </c>
      <c r="AS36" s="241"/>
      <c r="AT36" s="241"/>
      <c r="AU36" s="241"/>
      <c r="AV36" s="217"/>
      <c r="AW36" s="217"/>
      <c r="AX36" s="241"/>
      <c r="AY36" s="242">
        <f t="shared" si="28"/>
        <v>0</v>
      </c>
      <c r="AZ36" s="243">
        <f t="shared" si="29"/>
        <v>0</v>
      </c>
      <c r="BB36" s="312">
        <v>37122</v>
      </c>
      <c r="BC36" s="447" t="s">
        <v>288</v>
      </c>
      <c r="BD36" s="447" t="s">
        <v>288</v>
      </c>
      <c r="BE36" s="447" t="s">
        <v>288</v>
      </c>
      <c r="BF36" s="447" t="s">
        <v>288</v>
      </c>
      <c r="BG36" s="447" t="s">
        <v>288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>
      <c r="C37" s="449">
        <v>37123</v>
      </c>
      <c r="D37" s="304">
        <v>70</v>
      </c>
      <c r="E37" s="305"/>
      <c r="F37" s="99">
        <v>315.05</v>
      </c>
      <c r="G37" s="99">
        <v>-20.988</v>
      </c>
      <c r="H37" s="99">
        <f t="shared" si="7"/>
        <v>294.06200000000001</v>
      </c>
      <c r="I37" s="298"/>
      <c r="J37" s="99">
        <v>329.8</v>
      </c>
      <c r="K37" s="99">
        <v>-101.53400000000001</v>
      </c>
      <c r="L37" s="99">
        <f t="shared" si="8"/>
        <v>228.26600000000002</v>
      </c>
      <c r="M37" s="99">
        <f>'Page 2'!AN25</f>
        <v>36.454000000000001</v>
      </c>
      <c r="N37" s="99">
        <f>'Page 2'!AO25</f>
        <v>-76.09</v>
      </c>
      <c r="O37" s="99">
        <f t="shared" si="9"/>
        <v>-39.636000000000003</v>
      </c>
      <c r="P37" s="99">
        <f t="shared" si="23"/>
        <v>188.63000000000002</v>
      </c>
      <c r="Q37" s="99">
        <f t="shared" si="10"/>
        <v>482.69200000000001</v>
      </c>
      <c r="R37" s="298"/>
      <c r="S37" s="183">
        <f t="shared" si="17"/>
        <v>879.91599999999994</v>
      </c>
      <c r="T37" s="100">
        <v>-20.991</v>
      </c>
      <c r="U37" s="101"/>
      <c r="V37" s="101"/>
      <c r="W37" s="101"/>
      <c r="X37" s="101">
        <v>0</v>
      </c>
      <c r="Y37" s="324">
        <v>-29.032</v>
      </c>
      <c r="Z37" s="99">
        <f t="shared" si="18"/>
        <v>432.66900000000004</v>
      </c>
      <c r="AA37" s="99">
        <f t="shared" si="19"/>
        <v>281.89999999999998</v>
      </c>
      <c r="AB37" s="298"/>
      <c r="AC37" s="99">
        <f t="shared" si="20"/>
        <v>-150.76900000000006</v>
      </c>
      <c r="AD37" s="298"/>
      <c r="AE37" s="195">
        <v>2.98</v>
      </c>
      <c r="AF37" s="195">
        <v>2.9874999999999998</v>
      </c>
      <c r="AG37" s="303">
        <f t="shared" si="27"/>
        <v>7.4999999999998401E-3</v>
      </c>
      <c r="AH37" s="85">
        <f t="shared" si="12"/>
        <v>-158.26900000000006</v>
      </c>
      <c r="AI37" s="101">
        <f t="shared" si="13"/>
        <v>-7.5</v>
      </c>
      <c r="AJ37" s="22">
        <v>281.89999999999998</v>
      </c>
      <c r="AK37" s="22"/>
      <c r="AL37" s="101">
        <f t="shared" si="24"/>
        <v>158.26900000000006</v>
      </c>
      <c r="AN37" s="16">
        <f t="shared" si="6"/>
        <v>-7.5</v>
      </c>
      <c r="AO37" s="239">
        <v>3156.6</v>
      </c>
      <c r="AP37" s="237">
        <f t="shared" si="15"/>
        <v>-17.5</v>
      </c>
      <c r="AQ37" s="240">
        <v>2664.1</v>
      </c>
      <c r="AR37" s="237">
        <f t="shared" si="16"/>
        <v>10</v>
      </c>
      <c r="AS37" s="241"/>
      <c r="AY37" s="220">
        <f t="shared" si="28"/>
        <v>0</v>
      </c>
      <c r="AZ37" s="221">
        <f t="shared" si="29"/>
        <v>0</v>
      </c>
      <c r="BB37" s="312">
        <v>37123</v>
      </c>
      <c r="BC37" s="447" t="s">
        <v>288</v>
      </c>
      <c r="BD37" s="447" t="s">
        <v>288</v>
      </c>
      <c r="BE37" s="447" t="s">
        <v>288</v>
      </c>
      <c r="BF37" s="447" t="s">
        <v>288</v>
      </c>
      <c r="BG37" s="447" t="s">
        <v>288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>
      <c r="A38" s="5">
        <f>1.55/45.329614</f>
        <v>3.4193981885660883E-2</v>
      </c>
      <c r="C38" s="449">
        <v>37124</v>
      </c>
      <c r="D38" s="304">
        <v>74</v>
      </c>
      <c r="E38" s="306"/>
      <c r="F38" s="99">
        <v>253.49799999999999</v>
      </c>
      <c r="G38" s="99">
        <v>-6.4240000000000004</v>
      </c>
      <c r="H38" s="99">
        <f t="shared" si="7"/>
        <v>247.07399999999998</v>
      </c>
      <c r="I38" s="299"/>
      <c r="J38" s="99">
        <v>254.79900000000001</v>
      </c>
      <c r="K38" s="99">
        <v>-93.46</v>
      </c>
      <c r="L38" s="99">
        <f t="shared" si="8"/>
        <v>161.339</v>
      </c>
      <c r="M38" s="99">
        <f>'Page 2'!AN26</f>
        <v>50.68</v>
      </c>
      <c r="N38" s="99">
        <f>'Page 2'!AO26</f>
        <v>-43.814</v>
      </c>
      <c r="O38" s="99">
        <f t="shared" si="9"/>
        <v>6.8659999999999997</v>
      </c>
      <c r="P38" s="99">
        <f t="shared" si="23"/>
        <v>168.20499999999998</v>
      </c>
      <c r="Q38" s="99">
        <f t="shared" si="10"/>
        <v>415.279</v>
      </c>
      <c r="R38" s="299"/>
      <c r="S38" s="183">
        <f t="shared" si="17"/>
        <v>702.67499999999995</v>
      </c>
      <c r="T38" s="100">
        <v>-20.991</v>
      </c>
      <c r="U38" s="101"/>
      <c r="V38" s="101"/>
      <c r="W38" s="101"/>
      <c r="X38" s="101">
        <v>0</v>
      </c>
      <c r="Y38" s="324">
        <v>-29.032</v>
      </c>
      <c r="Z38" s="99">
        <f t="shared" si="18"/>
        <v>365.25600000000003</v>
      </c>
      <c r="AA38" s="99">
        <f t="shared" si="19"/>
        <v>62.4</v>
      </c>
      <c r="AB38" s="299"/>
      <c r="AC38" s="99">
        <f t="shared" si="20"/>
        <v>-302.85600000000005</v>
      </c>
      <c r="AD38" s="299"/>
      <c r="AE38" s="195">
        <v>2.9588000000000001</v>
      </c>
      <c r="AF38" s="195">
        <v>2.9855999999999998</v>
      </c>
      <c r="AG38" s="303">
        <f t="shared" si="27"/>
        <v>2.6799999999999713E-2</v>
      </c>
      <c r="AH38" s="85">
        <f t="shared" si="12"/>
        <v>-222.95599999999993</v>
      </c>
      <c r="AI38" s="101">
        <f t="shared" si="13"/>
        <v>79.900000000000091</v>
      </c>
      <c r="AJ38" s="238">
        <v>62.4</v>
      </c>
      <c r="AK38" s="22"/>
      <c r="AL38" s="101">
        <f t="shared" si="24"/>
        <v>222.95599999999996</v>
      </c>
      <c r="AN38" s="16">
        <f t="shared" si="6"/>
        <v>79.900000000000091</v>
      </c>
      <c r="AO38" s="295">
        <v>3210.6</v>
      </c>
      <c r="AP38" s="237">
        <f t="shared" si="15"/>
        <v>54</v>
      </c>
      <c r="AQ38" s="240">
        <v>2690</v>
      </c>
      <c r="AR38" s="237">
        <f t="shared" si="16"/>
        <v>25.900000000000091</v>
      </c>
      <c r="AS38" s="241"/>
      <c r="AY38" s="219">
        <f t="shared" si="28"/>
        <v>0</v>
      </c>
      <c r="AZ38" s="227">
        <f t="shared" si="29"/>
        <v>0</v>
      </c>
      <c r="BB38" s="312">
        <v>37124</v>
      </c>
      <c r="BC38" s="447" t="s">
        <v>288</v>
      </c>
      <c r="BD38" s="447" t="s">
        <v>288</v>
      </c>
      <c r="BE38" s="447" t="s">
        <v>288</v>
      </c>
      <c r="BF38" s="447" t="s">
        <v>288</v>
      </c>
      <c r="BG38" s="447" t="s">
        <v>288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>
      <c r="C39" s="449">
        <v>37125</v>
      </c>
      <c r="D39" s="304">
        <v>75</v>
      </c>
      <c r="E39" s="305"/>
      <c r="F39" s="99">
        <v>260.80900000000003</v>
      </c>
      <c r="G39" s="99">
        <v>-34.021000000000001</v>
      </c>
      <c r="H39" s="99">
        <f t="shared" si="7"/>
        <v>226.78800000000001</v>
      </c>
      <c r="I39" s="315"/>
      <c r="J39" s="99">
        <v>254.79900000000001</v>
      </c>
      <c r="K39" s="99">
        <v>-154.524</v>
      </c>
      <c r="L39" s="99">
        <f t="shared" si="8"/>
        <v>100.27500000000001</v>
      </c>
      <c r="M39" s="99">
        <f>'Page 2'!AN27</f>
        <v>19.992999999999999</v>
      </c>
      <c r="N39" s="99">
        <f>'Page 2'!AO27</f>
        <v>-83.936999999999998</v>
      </c>
      <c r="O39" s="99">
        <f t="shared" si="9"/>
        <v>-63.944000000000003</v>
      </c>
      <c r="P39" s="99">
        <f t="shared" si="23"/>
        <v>36.331000000000003</v>
      </c>
      <c r="Q39" s="99">
        <f t="shared" si="10"/>
        <v>263.11900000000003</v>
      </c>
      <c r="R39" s="315"/>
      <c r="S39" s="183">
        <f t="shared" si="17"/>
        <v>808.08300000000008</v>
      </c>
      <c r="T39" s="100">
        <v>-20.991</v>
      </c>
      <c r="U39" s="101"/>
      <c r="V39" s="101"/>
      <c r="W39" s="101"/>
      <c r="X39" s="101">
        <v>0</v>
      </c>
      <c r="Y39" s="324">
        <v>-29.032</v>
      </c>
      <c r="Z39" s="99">
        <f t="shared" si="18"/>
        <v>213.09600000000003</v>
      </c>
      <c r="AA39" s="99">
        <f t="shared" si="19"/>
        <v>130.5</v>
      </c>
      <c r="AB39" s="315"/>
      <c r="AC39" s="99">
        <f t="shared" si="20"/>
        <v>-82.596000000000032</v>
      </c>
      <c r="AD39" s="315"/>
      <c r="AE39" s="195">
        <v>2.9937</v>
      </c>
      <c r="AF39" s="195">
        <v>2.9861</v>
      </c>
      <c r="AG39" s="303">
        <f t="shared" si="27"/>
        <v>-7.6000000000000512E-3</v>
      </c>
      <c r="AH39" s="85">
        <f t="shared" si="12"/>
        <v>-103.89599999999976</v>
      </c>
      <c r="AI39" s="101">
        <f t="shared" ref="AI39:AI48" si="32">AN39</f>
        <v>-21.299999999999727</v>
      </c>
      <c r="AJ39" s="238">
        <v>130.5</v>
      </c>
      <c r="AK39" s="22"/>
      <c r="AL39" s="101">
        <f t="shared" si="24"/>
        <v>103.89599999999976</v>
      </c>
      <c r="AN39" s="16">
        <f t="shared" si="6"/>
        <v>-21.299999999999727</v>
      </c>
      <c r="AO39" s="295">
        <v>3201.8</v>
      </c>
      <c r="AP39" s="237">
        <f t="shared" si="15"/>
        <v>-8.7999999999997272</v>
      </c>
      <c r="AQ39" s="240">
        <v>2677.5</v>
      </c>
      <c r="AR39" s="237">
        <f t="shared" si="16"/>
        <v>-12.5</v>
      </c>
      <c r="AS39" s="241"/>
      <c r="AY39" s="220">
        <f t="shared" ref="AY39:AY44" si="33">SUM(AV39:AX39)</f>
        <v>0</v>
      </c>
      <c r="AZ39" s="221">
        <f t="shared" ref="AZ39:AZ44" si="34">AW39+AX39</f>
        <v>0</v>
      </c>
      <c r="BB39" s="312">
        <v>37125</v>
      </c>
      <c r="BC39" s="447" t="s">
        <v>288</v>
      </c>
      <c r="BD39" s="447" t="s">
        <v>288</v>
      </c>
      <c r="BE39" s="447" t="s">
        <v>288</v>
      </c>
      <c r="BF39" s="447" t="s">
        <v>288</v>
      </c>
      <c r="BG39" s="447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>
      <c r="C40" s="449">
        <v>37126</v>
      </c>
      <c r="D40" s="304">
        <v>74</v>
      </c>
      <c r="E40" s="305"/>
      <c r="F40" s="99">
        <v>245.304</v>
      </c>
      <c r="G40" s="99">
        <v>-6.7510000000000003</v>
      </c>
      <c r="H40" s="99">
        <f t="shared" si="7"/>
        <v>238.553</v>
      </c>
      <c r="I40" s="301"/>
      <c r="J40" s="99">
        <v>254.798</v>
      </c>
      <c r="K40" s="99">
        <v>-157.483</v>
      </c>
      <c r="L40" s="99">
        <f t="shared" si="8"/>
        <v>97.314999999999998</v>
      </c>
      <c r="M40" s="99">
        <f>'Page 2'!AN28</f>
        <v>71.759</v>
      </c>
      <c r="N40" s="99">
        <f>'Page 2'!AO28</f>
        <v>-95.135999999999996</v>
      </c>
      <c r="O40" s="99">
        <f t="shared" si="9"/>
        <v>-23.376999999999995</v>
      </c>
      <c r="P40" s="99">
        <f t="shared" si="23"/>
        <v>73.938000000000002</v>
      </c>
      <c r="Q40" s="99">
        <f t="shared" si="10"/>
        <v>312.49099999999999</v>
      </c>
      <c r="R40" s="301"/>
      <c r="S40" s="183">
        <f t="shared" si="17"/>
        <v>831.23099999999999</v>
      </c>
      <c r="T40" s="100">
        <v>-20.991</v>
      </c>
      <c r="U40" s="101"/>
      <c r="V40" s="101"/>
      <c r="W40" s="101"/>
      <c r="X40" s="101">
        <v>0</v>
      </c>
      <c r="Y40" s="324">
        <v>-29.032</v>
      </c>
      <c r="Z40" s="99">
        <f t="shared" si="18"/>
        <v>262.46800000000002</v>
      </c>
      <c r="AA40" s="99">
        <f t="shared" si="19"/>
        <v>63.7</v>
      </c>
      <c r="AB40" s="301"/>
      <c r="AC40" s="99">
        <f t="shared" si="20"/>
        <v>-198.76800000000003</v>
      </c>
      <c r="AD40" s="301"/>
      <c r="AE40" s="195">
        <v>3.0112000000000001</v>
      </c>
      <c r="AF40" s="195">
        <v>2.9876</v>
      </c>
      <c r="AG40" s="303">
        <f t="shared" si="27"/>
        <v>-2.3600000000000065E-2</v>
      </c>
      <c r="AH40" s="85">
        <f t="shared" si="12"/>
        <v>-121.36799999999994</v>
      </c>
      <c r="AI40" s="101">
        <f t="shared" si="32"/>
        <v>77.400000000000091</v>
      </c>
      <c r="AJ40" s="22">
        <v>63.7</v>
      </c>
      <c r="AK40" s="22"/>
      <c r="AL40" s="101">
        <f t="shared" si="24"/>
        <v>121.36799999999994</v>
      </c>
      <c r="AN40" s="16">
        <f t="shared" si="6"/>
        <v>77.400000000000091</v>
      </c>
      <c r="AO40" s="295">
        <v>3247.4</v>
      </c>
      <c r="AP40" s="237">
        <f t="shared" si="15"/>
        <v>45.599999999999909</v>
      </c>
      <c r="AQ40" s="240">
        <v>2709.3</v>
      </c>
      <c r="AR40" s="237">
        <f t="shared" si="16"/>
        <v>31.800000000000182</v>
      </c>
      <c r="AS40" s="241"/>
      <c r="AY40" s="220">
        <f t="shared" si="33"/>
        <v>0</v>
      </c>
      <c r="AZ40" s="221">
        <f t="shared" si="34"/>
        <v>0</v>
      </c>
      <c r="BB40" s="312">
        <v>37126</v>
      </c>
      <c r="BC40" s="447" t="s">
        <v>288</v>
      </c>
      <c r="BD40" s="447" t="s">
        <v>288</v>
      </c>
      <c r="BE40" s="447" t="s">
        <v>288</v>
      </c>
      <c r="BF40" s="447" t="s">
        <v>288</v>
      </c>
      <c r="BG40" s="447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>
      <c r="C41" s="449">
        <v>37127</v>
      </c>
      <c r="D41" s="304">
        <v>71</v>
      </c>
      <c r="E41" s="305"/>
      <c r="F41" s="99">
        <v>326.60399999999998</v>
      </c>
      <c r="G41" s="99">
        <v>-7.68</v>
      </c>
      <c r="H41" s="99">
        <f t="shared" si="7"/>
        <v>318.92399999999998</v>
      </c>
      <c r="I41" s="300">
        <f>SUM(H35:H41)/1000</f>
        <v>2.0962240000000003</v>
      </c>
      <c r="J41" s="99">
        <v>254.797</v>
      </c>
      <c r="K41" s="99">
        <v>-224.47900000000001</v>
      </c>
      <c r="L41" s="99">
        <f t="shared" si="8"/>
        <v>30.317999999999984</v>
      </c>
      <c r="M41" s="99">
        <f>'Page 2'!AN29</f>
        <v>63.003</v>
      </c>
      <c r="N41" s="99">
        <f>'Page 2'!AO29</f>
        <v>-37.543999999999997</v>
      </c>
      <c r="O41" s="99">
        <f t="shared" si="9"/>
        <v>25.459000000000003</v>
      </c>
      <c r="P41" s="99">
        <f t="shared" si="23"/>
        <v>55.776999999999987</v>
      </c>
      <c r="Q41" s="99">
        <f t="shared" si="10"/>
        <v>374.70099999999996</v>
      </c>
      <c r="R41" s="300">
        <f>SUM(Q35:Q41)/1000</f>
        <v>2.9844900000000001</v>
      </c>
      <c r="S41" s="183">
        <f t="shared" si="17"/>
        <v>914.10700000000008</v>
      </c>
      <c r="T41" s="100">
        <v>-20.991</v>
      </c>
      <c r="U41" s="101"/>
      <c r="V41" s="101"/>
      <c r="W41" s="101"/>
      <c r="X41" s="101">
        <v>0</v>
      </c>
      <c r="Y41" s="324">
        <v>-29.033000000000001</v>
      </c>
      <c r="Z41" s="99">
        <f t="shared" si="18"/>
        <v>324.67699999999996</v>
      </c>
      <c r="AA41" s="99">
        <f t="shared" si="19"/>
        <v>360.2</v>
      </c>
      <c r="AB41" s="300">
        <f>SUM(AA35:AA41)/1000</f>
        <v>1.875</v>
      </c>
      <c r="AC41" s="99">
        <f t="shared" si="20"/>
        <v>35.523000000000025</v>
      </c>
      <c r="AD41" s="300">
        <f>SUM(AC35:AC41)/1000</f>
        <v>-0.75932800000000023</v>
      </c>
      <c r="AE41" s="195">
        <v>2.7225000000000001</v>
      </c>
      <c r="AF41" s="195">
        <v>2.9727999999999999</v>
      </c>
      <c r="AG41" s="303">
        <f t="shared" si="27"/>
        <v>0.25029999999999974</v>
      </c>
      <c r="AH41" s="85">
        <f t="shared" si="12"/>
        <v>128.22299999999939</v>
      </c>
      <c r="AI41" s="101">
        <f t="shared" si="32"/>
        <v>92.699999999999363</v>
      </c>
      <c r="AJ41" s="238">
        <v>360.2</v>
      </c>
      <c r="AK41" s="238"/>
      <c r="AL41" s="101">
        <f t="shared" si="24"/>
        <v>-128.22299999999939</v>
      </c>
      <c r="AN41" s="16">
        <f t="shared" si="6"/>
        <v>92.699999999999363</v>
      </c>
      <c r="AO41" s="295">
        <v>3286.7</v>
      </c>
      <c r="AP41" s="237">
        <f t="shared" si="15"/>
        <v>39.299999999999727</v>
      </c>
      <c r="AQ41" s="240">
        <v>2762.7</v>
      </c>
      <c r="AR41" s="237">
        <f t="shared" si="16"/>
        <v>53.399999999999636</v>
      </c>
      <c r="AS41" s="241"/>
      <c r="AT41" s="231"/>
      <c r="AU41" s="231"/>
      <c r="AV41" s="232"/>
      <c r="AW41" s="232"/>
      <c r="AX41" s="231"/>
      <c r="AY41" s="233">
        <f t="shared" si="33"/>
        <v>0</v>
      </c>
      <c r="AZ41" s="234">
        <f t="shared" si="34"/>
        <v>0</v>
      </c>
      <c r="BB41" s="312">
        <v>37127</v>
      </c>
      <c r="BC41" s="447" t="s">
        <v>288</v>
      </c>
      <c r="BD41" s="447" t="s">
        <v>288</v>
      </c>
      <c r="BE41" s="447" t="s">
        <v>288</v>
      </c>
      <c r="BF41" s="447" t="s">
        <v>288</v>
      </c>
      <c r="BG41" s="447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>
      <c r="C42" s="449">
        <v>37128</v>
      </c>
      <c r="D42" s="304">
        <v>70</v>
      </c>
      <c r="E42" s="305"/>
      <c r="F42" s="307">
        <v>400.685</v>
      </c>
      <c r="G42" s="307">
        <v>-24.95</v>
      </c>
      <c r="H42" s="307">
        <f t="shared" si="7"/>
        <v>375.73500000000001</v>
      </c>
      <c r="I42" s="301" t="s">
        <v>87</v>
      </c>
      <c r="J42" s="307">
        <v>254.79900000000001</v>
      </c>
      <c r="K42" s="307">
        <v>-111.41</v>
      </c>
      <c r="L42" s="307">
        <f t="shared" si="8"/>
        <v>143.38900000000001</v>
      </c>
      <c r="M42" s="307">
        <f>'Page 2'!AN30</f>
        <v>103.352</v>
      </c>
      <c r="N42" s="307">
        <f>'Page 2'!AO30</f>
        <v>-67.994</v>
      </c>
      <c r="O42" s="307">
        <f t="shared" si="9"/>
        <v>35.358000000000004</v>
      </c>
      <c r="P42" s="307">
        <f t="shared" si="23"/>
        <v>178.74700000000001</v>
      </c>
      <c r="Q42" s="307">
        <f t="shared" si="10"/>
        <v>554.48199999999997</v>
      </c>
      <c r="R42" s="301" t="s">
        <v>87</v>
      </c>
      <c r="S42" s="313">
        <f t="shared" si="17"/>
        <v>963.18999999999994</v>
      </c>
      <c r="T42" s="314">
        <v>-20.991</v>
      </c>
      <c r="U42" s="308"/>
      <c r="V42" s="308"/>
      <c r="W42" s="308"/>
      <c r="X42" s="308">
        <v>0</v>
      </c>
      <c r="Y42" s="325">
        <v>-29.033000000000001</v>
      </c>
      <c r="Z42" s="307">
        <f t="shared" si="18"/>
        <v>504.45799999999997</v>
      </c>
      <c r="AA42" s="307">
        <f t="shared" si="19"/>
        <v>608.79999999999995</v>
      </c>
      <c r="AB42" s="301" t="s">
        <v>87</v>
      </c>
      <c r="AC42" s="307">
        <f t="shared" si="20"/>
        <v>104.34199999999998</v>
      </c>
      <c r="AD42" s="301" t="s">
        <v>87</v>
      </c>
      <c r="AE42" s="309">
        <v>2.6162999999999998</v>
      </c>
      <c r="AF42" s="309">
        <v>2.9540999999999999</v>
      </c>
      <c r="AG42" s="303">
        <f t="shared" si="27"/>
        <v>0.3378000000000001</v>
      </c>
      <c r="AH42" s="419">
        <f t="shared" si="12"/>
        <v>104.34199999999998</v>
      </c>
      <c r="AI42" s="308">
        <f t="shared" si="32"/>
        <v>0</v>
      </c>
      <c r="AJ42" s="238">
        <v>608.79999999999995</v>
      </c>
      <c r="AK42" s="238"/>
      <c r="AL42" s="101">
        <f t="shared" si="24"/>
        <v>-104.34199999999998</v>
      </c>
      <c r="AN42" s="16">
        <v>0</v>
      </c>
      <c r="AO42" s="295">
        <v>3251.1</v>
      </c>
      <c r="AP42" s="237">
        <v>0</v>
      </c>
      <c r="AQ42" s="240">
        <v>2698.5</v>
      </c>
      <c r="AR42" s="237">
        <v>0</v>
      </c>
      <c r="AS42" s="241"/>
      <c r="AT42" s="231"/>
      <c r="AU42" s="231"/>
      <c r="AV42" s="232"/>
      <c r="AW42" s="232"/>
      <c r="AX42" s="231"/>
      <c r="AY42" s="233">
        <f t="shared" si="33"/>
        <v>0</v>
      </c>
      <c r="AZ42" s="234">
        <f t="shared" si="34"/>
        <v>0</v>
      </c>
      <c r="BB42" s="312">
        <v>37128</v>
      </c>
      <c r="BC42" s="447" t="s">
        <v>288</v>
      </c>
      <c r="BD42" s="447" t="s">
        <v>288</v>
      </c>
      <c r="BE42" s="447" t="s">
        <v>288</v>
      </c>
      <c r="BF42" s="447" t="s">
        <v>288</v>
      </c>
      <c r="BG42" s="447" t="s">
        <v>288</v>
      </c>
      <c r="BJ42" s="5">
        <v>257805</v>
      </c>
      <c r="BK42" s="5">
        <v>-405809</v>
      </c>
      <c r="BL42" s="184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>
      <c r="C43" s="449">
        <v>37129</v>
      </c>
      <c r="D43" s="304">
        <v>73</v>
      </c>
      <c r="E43" s="305"/>
      <c r="F43" s="307">
        <v>383.178</v>
      </c>
      <c r="G43" s="307">
        <v>-32.329000000000001</v>
      </c>
      <c r="H43" s="307">
        <f t="shared" si="7"/>
        <v>350.84899999999999</v>
      </c>
      <c r="I43" s="302">
        <f>I41-I34</f>
        <v>-8.2696999999999576E-2</v>
      </c>
      <c r="J43" s="307">
        <v>254.79900000000001</v>
      </c>
      <c r="K43" s="307">
        <v>-113.233</v>
      </c>
      <c r="L43" s="307">
        <f t="shared" si="8"/>
        <v>141.566</v>
      </c>
      <c r="M43" s="307">
        <f>'Page 2'!AN31</f>
        <v>124.999</v>
      </c>
      <c r="N43" s="307">
        <f>'Page 2'!AO31</f>
        <v>-77.988</v>
      </c>
      <c r="O43" s="307">
        <f t="shared" si="9"/>
        <v>47.010999999999996</v>
      </c>
      <c r="P43" s="307">
        <f t="shared" si="23"/>
        <v>188.577</v>
      </c>
      <c r="Q43" s="307">
        <f t="shared" si="10"/>
        <v>539.42599999999993</v>
      </c>
      <c r="R43" s="302">
        <f>R41-R34</f>
        <v>0.44340800000000025</v>
      </c>
      <c r="S43" s="313">
        <f t="shared" si="17"/>
        <v>986.52600000000007</v>
      </c>
      <c r="T43" s="314">
        <v>-20.991</v>
      </c>
      <c r="U43" s="308"/>
      <c r="V43" s="308"/>
      <c r="W43" s="308"/>
      <c r="X43" s="308">
        <v>0</v>
      </c>
      <c r="Y43" s="325">
        <v>-29.033000000000001</v>
      </c>
      <c r="Z43" s="307">
        <f t="shared" si="18"/>
        <v>489.40199999999993</v>
      </c>
      <c r="AA43" s="307">
        <f t="shared" si="19"/>
        <v>593.6</v>
      </c>
      <c r="AB43" s="302">
        <f>AB41-AB34</f>
        <v>-0.71489999999999965</v>
      </c>
      <c r="AC43" s="307">
        <f t="shared" si="20"/>
        <v>104.19800000000009</v>
      </c>
      <c r="AD43" s="302">
        <f>AD41-AD34</f>
        <v>-1.158201</v>
      </c>
      <c r="AE43" s="309">
        <v>2.6162999999999998</v>
      </c>
      <c r="AF43" s="309">
        <v>2.9540999999999999</v>
      </c>
      <c r="AG43" s="303">
        <f t="shared" si="27"/>
        <v>0.3378000000000001</v>
      </c>
      <c r="AH43" s="419">
        <f t="shared" si="12"/>
        <v>123.49799999999982</v>
      </c>
      <c r="AI43" s="308">
        <f t="shared" si="32"/>
        <v>19.299999999999727</v>
      </c>
      <c r="AJ43" s="22">
        <v>593.6</v>
      </c>
      <c r="AK43" s="22"/>
      <c r="AL43" s="101">
        <f t="shared" si="24"/>
        <v>-123.49799999999982</v>
      </c>
      <c r="AN43" s="16">
        <f t="shared" si="6"/>
        <v>19.299999999999727</v>
      </c>
      <c r="AO43" s="295">
        <v>3250.2</v>
      </c>
      <c r="AP43" s="237">
        <f t="shared" si="15"/>
        <v>-0.90000000000009095</v>
      </c>
      <c r="AQ43" s="240">
        <v>2718.7</v>
      </c>
      <c r="AR43" s="237">
        <f t="shared" si="16"/>
        <v>20.199999999999818</v>
      </c>
      <c r="AS43" s="241"/>
      <c r="AY43" s="220">
        <f t="shared" si="33"/>
        <v>0</v>
      </c>
      <c r="AZ43" s="221">
        <f t="shared" si="34"/>
        <v>0</v>
      </c>
      <c r="BB43" s="312">
        <v>37129</v>
      </c>
      <c r="BC43" s="447" t="s">
        <v>288</v>
      </c>
      <c r="BD43" s="447" t="s">
        <v>288</v>
      </c>
      <c r="BE43" s="447" t="s">
        <v>288</v>
      </c>
      <c r="BF43" s="447" t="s">
        <v>288</v>
      </c>
      <c r="BG43" s="447" t="s">
        <v>288</v>
      </c>
    </row>
    <row r="44" spans="1:77">
      <c r="C44" s="449">
        <v>37130</v>
      </c>
      <c r="D44" s="304">
        <v>70</v>
      </c>
      <c r="E44" s="305"/>
      <c r="F44" s="99">
        <v>288.36700000000002</v>
      </c>
      <c r="G44" s="99">
        <v>-12.478</v>
      </c>
      <c r="H44" s="99">
        <f t="shared" si="7"/>
        <v>275.88900000000001</v>
      </c>
      <c r="I44" s="298"/>
      <c r="J44" s="99">
        <v>254.79900000000001</v>
      </c>
      <c r="K44" s="99">
        <v>-148.011</v>
      </c>
      <c r="L44" s="99">
        <f t="shared" si="8"/>
        <v>106.78800000000001</v>
      </c>
      <c r="M44" s="99">
        <f>'Page 2'!AN32</f>
        <v>122.194</v>
      </c>
      <c r="N44" s="99">
        <f>'Page 2'!AO32</f>
        <v>-165.21899999999999</v>
      </c>
      <c r="O44" s="99">
        <f t="shared" si="9"/>
        <v>-43.024999999999991</v>
      </c>
      <c r="P44" s="99">
        <f t="shared" si="23"/>
        <v>63.763000000000019</v>
      </c>
      <c r="Q44" s="99">
        <f t="shared" si="10"/>
        <v>339.65200000000004</v>
      </c>
      <c r="R44" s="298"/>
      <c r="S44" s="183">
        <f t="shared" si="17"/>
        <v>991.06799999999998</v>
      </c>
      <c r="T44" s="100">
        <v>-20.991</v>
      </c>
      <c r="U44" s="101"/>
      <c r="V44" s="101"/>
      <c r="W44" s="101"/>
      <c r="X44" s="101">
        <v>0</v>
      </c>
      <c r="Y44" s="324">
        <v>-29.033000000000001</v>
      </c>
      <c r="Z44" s="99">
        <f t="shared" si="18"/>
        <v>289.62800000000004</v>
      </c>
      <c r="AA44" s="99">
        <f t="shared" si="19"/>
        <v>380.8</v>
      </c>
      <c r="AB44" s="298"/>
      <c r="AC44" s="99">
        <f t="shared" si="20"/>
        <v>91.171999999999969</v>
      </c>
      <c r="AD44" s="298"/>
      <c r="AE44" s="195">
        <v>2.6162999999999998</v>
      </c>
      <c r="AF44" s="195">
        <v>2.9540999999999999</v>
      </c>
      <c r="AG44" s="303">
        <f t="shared" si="27"/>
        <v>0.3378000000000001</v>
      </c>
      <c r="AH44" s="85">
        <f t="shared" si="12"/>
        <v>43.172000000000423</v>
      </c>
      <c r="AI44" s="101">
        <f t="shared" si="32"/>
        <v>-47.999999999999545</v>
      </c>
      <c r="AJ44" s="22">
        <v>380.8</v>
      </c>
      <c r="AK44" s="22"/>
      <c r="AL44" s="101">
        <f t="shared" si="24"/>
        <v>-43.172000000000423</v>
      </c>
      <c r="AN44" s="16">
        <f t="shared" si="6"/>
        <v>-47.999999999999545</v>
      </c>
      <c r="AO44" s="295">
        <v>3202.4</v>
      </c>
      <c r="AP44" s="237">
        <f t="shared" si="15"/>
        <v>-47.799999999999727</v>
      </c>
      <c r="AQ44" s="240">
        <v>2718.5</v>
      </c>
      <c r="AR44" s="237">
        <f t="shared" si="16"/>
        <v>-0.1999999999998181</v>
      </c>
      <c r="AS44" s="241"/>
      <c r="AV44" s="22"/>
      <c r="AY44" s="220">
        <f t="shared" si="33"/>
        <v>0</v>
      </c>
      <c r="AZ44" s="221">
        <f t="shared" si="34"/>
        <v>0</v>
      </c>
      <c r="BB44" s="312">
        <v>37130</v>
      </c>
      <c r="BC44" s="447" t="s">
        <v>288</v>
      </c>
      <c r="BD44" s="447" t="s">
        <v>288</v>
      </c>
      <c r="BE44" s="447" t="s">
        <v>288</v>
      </c>
      <c r="BF44" s="447" t="s">
        <v>288</v>
      </c>
      <c r="BG44" s="447" t="s">
        <v>288</v>
      </c>
    </row>
    <row r="45" spans="1:77">
      <c r="C45" s="449">
        <v>37131</v>
      </c>
      <c r="D45" s="304">
        <v>71</v>
      </c>
      <c r="E45" s="306"/>
      <c r="F45" s="99">
        <v>287.66800000000001</v>
      </c>
      <c r="G45" s="99">
        <v>-2.335</v>
      </c>
      <c r="H45" s="99">
        <f t="shared" si="7"/>
        <v>285.33300000000003</v>
      </c>
      <c r="I45" s="434"/>
      <c r="J45" s="99">
        <v>254.79900000000001</v>
      </c>
      <c r="K45" s="99">
        <v>-154.78100000000001</v>
      </c>
      <c r="L45" s="99">
        <f t="shared" si="8"/>
        <v>100.018</v>
      </c>
      <c r="M45" s="99">
        <f>'Page 2'!AN33</f>
        <v>67.584000000000003</v>
      </c>
      <c r="N45" s="99">
        <f>'Page 2'!AO33</f>
        <v>-35.207000000000001</v>
      </c>
      <c r="O45" s="99">
        <f t="shared" si="9"/>
        <v>32.377000000000002</v>
      </c>
      <c r="P45" s="99">
        <f t="shared" si="23"/>
        <v>132.39500000000001</v>
      </c>
      <c r="Q45" s="99">
        <f t="shared" si="10"/>
        <v>417.72800000000007</v>
      </c>
      <c r="R45" s="434"/>
      <c r="S45" s="183">
        <f t="shared" si="17"/>
        <v>802.37400000000014</v>
      </c>
      <c r="T45" s="100">
        <v>-20.991</v>
      </c>
      <c r="U45" s="101"/>
      <c r="V45" s="101"/>
      <c r="W45" s="101"/>
      <c r="X45" s="101">
        <v>0</v>
      </c>
      <c r="Y45" s="324">
        <v>-29.033000000000001</v>
      </c>
      <c r="Z45" s="99">
        <f t="shared" si="18"/>
        <v>367.70400000000006</v>
      </c>
      <c r="AA45" s="99">
        <f t="shared" si="19"/>
        <v>379.5</v>
      </c>
      <c r="AB45" s="434"/>
      <c r="AC45" s="99">
        <f t="shared" si="20"/>
        <v>11.795999999999935</v>
      </c>
      <c r="AD45" s="434"/>
      <c r="AE45" s="195">
        <v>2.4474999999999998</v>
      </c>
      <c r="AF45" s="195">
        <v>2.9287000000000001</v>
      </c>
      <c r="AG45" s="303">
        <f t="shared" si="27"/>
        <v>0.48120000000000029</v>
      </c>
      <c r="AH45" s="85">
        <f t="shared" si="12"/>
        <v>-33.504000000000246</v>
      </c>
      <c r="AI45" s="101">
        <f t="shared" si="32"/>
        <v>-45.300000000000182</v>
      </c>
      <c r="AJ45" s="238">
        <v>379.5</v>
      </c>
      <c r="AK45" s="22"/>
      <c r="AL45" s="101">
        <f t="shared" si="24"/>
        <v>33.504000000000246</v>
      </c>
      <c r="AM45" s="5"/>
      <c r="AN45" s="16">
        <f t="shared" si="6"/>
        <v>-45.300000000000182</v>
      </c>
      <c r="AO45" s="295">
        <v>3138.1</v>
      </c>
      <c r="AP45" s="237">
        <f t="shared" si="15"/>
        <v>-64.300000000000182</v>
      </c>
      <c r="AQ45" s="240">
        <v>2737.5</v>
      </c>
      <c r="AR45" s="237">
        <f t="shared" si="16"/>
        <v>19</v>
      </c>
      <c r="AS45" s="241"/>
      <c r="AV45" s="22"/>
      <c r="AY45" s="435">
        <f>SUM(AV45:AX45)</f>
        <v>0</v>
      </c>
      <c r="AZ45" s="436">
        <f>AW45+AX45</f>
        <v>0</v>
      </c>
      <c r="BA45" s="22"/>
      <c r="BB45" s="312">
        <v>37131</v>
      </c>
      <c r="BC45" s="447" t="s">
        <v>288</v>
      </c>
      <c r="BD45" s="447" t="s">
        <v>288</v>
      </c>
      <c r="BE45" s="447" t="s">
        <v>288</v>
      </c>
      <c r="BF45" s="447" t="s">
        <v>288</v>
      </c>
      <c r="BG45" s="447" t="s">
        <v>288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C46" s="449">
        <v>37132</v>
      </c>
      <c r="D46" s="304">
        <v>74</v>
      </c>
      <c r="E46" s="305"/>
      <c r="F46" s="99">
        <v>235.96799999999999</v>
      </c>
      <c r="G46" s="99">
        <v>-9.2029999999999994</v>
      </c>
      <c r="H46" s="99">
        <f t="shared" si="7"/>
        <v>226.76499999999999</v>
      </c>
      <c r="I46" s="439"/>
      <c r="J46" s="99">
        <v>254.79900000000001</v>
      </c>
      <c r="K46" s="99">
        <v>-178.01599999999999</v>
      </c>
      <c r="L46" s="99">
        <f t="shared" si="8"/>
        <v>76.783000000000015</v>
      </c>
      <c r="M46" s="99">
        <f>'Page 2'!AN34</f>
        <v>102.98</v>
      </c>
      <c r="N46" s="99">
        <f>'Page 2'!AO34</f>
        <v>-113.369</v>
      </c>
      <c r="O46" s="99">
        <f t="shared" si="9"/>
        <v>-10.388999999999996</v>
      </c>
      <c r="P46" s="99">
        <f t="shared" si="23"/>
        <v>66.39400000000002</v>
      </c>
      <c r="Q46" s="99">
        <f t="shared" si="10"/>
        <v>293.15899999999999</v>
      </c>
      <c r="R46" s="439"/>
      <c r="S46" s="183">
        <f t="shared" si="17"/>
        <v>894.33500000000004</v>
      </c>
      <c r="T46" s="100">
        <v>-20.991</v>
      </c>
      <c r="U46" s="101"/>
      <c r="V46" s="101"/>
      <c r="W46" s="101"/>
      <c r="X46" s="101">
        <v>0</v>
      </c>
      <c r="Y46" s="324">
        <v>-29.033000000000001</v>
      </c>
      <c r="Z46" s="99">
        <f t="shared" si="18"/>
        <v>243.13499999999999</v>
      </c>
      <c r="AA46" s="99">
        <f t="shared" si="19"/>
        <v>395.6</v>
      </c>
      <c r="AB46" s="439"/>
      <c r="AC46" s="99">
        <f t="shared" si="20"/>
        <v>152.46500000000003</v>
      </c>
      <c r="AD46" s="439"/>
      <c r="AE46" s="195">
        <v>2.4011999999999998</v>
      </c>
      <c r="AF46" s="195">
        <v>2.9036</v>
      </c>
      <c r="AG46" s="303">
        <f t="shared" si="27"/>
        <v>0.50240000000000018</v>
      </c>
      <c r="AH46" s="85">
        <f t="shared" si="12"/>
        <v>191.76500000000021</v>
      </c>
      <c r="AI46" s="101">
        <f t="shared" si="32"/>
        <v>39.300000000000182</v>
      </c>
      <c r="AJ46" s="238">
        <v>395.6</v>
      </c>
      <c r="AK46" s="22"/>
      <c r="AL46" s="101">
        <f t="shared" si="24"/>
        <v>-191.76500000000021</v>
      </c>
      <c r="AM46" s="5"/>
      <c r="AN46" s="16">
        <f t="shared" si="6"/>
        <v>39.300000000000182</v>
      </c>
      <c r="AO46" s="295">
        <v>3193.1</v>
      </c>
      <c r="AP46" s="237">
        <f t="shared" si="15"/>
        <v>55</v>
      </c>
      <c r="AQ46" s="296">
        <v>2721.8</v>
      </c>
      <c r="AR46" s="237">
        <f t="shared" si="16"/>
        <v>-15.699999999999818</v>
      </c>
      <c r="AS46" s="241"/>
      <c r="AV46" s="22"/>
      <c r="AW46" s="22"/>
      <c r="BA46" s="22"/>
      <c r="BB46" s="312">
        <v>37132</v>
      </c>
      <c r="BC46" s="447" t="s">
        <v>288</v>
      </c>
      <c r="BD46" s="447" t="s">
        <v>288</v>
      </c>
      <c r="BE46" s="447" t="s">
        <v>288</v>
      </c>
      <c r="BF46" s="447" t="s">
        <v>288</v>
      </c>
      <c r="BG46" s="447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C47" s="312">
        <v>37133</v>
      </c>
      <c r="D47" s="304">
        <v>68</v>
      </c>
      <c r="E47" s="440"/>
      <c r="F47" s="99">
        <v>256.39400000000001</v>
      </c>
      <c r="G47" s="99">
        <v>-26.734999999999999</v>
      </c>
      <c r="H47" s="99">
        <f t="shared" si="7"/>
        <v>229.65899999999999</v>
      </c>
      <c r="I47" s="441"/>
      <c r="J47" s="101">
        <v>254.8</v>
      </c>
      <c r="K47" s="101">
        <v>-229.35499999999999</v>
      </c>
      <c r="L47" s="99">
        <f t="shared" si="8"/>
        <v>25.445000000000022</v>
      </c>
      <c r="M47" s="101">
        <f>'Page 2'!AN35</f>
        <v>51.508000000000003</v>
      </c>
      <c r="N47" s="101">
        <f>'Page 2'!AO35</f>
        <v>-123.36799999999999</v>
      </c>
      <c r="O47" s="99">
        <f t="shared" si="9"/>
        <v>-71.859999999999985</v>
      </c>
      <c r="P47" s="99">
        <f t="shared" si="23"/>
        <v>-46.414999999999964</v>
      </c>
      <c r="Q47" s="99">
        <f t="shared" si="10"/>
        <v>183.24400000000003</v>
      </c>
      <c r="R47" s="441"/>
      <c r="S47" s="183">
        <f t="shared" si="17"/>
        <v>942.16000000000008</v>
      </c>
      <c r="T47" s="100">
        <v>-20.991</v>
      </c>
      <c r="U47" s="101"/>
      <c r="V47" s="101"/>
      <c r="W47" s="101"/>
      <c r="X47" s="101">
        <v>0</v>
      </c>
      <c r="Y47" s="324">
        <v>-29.033000000000001</v>
      </c>
      <c r="Z47" s="99">
        <f t="shared" si="18"/>
        <v>133.22000000000003</v>
      </c>
      <c r="AA47" s="99">
        <f t="shared" si="19"/>
        <v>396.7</v>
      </c>
      <c r="AB47" s="434"/>
      <c r="AC47" s="99">
        <f t="shared" si="20"/>
        <v>263.47999999999996</v>
      </c>
      <c r="AD47" s="434"/>
      <c r="AE47" s="195">
        <v>2.2987000000000002</v>
      </c>
      <c r="AF47" s="195">
        <v>2.8761000000000001</v>
      </c>
      <c r="AG47" s="303">
        <f t="shared" si="27"/>
        <v>0.57739999999999991</v>
      </c>
      <c r="AH47" s="85">
        <f t="shared" si="12"/>
        <v>218.57999999999987</v>
      </c>
      <c r="AI47" s="101">
        <f t="shared" si="32"/>
        <v>-44.900000000000091</v>
      </c>
      <c r="AJ47" s="22">
        <v>396.7</v>
      </c>
      <c r="AK47" s="22"/>
      <c r="AL47" s="101">
        <f t="shared" si="24"/>
        <v>-218.57999999999987</v>
      </c>
      <c r="AM47" s="5"/>
      <c r="AN47" s="16">
        <f t="shared" si="6"/>
        <v>-44.900000000000091</v>
      </c>
      <c r="AO47" s="295">
        <v>3175</v>
      </c>
      <c r="AP47" s="237">
        <f t="shared" si="15"/>
        <v>-18.099999999999909</v>
      </c>
      <c r="AQ47" s="240">
        <v>2695</v>
      </c>
      <c r="AR47" s="237">
        <f t="shared" si="16"/>
        <v>-26.800000000000182</v>
      </c>
      <c r="AS47" s="241"/>
      <c r="AV47" s="22"/>
      <c r="AW47" s="22"/>
      <c r="BA47" s="22"/>
      <c r="BB47" s="312">
        <v>37133</v>
      </c>
      <c r="BC47" s="445" t="s">
        <v>286</v>
      </c>
      <c r="BD47" s="447" t="s">
        <v>288</v>
      </c>
      <c r="BE47" s="447" t="s">
        <v>288</v>
      </c>
      <c r="BF47" s="447" t="s">
        <v>288</v>
      </c>
      <c r="BG47" s="447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C48" s="449">
        <v>37134</v>
      </c>
      <c r="D48" s="304">
        <v>62</v>
      </c>
      <c r="E48" s="440"/>
      <c r="F48" s="99">
        <v>311.40899999999999</v>
      </c>
      <c r="G48" s="99">
        <v>0</v>
      </c>
      <c r="H48" s="99">
        <f t="shared" si="7"/>
        <v>311.40899999999999</v>
      </c>
      <c r="I48" s="442"/>
      <c r="J48" s="101">
        <v>254.768</v>
      </c>
      <c r="K48" s="101">
        <v>-89.917000000000002</v>
      </c>
      <c r="L48" s="99">
        <f t="shared" si="8"/>
        <v>164.851</v>
      </c>
      <c r="M48" s="101">
        <f>'Page 2'!AN36</f>
        <v>68.691999999999993</v>
      </c>
      <c r="N48" s="101">
        <f>'Page 2'!AO36</f>
        <v>-70.111000000000004</v>
      </c>
      <c r="O48" s="99">
        <f t="shared" si="9"/>
        <v>-1.4190000000000111</v>
      </c>
      <c r="P48" s="99">
        <f t="shared" si="23"/>
        <v>163.43199999999999</v>
      </c>
      <c r="Q48" s="99">
        <f t="shared" si="10"/>
        <v>474.84100000000001</v>
      </c>
      <c r="R48" s="442"/>
      <c r="S48" s="183">
        <f t="shared" si="17"/>
        <v>794.89700000000005</v>
      </c>
      <c r="T48" s="100">
        <v>-21.097000000000001</v>
      </c>
      <c r="U48" s="101"/>
      <c r="V48" s="101"/>
      <c r="W48" s="101"/>
      <c r="X48" s="101">
        <v>0</v>
      </c>
      <c r="Y48" s="324">
        <v>-29.033000000000001</v>
      </c>
      <c r="Z48" s="99">
        <f t="shared" si="18"/>
        <v>424.71100000000001</v>
      </c>
      <c r="AA48" s="99">
        <f t="shared" si="19"/>
        <v>517.70000000000005</v>
      </c>
      <c r="AB48" s="443"/>
      <c r="AC48" s="99">
        <f t="shared" si="20"/>
        <v>92.989000000000033</v>
      </c>
      <c r="AD48" s="443"/>
      <c r="AE48" s="195">
        <v>2.3250000000000002</v>
      </c>
      <c r="AF48" s="195">
        <v>2.8521999999999998</v>
      </c>
      <c r="AG48" s="303">
        <f t="shared" si="27"/>
        <v>0.52719999999999967</v>
      </c>
      <c r="AH48" s="85">
        <f t="shared" si="12"/>
        <v>193.98900000000003</v>
      </c>
      <c r="AI48" s="101">
        <f t="shared" si="32"/>
        <v>101</v>
      </c>
      <c r="AJ48" s="238">
        <v>517.70000000000005</v>
      </c>
      <c r="AK48" s="238"/>
      <c r="AL48" s="238"/>
      <c r="AM48" s="5"/>
      <c r="AN48" s="16">
        <f t="shared" si="6"/>
        <v>101</v>
      </c>
      <c r="AO48" s="295">
        <v>3282</v>
      </c>
      <c r="AP48" s="237">
        <f t="shared" si="15"/>
        <v>107</v>
      </c>
      <c r="AQ48" s="240">
        <v>2689</v>
      </c>
      <c r="AR48" s="237">
        <f t="shared" si="16"/>
        <v>-6</v>
      </c>
      <c r="AS48" s="241"/>
      <c r="AT48" s="231"/>
      <c r="AU48" s="231"/>
      <c r="AV48" s="230"/>
      <c r="AW48" s="230"/>
      <c r="AX48" s="231"/>
      <c r="AY48" s="231"/>
      <c r="AZ48" s="231"/>
      <c r="BA48" s="22"/>
      <c r="BB48" s="312">
        <v>37134</v>
      </c>
      <c r="BC48" s="447" t="s">
        <v>288</v>
      </c>
      <c r="BD48" s="447" t="s">
        <v>288</v>
      </c>
      <c r="BE48" s="447" t="s">
        <v>288</v>
      </c>
      <c r="BF48" s="447" t="s">
        <v>288</v>
      </c>
      <c r="BG48" s="447" t="s">
        <v>288</v>
      </c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2" thickBot="1">
      <c r="C49" s="312"/>
      <c r="D49"/>
      <c r="E49" s="4"/>
      <c r="F49" s="24">
        <f t="shared" ref="F49:AC49" si="35">SUM(F18:F48)</f>
        <v>8650.0740000000005</v>
      </c>
      <c r="G49" s="24">
        <f t="shared" si="35"/>
        <v>-416.32399999999996</v>
      </c>
      <c r="H49" s="24">
        <f>SUM(H18:H48)</f>
        <v>8233.75</v>
      </c>
      <c r="J49" s="24">
        <f t="shared" si="35"/>
        <v>7944.8560000000007</v>
      </c>
      <c r="K49" s="24">
        <f t="shared" si="35"/>
        <v>-5456.6360000000013</v>
      </c>
      <c r="L49" s="24">
        <f t="shared" si="35"/>
        <v>2488.2199999999998</v>
      </c>
      <c r="M49" s="24">
        <f>SUM(M18:M48)</f>
        <v>2444.1939999999991</v>
      </c>
      <c r="N49" s="24">
        <f>SUM(N18:N48)</f>
        <v>-3305.6079999999993</v>
      </c>
      <c r="O49" s="24">
        <f t="shared" si="35"/>
        <v>-861.41399999999976</v>
      </c>
      <c r="P49" s="24">
        <f t="shared" si="35"/>
        <v>1626.806</v>
      </c>
      <c r="Q49" s="24">
        <f t="shared" si="35"/>
        <v>9860.5559999999987</v>
      </c>
      <c r="R49" s="155"/>
      <c r="S49" s="156"/>
      <c r="T49" s="24">
        <f t="shared" si="35"/>
        <v>-650.72099999999966</v>
      </c>
      <c r="U49" s="24">
        <f t="shared" si="35"/>
        <v>0</v>
      </c>
      <c r="V49" s="24">
        <f>SUM(V18:V48)</f>
        <v>0</v>
      </c>
      <c r="W49" s="24">
        <f>SUM(W18:W48)</f>
        <v>0</v>
      </c>
      <c r="X49" s="24">
        <f t="shared" si="35"/>
        <v>0</v>
      </c>
      <c r="Y49" s="24">
        <f t="shared" si="35"/>
        <v>-900.00000000000023</v>
      </c>
      <c r="Z49" s="24">
        <f t="shared" si="35"/>
        <v>8309.8350000000009</v>
      </c>
      <c r="AA49" s="24">
        <f t="shared" si="35"/>
        <v>8077.9999999999991</v>
      </c>
      <c r="AB49" s="155"/>
      <c r="AC49" s="24">
        <f t="shared" si="35"/>
        <v>-231.83500000000055</v>
      </c>
      <c r="AD49" s="24"/>
      <c r="AE49" s="24"/>
      <c r="AF49" s="24"/>
      <c r="AG49" s="303">
        <f t="shared" si="27"/>
        <v>0</v>
      </c>
      <c r="AH49" s="24">
        <f>SUM(AH18:AH48)</f>
        <v>-241.13500000000028</v>
      </c>
      <c r="AI49" s="24">
        <f>SUM(AI18:AI48)</f>
        <v>-9.3000000000001819</v>
      </c>
      <c r="AJ49" s="24">
        <f>SUM(AJ18:AJ48)</f>
        <v>8077.9999999999991</v>
      </c>
      <c r="AK49" s="24"/>
      <c r="AL49" s="24">
        <f>SUM(AL18:AL48)</f>
        <v>435.12400000000031</v>
      </c>
      <c r="AN49" s="16"/>
      <c r="AO49" s="239"/>
      <c r="AP49" s="223"/>
      <c r="AQ49" s="240"/>
      <c r="AR49" s="240"/>
      <c r="AS49" s="297"/>
      <c r="AT49" s="222">
        <f>SUM(AT18:AT48)</f>
        <v>0</v>
      </c>
      <c r="AU49" s="222">
        <f t="shared" ref="AU49:BA49" si="36">SUM(AU18:AU48)</f>
        <v>0</v>
      </c>
      <c r="AV49" s="222">
        <f t="shared" si="36"/>
        <v>0</v>
      </c>
      <c r="AW49" s="222">
        <f t="shared" si="36"/>
        <v>0</v>
      </c>
      <c r="AX49" s="222">
        <f t="shared" si="36"/>
        <v>0</v>
      </c>
      <c r="AY49" s="222">
        <f t="shared" si="36"/>
        <v>0</v>
      </c>
      <c r="AZ49" s="222">
        <f t="shared" si="36"/>
        <v>0</v>
      </c>
      <c r="BA49" s="222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2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28217.691999999999</v>
      </c>
      <c r="T50" s="16"/>
      <c r="AA50" s="23"/>
      <c r="AB50" s="160"/>
      <c r="AE50" s="364">
        <v>3.1861999999999999</v>
      </c>
      <c r="AF50" s="444">
        <v>2.8521999999999998</v>
      </c>
      <c r="AH50" s="4"/>
      <c r="AJ50" s="4"/>
      <c r="AK50" s="4"/>
      <c r="AL50" s="4"/>
      <c r="AN50" s="4"/>
      <c r="AO50" s="138"/>
      <c r="AP50" s="6"/>
      <c r="AQ50" s="141"/>
      <c r="AR50" s="139"/>
      <c r="AS50" s="85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51"/>
      <c r="K51" s="452"/>
      <c r="L51" s="311"/>
      <c r="M51" s="311"/>
      <c r="N51" s="311"/>
      <c r="O51" s="311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5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42"/>
      <c r="Z52" s="27" t="s">
        <v>12</v>
      </c>
      <c r="AA52" s="27" t="s">
        <v>13</v>
      </c>
      <c r="AB52" s="156"/>
      <c r="AC52" s="244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9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28"/>
      <c r="B53" s="4"/>
      <c r="C53" s="144" t="s">
        <v>287</v>
      </c>
      <c r="D53" s="32"/>
      <c r="E53" s="32"/>
      <c r="F53" s="20">
        <v>8.5250000000000004</v>
      </c>
      <c r="G53" s="20">
        <v>0</v>
      </c>
      <c r="H53" s="20">
        <f>F53+G53</f>
        <v>8.5250000000000004</v>
      </c>
      <c r="J53" s="20">
        <v>7.4589999999999996</v>
      </c>
      <c r="K53" s="20">
        <v>-4.79</v>
      </c>
      <c r="L53" s="20">
        <f>J53+K53</f>
        <v>2.6689999999999996</v>
      </c>
      <c r="M53" s="20"/>
      <c r="N53" s="20"/>
      <c r="O53" s="20"/>
      <c r="P53" s="20">
        <f>J53+K53</f>
        <v>2.6689999999999996</v>
      </c>
      <c r="Q53" s="20">
        <f>H53+P53</f>
        <v>11.193999999999999</v>
      </c>
      <c r="R53" s="155"/>
      <c r="S53" s="155"/>
      <c r="T53" s="20">
        <v>-0.65100000000000002</v>
      </c>
      <c r="U53" s="21">
        <v>0</v>
      </c>
      <c r="V53" s="21">
        <v>0</v>
      </c>
      <c r="W53" s="21">
        <v>0</v>
      </c>
      <c r="X53" s="225">
        <v>0</v>
      </c>
      <c r="Y53" s="326">
        <v>-0.9</v>
      </c>
      <c r="Z53" s="24">
        <f>Q53+T53+U53+V53+W53+X53+Y53</f>
        <v>9.6429999999999989</v>
      </c>
      <c r="AA53" s="33">
        <v>9.6430000000000007</v>
      </c>
      <c r="AC53" s="246">
        <f>AC10+AC49+T49+U49+V49+X49</f>
        <v>10546.444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9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2" thickBot="1">
      <c r="A54" s="34"/>
      <c r="C54" s="34"/>
      <c r="D54" s="34"/>
      <c r="E54" s="105"/>
      <c r="F54" s="216"/>
      <c r="G54" s="217"/>
      <c r="I54" s="179" t="s">
        <v>90</v>
      </c>
      <c r="J54" s="348"/>
      <c r="K54" s="349"/>
      <c r="L54" s="349"/>
      <c r="M54" s="20"/>
      <c r="N54" s="20"/>
      <c r="O54" s="20"/>
      <c r="P54" s="20"/>
      <c r="Q54" s="179" t="s">
        <v>90</v>
      </c>
      <c r="R54" s="179"/>
      <c r="X54" s="223"/>
      <c r="Y54" s="223"/>
      <c r="AA54" s="24"/>
      <c r="AB54" s="155"/>
      <c r="AC54" s="35"/>
      <c r="AD54" s="35"/>
      <c r="AT54" s="85">
        <f>AT49+AT67</f>
        <v>0</v>
      </c>
      <c r="AU54" s="85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7.399999999999999">
      <c r="A55" s="34"/>
      <c r="C55" s="34" t="s">
        <v>77</v>
      </c>
      <c r="E55" s="34"/>
      <c r="F55" s="211">
        <f>SUM(F19:F20,F22:F23,F26:F30,F33:F37,F40:F44,F47:F48)/$C$2</f>
        <v>298.61790476190481</v>
      </c>
      <c r="G55" s="211">
        <f>SUM(G19:G20,G22:G23,G26:G30,G33:G37,G40:G44,G47:G48)/$C$2</f>
        <v>-12.122047619047619</v>
      </c>
      <c r="H55" s="211">
        <f>SUM(H19:H20,H22:H23,H26:H30,H33:H37,H40:H44,H47:H48)/$C$2</f>
        <v>286.49585714285712</v>
      </c>
      <c r="I55" s="164">
        <f>H55/H57</f>
        <v>1.0418031168831168</v>
      </c>
      <c r="J55" s="211">
        <f>SUM(J19:J20,J22:J23,J26:J30,J33:J37,J40:J44,J47:J48)/$C$2</f>
        <v>259.83066666666662</v>
      </c>
      <c r="K55" s="211">
        <f>SUM(K19:K20,K22:K23,K26:K30,K33:K37,K40:K44,K47:K48)/$C$2</f>
        <v>-167.27295238095238</v>
      </c>
      <c r="L55" s="211">
        <f>SUM(L19:L20,L22:L23,L26:L30,L33:L37,L40:L44,L47:L48)/$C$2</f>
        <v>92.557714285714283</v>
      </c>
      <c r="M55" s="211"/>
      <c r="N55" s="211"/>
      <c r="O55" s="211"/>
      <c r="P55" s="40">
        <f>SUM(P19:P20,P22:P23,P26:P30,P33:P37,P40:P44,P47:P48)/$C$2</f>
        <v>65.479428571428571</v>
      </c>
      <c r="Q55" s="164">
        <f>ABS(P55/P57)</f>
        <v>0.76053289086335185</v>
      </c>
      <c r="R55" s="164"/>
      <c r="S55" s="164"/>
      <c r="X55" s="217"/>
      <c r="Y55" s="223"/>
      <c r="Z55" s="77"/>
      <c r="AA55" s="211">
        <f>SUM(AA19:AA20,AA22:AA23,AA26:AA30,AA33:AA37,AA40:AA44,AA47:AA48)/$C$2</f>
        <v>314.07142857142856</v>
      </c>
      <c r="AB55" s="164">
        <f>AA55/AA57</f>
        <v>1.0096665234589115</v>
      </c>
      <c r="AC55" s="347">
        <f>SUM(AC19:AC20,AC22:AC23,AC26:AC30,AC33:AC37,AC40:AC44,AC47:AC48)/$C$2</f>
        <v>12.119428571428552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7.399999999999999">
      <c r="A56" s="34"/>
      <c r="C56" s="34" t="s">
        <v>78</v>
      </c>
      <c r="D56" s="34"/>
      <c r="E56" s="34"/>
      <c r="F56" s="85">
        <f>SUM(F18,F21,F24:F25,F31:F32,F38:F39,F45:F46)/$C$3</f>
        <v>237.90979999999999</v>
      </c>
      <c r="G56" s="85">
        <f>SUM(G18,G21,G24:G25,G31:G32,G38:G39,G45:G46)/$C$3</f>
        <v>-16.176100000000002</v>
      </c>
      <c r="H56" s="85">
        <f>SUM(H18,H21,H24:H25,H31:H32,H38:H39,H45:H46)/$C$3</f>
        <v>221.7337</v>
      </c>
      <c r="I56" s="164">
        <f>H56/H57</f>
        <v>0.8063043636363636</v>
      </c>
      <c r="J56" s="85">
        <f>SUM(J18,J21,J24:J25,J31:J32,J38:J39,J45:J46)/$C$3</f>
        <v>248.84119999999999</v>
      </c>
      <c r="K56" s="85">
        <f>SUM(K18,K21,K24:K25,K31:K32,K38:K39,K45:K46)/$C$3</f>
        <v>-194.3904</v>
      </c>
      <c r="L56" s="85">
        <f>SUM(L18,L21,L24:L25,L31:L32,L38:L39,L45:L46)/$C$3</f>
        <v>54.450799999999994</v>
      </c>
      <c r="M56" s="85"/>
      <c r="N56" s="85"/>
      <c r="O56" s="85"/>
      <c r="P56" s="341">
        <f>SUM(P18,P21,P24:P25,P31:P32,P38:P39,P45:P46)/$C$3</f>
        <v>25.173799999999989</v>
      </c>
      <c r="Q56" s="164">
        <f>P56/P57</f>
        <v>0.29238958411390026</v>
      </c>
      <c r="R56" s="164"/>
      <c r="S56" s="164"/>
      <c r="X56" s="224"/>
      <c r="Y56" s="224"/>
      <c r="Z56" s="77"/>
      <c r="AA56" s="85">
        <f>SUM(AA18,AA21,AA24:AA25,AA31:AA32,AA38:AA39,AA45:AA46)/$C$3</f>
        <v>148.25</v>
      </c>
      <c r="AB56" s="164">
        <f>AA56/AA57</f>
        <v>0.47658923571502637</v>
      </c>
      <c r="AC56" s="21">
        <f>SUM(AC18,AC21,AC24:AC25,AC31:AC32,AC38:AC39,AC45:AC46)/$C$3</f>
        <v>-48.63430000000001</v>
      </c>
      <c r="AD56" s="165"/>
      <c r="AS56" s="228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">
      <c r="A57" s="34"/>
      <c r="C57" s="212" t="s">
        <v>76</v>
      </c>
      <c r="D57" s="212"/>
      <c r="E57" s="212"/>
      <c r="F57" s="213"/>
      <c r="G57" s="213">
        <f>G15</f>
        <v>0</v>
      </c>
      <c r="H57" s="213">
        <f>H15</f>
        <v>275</v>
      </c>
      <c r="I57" s="167"/>
      <c r="J57" s="213">
        <f>J15</f>
        <v>240.61290322580643</v>
      </c>
      <c r="K57" s="213">
        <f>K15</f>
        <v>-154.51612903225805</v>
      </c>
      <c r="L57" s="213">
        <f>L15</f>
        <v>86.09677419354837</v>
      </c>
      <c r="M57" s="213"/>
      <c r="N57" s="213"/>
      <c r="O57" s="213"/>
      <c r="P57" s="213">
        <f>P15</f>
        <v>86.09677419354837</v>
      </c>
      <c r="Q57" s="166"/>
      <c r="R57" s="168"/>
      <c r="S57" s="168"/>
      <c r="T57" s="162"/>
      <c r="U57" s="162"/>
      <c r="V57" s="162"/>
      <c r="W57" s="162"/>
      <c r="X57" s="162"/>
      <c r="Y57" s="327"/>
      <c r="Z57" s="162"/>
      <c r="AA57" s="213">
        <f>AA15</f>
        <v>311.06451612903231</v>
      </c>
      <c r="AB57" s="169"/>
      <c r="AC57" s="213" t="e">
        <f>#REF!</f>
        <v>#REF!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9</v>
      </c>
      <c r="AD58" s="35"/>
      <c r="AS58" s="5" t="s">
        <v>150</v>
      </c>
      <c r="AT58" s="85">
        <f>AT56-AT57</f>
        <v>0</v>
      </c>
      <c r="AU58" s="85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29">
        <f>S50+AT67+(ABS(AU67))</f>
        <v>28217.691999999999</v>
      </c>
      <c r="Z59" s="170" t="s">
        <v>89</v>
      </c>
      <c r="AB59" s="5"/>
      <c r="AC59" s="5">
        <f>COUNTIF(AC18:AC48,"&lt;-50")</f>
        <v>11</v>
      </c>
      <c r="AG59" s="87"/>
      <c r="AI59" s="88"/>
      <c r="AS59" s="228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7"/>
      <c r="AI60" s="88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7"/>
      <c r="AI61" s="88"/>
      <c r="AS61" s="5" t="s">
        <v>150</v>
      </c>
      <c r="AT61" s="85">
        <f>AT59-AT60</f>
        <v>0</v>
      </c>
      <c r="AU61" s="85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7"/>
      <c r="AI62" s="88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7"/>
      <c r="AI63" s="88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7"/>
      <c r="AI64" s="88"/>
      <c r="AS64" s="5" t="s">
        <v>150</v>
      </c>
      <c r="AT64" s="85">
        <f>AT62-AT63</f>
        <v>0</v>
      </c>
      <c r="AU64" s="85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7"/>
      <c r="AI65" s="88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7"/>
      <c r="AI66" s="88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7"/>
      <c r="AI67" s="88"/>
      <c r="AT67" s="85">
        <f>AT57+AT60+AT63</f>
        <v>0</v>
      </c>
      <c r="AU67" s="85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7"/>
      <c r="AI68" s="88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7"/>
      <c r="AI69" s="88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7"/>
      <c r="AI70" s="88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7"/>
      <c r="AI71" s="88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7"/>
      <c r="AI72" s="88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7"/>
      <c r="AI73" s="88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7"/>
      <c r="AI74" s="88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7"/>
      <c r="AI75" s="88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7"/>
      <c r="AI76" s="88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7"/>
      <c r="AI77" s="88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7"/>
      <c r="AI78" s="88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7"/>
      <c r="AI79" s="88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7"/>
      <c r="AI80" s="88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7"/>
      <c r="AI81" s="88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7"/>
      <c r="AI82" s="88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7"/>
      <c r="AI83" s="88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7"/>
      <c r="AI84" s="88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7"/>
      <c r="AI85" s="88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7"/>
      <c r="AI86" s="88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7"/>
      <c r="AI87" s="88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7"/>
      <c r="AI88" s="88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7"/>
      <c r="AI89" s="88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7"/>
      <c r="AI90" s="88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7"/>
      <c r="AI91" s="88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7"/>
      <c r="AI92" s="88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7"/>
      <c r="AI93" s="88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7"/>
      <c r="AI94" s="88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5"/>
      <c r="AG95" s="87"/>
      <c r="AI95" s="88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5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5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5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5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5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5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5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5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5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5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5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5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5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5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5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5"/>
      <c r="AO122" s="38"/>
      <c r="AP122" s="38"/>
      <c r="AQ122" s="81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5"/>
      <c r="J123" s="80"/>
      <c r="K123" s="80"/>
      <c r="L123" s="80"/>
      <c r="M123" s="80"/>
      <c r="N123" s="80"/>
      <c r="O123" s="80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5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5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5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&amp;RAUGUST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31" zoomScale="75" workbookViewId="0">
      <selection activeCell="AL6" sqref="AL6:AL67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351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1.441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78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6">
      <c r="B2" s="5">
        <v>144.84399999999999</v>
      </c>
      <c r="C2" s="312"/>
      <c r="D2" s="4"/>
      <c r="E2" s="4"/>
      <c r="F2" s="42" t="s">
        <v>34</v>
      </c>
      <c r="G2" s="43" t="s">
        <v>35</v>
      </c>
      <c r="I2" s="44"/>
      <c r="J2" s="45" t="s">
        <v>284</v>
      </c>
      <c r="K2" s="46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5.6">
      <c r="D3" s="1" t="s">
        <v>36</v>
      </c>
      <c r="E3" s="47"/>
      <c r="F3" s="48" t="s">
        <v>37</v>
      </c>
      <c r="G3" s="49" t="s">
        <v>38</v>
      </c>
      <c r="H3" s="5" t="s">
        <v>39</v>
      </c>
      <c r="I3" s="50">
        <v>2000</v>
      </c>
      <c r="J3" s="50">
        <v>1999</v>
      </c>
      <c r="K3" s="51">
        <v>1998</v>
      </c>
      <c r="L3" s="11" t="s">
        <v>69</v>
      </c>
      <c r="AH3" s="188">
        <v>98</v>
      </c>
      <c r="AI3" s="188">
        <v>61120</v>
      </c>
      <c r="AJ3" s="188">
        <v>62389</v>
      </c>
      <c r="AK3" s="188">
        <v>62996</v>
      </c>
      <c r="AL3" s="188">
        <v>62998</v>
      </c>
      <c r="AM3" s="188">
        <v>63001</v>
      </c>
      <c r="AN3" s="188">
        <v>71319</v>
      </c>
      <c r="AO3" s="188">
        <v>71320</v>
      </c>
      <c r="AP3" s="188">
        <v>71321</v>
      </c>
      <c r="AQ3" s="188">
        <v>71322</v>
      </c>
      <c r="AR3" s="188">
        <v>71323</v>
      </c>
      <c r="AS3" s="194">
        <v>71325</v>
      </c>
      <c r="AT3" s="188">
        <v>71327</v>
      </c>
      <c r="AU3" s="194">
        <v>71330</v>
      </c>
      <c r="AV3" s="188">
        <v>71451</v>
      </c>
      <c r="AW3" s="188">
        <v>71459</v>
      </c>
      <c r="AX3" s="188">
        <v>71460</v>
      </c>
    </row>
    <row r="4" spans="1:50" ht="15.6">
      <c r="A4" s="21"/>
      <c r="B4" s="52">
        <v>0.88200000000000001</v>
      </c>
      <c r="C4" s="354">
        <v>-2.5000000000000001E-2</v>
      </c>
      <c r="D4" s="53" t="s">
        <v>40</v>
      </c>
      <c r="F4" s="22">
        <f>B4+((C4/AUGUST!B$1)*AUGUST!B$2)</f>
        <v>0.85699999999999998</v>
      </c>
      <c r="G4" s="52">
        <v>0.86</v>
      </c>
      <c r="H4" s="54"/>
      <c r="I4" s="55">
        <v>1.7869999999999999</v>
      </c>
      <c r="J4" s="55">
        <v>1.704</v>
      </c>
      <c r="K4" s="123">
        <v>1.9490000000000001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5.6">
      <c r="A5" s="21"/>
      <c r="B5" s="56">
        <v>1.7509999999999999</v>
      </c>
      <c r="C5" s="354">
        <v>-2.5000000000000001E-2</v>
      </c>
      <c r="D5" s="53" t="s">
        <v>41</v>
      </c>
      <c r="F5" s="22">
        <f>B5+((C5/AUGUST!B$1)*AUGUST!B$2)</f>
        <v>1.726</v>
      </c>
      <c r="G5" s="56">
        <v>1.71</v>
      </c>
      <c r="H5" s="54"/>
      <c r="I5" s="57">
        <v>1.4450000000000001</v>
      </c>
      <c r="J5" s="57">
        <v>1.095</v>
      </c>
      <c r="K5" s="124">
        <v>1.6879999999999999</v>
      </c>
      <c r="L5" s="148"/>
      <c r="M5" s="358"/>
      <c r="N5" s="59"/>
      <c r="O5" s="360"/>
      <c r="P5" s="188">
        <v>98</v>
      </c>
      <c r="Q5" s="188">
        <v>62389</v>
      </c>
      <c r="R5" s="188">
        <v>62996</v>
      </c>
      <c r="S5" s="188">
        <v>62998</v>
      </c>
      <c r="T5" s="188">
        <v>63001</v>
      </c>
      <c r="U5" s="188">
        <v>71320</v>
      </c>
      <c r="V5" s="188">
        <v>71322</v>
      </c>
      <c r="W5" s="188">
        <v>71323</v>
      </c>
      <c r="X5" s="188">
        <v>71327</v>
      </c>
      <c r="Y5" s="188">
        <v>71328</v>
      </c>
      <c r="Z5" s="188">
        <v>71330</v>
      </c>
      <c r="AA5" s="188">
        <v>71451</v>
      </c>
      <c r="AB5" s="188">
        <v>71456</v>
      </c>
      <c r="AC5" s="188">
        <v>71459</v>
      </c>
      <c r="AD5" s="194">
        <v>71460</v>
      </c>
      <c r="AE5" s="194">
        <v>78122</v>
      </c>
      <c r="AF5" s="346">
        <v>78124</v>
      </c>
      <c r="AG5" s="188">
        <v>78125</v>
      </c>
      <c r="AH5" s="188" t="s">
        <v>59</v>
      </c>
      <c r="AI5" s="34"/>
      <c r="AJ5" s="34"/>
      <c r="AK5" s="171"/>
      <c r="AL5" s="188" t="s">
        <v>59</v>
      </c>
      <c r="AN5" s="5" t="s">
        <v>63</v>
      </c>
      <c r="AO5" s="5" t="s">
        <v>224</v>
      </c>
    </row>
    <row r="6" spans="1:50" ht="15.6">
      <c r="A6" s="21"/>
      <c r="B6" s="56">
        <v>97.088999999999999</v>
      </c>
      <c r="C6" s="354">
        <v>5.8</v>
      </c>
      <c r="D6" s="53" t="s">
        <v>42</v>
      </c>
      <c r="F6" s="22">
        <v>97.382000000000005</v>
      </c>
      <c r="G6" s="56">
        <v>102.818</v>
      </c>
      <c r="H6" s="54">
        <v>0.16658000000000001</v>
      </c>
      <c r="I6" s="57">
        <v>102.824</v>
      </c>
      <c r="J6" s="57">
        <v>102.669</v>
      </c>
      <c r="K6" s="125">
        <v>102.379</v>
      </c>
      <c r="L6" s="148"/>
      <c r="M6" s="431">
        <v>37104</v>
      </c>
      <c r="N6" s="102"/>
      <c r="O6" s="184"/>
      <c r="P6" s="353"/>
      <c r="Q6" s="353">
        <v>45310</v>
      </c>
      <c r="R6" s="353"/>
      <c r="S6" s="353">
        <v>19236</v>
      </c>
      <c r="T6" s="353">
        <v>31001</v>
      </c>
      <c r="U6" s="353">
        <v>9343</v>
      </c>
      <c r="V6" s="353">
        <v>39</v>
      </c>
      <c r="W6" s="353">
        <v>0</v>
      </c>
      <c r="X6" s="353"/>
      <c r="Y6" s="353"/>
      <c r="Z6" s="353"/>
      <c r="AA6" s="368"/>
      <c r="AB6" s="353">
        <v>0</v>
      </c>
      <c r="AC6" s="184">
        <v>2055</v>
      </c>
      <c r="AD6" s="363"/>
      <c r="AE6" s="184"/>
      <c r="AF6" s="368"/>
      <c r="AG6" s="428"/>
      <c r="AH6" s="428">
        <v>106984</v>
      </c>
      <c r="AI6" s="102"/>
      <c r="AJ6" s="102"/>
      <c r="AK6" s="103"/>
      <c r="AL6" s="428">
        <v>106984</v>
      </c>
      <c r="AM6" s="5">
        <v>1</v>
      </c>
      <c r="AN6" s="422">
        <f>AL6/1000</f>
        <v>106.98399999999999</v>
      </c>
      <c r="AO6" s="422">
        <f>(AL7/1000)*-1</f>
        <v>-103.76900000000001</v>
      </c>
    </row>
    <row r="7" spans="1:50" ht="15.6">
      <c r="A7" s="21"/>
      <c r="B7" s="56">
        <v>17</v>
      </c>
      <c r="C7" s="354">
        <v>1.9</v>
      </c>
      <c r="D7" s="53" t="s">
        <v>43</v>
      </c>
      <c r="F7" s="22">
        <v>17.187999999999999</v>
      </c>
      <c r="G7" s="56">
        <v>18.489999999999998</v>
      </c>
      <c r="H7" s="54">
        <f>G7/F7</f>
        <v>1.0757505236211311</v>
      </c>
      <c r="I7" s="57">
        <v>17.599</v>
      </c>
      <c r="J7" s="57">
        <v>18.920000000000002</v>
      </c>
      <c r="K7" s="125">
        <v>19.195</v>
      </c>
      <c r="L7" s="148"/>
      <c r="M7" s="352"/>
      <c r="N7" s="34"/>
      <c r="O7" s="103"/>
      <c r="P7" s="362"/>
      <c r="Q7" s="362">
        <v>39787</v>
      </c>
      <c r="R7" s="362"/>
      <c r="S7" s="362">
        <v>17105</v>
      </c>
      <c r="T7" s="362">
        <v>20326</v>
      </c>
      <c r="U7" s="362">
        <v>0</v>
      </c>
      <c r="V7" s="362">
        <v>0</v>
      </c>
      <c r="W7" s="362">
        <v>9361</v>
      </c>
      <c r="X7" s="362"/>
      <c r="Y7" s="362"/>
      <c r="Z7" s="362"/>
      <c r="AA7" s="147"/>
      <c r="AB7" s="362">
        <v>14770</v>
      </c>
      <c r="AC7" s="103">
        <v>2420</v>
      </c>
      <c r="AD7" s="362"/>
      <c r="AE7" s="103"/>
      <c r="AF7" s="147"/>
      <c r="AG7" s="210"/>
      <c r="AH7" s="210">
        <v>103769</v>
      </c>
      <c r="AI7" s="34"/>
      <c r="AJ7" s="34"/>
      <c r="AK7" s="103"/>
      <c r="AL7" s="210">
        <v>103769</v>
      </c>
      <c r="AM7" s="5">
        <v>2</v>
      </c>
      <c r="AN7" s="422">
        <f>AL8/1000</f>
        <v>169.65100000000001</v>
      </c>
      <c r="AO7" s="422">
        <f>AL9/1000*-1</f>
        <v>-91.108999999999995</v>
      </c>
    </row>
    <row r="8" spans="1:50" ht="15.6">
      <c r="A8" s="21"/>
      <c r="B8" s="56">
        <v>46.4</v>
      </c>
      <c r="C8" s="354">
        <v>2.2839999999999998</v>
      </c>
      <c r="D8" s="53" t="s">
        <v>44</v>
      </c>
      <c r="F8" s="22">
        <v>46.128999999999998</v>
      </c>
      <c r="G8" s="56">
        <v>47.27</v>
      </c>
      <c r="H8" s="54">
        <f>G8/F8</f>
        <v>1.0247349823321557</v>
      </c>
      <c r="I8" s="57">
        <v>44.343000000000004</v>
      </c>
      <c r="J8" s="57">
        <v>49.412999999999997</v>
      </c>
      <c r="K8" s="125">
        <v>50.578000000000003</v>
      </c>
      <c r="L8" s="148"/>
      <c r="M8" s="359">
        <v>37105</v>
      </c>
      <c r="N8" s="102"/>
      <c r="O8" s="184"/>
      <c r="P8" s="363"/>
      <c r="Q8" s="363">
        <v>703</v>
      </c>
      <c r="R8" s="363"/>
      <c r="S8" s="363">
        <v>16367</v>
      </c>
      <c r="T8" s="363">
        <v>32896</v>
      </c>
      <c r="U8" s="363">
        <v>0</v>
      </c>
      <c r="V8" s="363">
        <v>7400</v>
      </c>
      <c r="W8" s="363">
        <v>46089</v>
      </c>
      <c r="X8" s="363"/>
      <c r="Y8" s="363"/>
      <c r="Z8" s="363"/>
      <c r="AA8" s="369"/>
      <c r="AB8" s="363">
        <v>64375</v>
      </c>
      <c r="AC8" s="184">
        <v>1821</v>
      </c>
      <c r="AD8" s="363"/>
      <c r="AE8" s="184">
        <v>0</v>
      </c>
      <c r="AF8" s="369"/>
      <c r="AG8" s="214">
        <v>0</v>
      </c>
      <c r="AH8" s="214">
        <v>169651</v>
      </c>
      <c r="AI8" s="102"/>
      <c r="AJ8" s="102"/>
      <c r="AK8" s="103"/>
      <c r="AL8" s="214">
        <v>169651</v>
      </c>
      <c r="AM8" s="5">
        <v>3</v>
      </c>
      <c r="AN8" s="422">
        <f>AL10/1000</f>
        <v>159.69300000000001</v>
      </c>
      <c r="AO8" s="422">
        <f>AL11/1000*-1</f>
        <v>-107.696</v>
      </c>
    </row>
    <row r="9" spans="1:50" ht="15.6">
      <c r="B9" s="58"/>
      <c r="C9" s="312"/>
      <c r="D9" s="44"/>
      <c r="E9" s="59"/>
      <c r="F9" s="60">
        <f>SUM(F3:F8)</f>
        <v>163.28200000000001</v>
      </c>
      <c r="G9" s="60">
        <f>SUM(G4:G8)</f>
        <v>171.148</v>
      </c>
      <c r="I9" s="61"/>
      <c r="J9" s="61"/>
      <c r="K9" s="96"/>
      <c r="L9" s="148"/>
      <c r="M9" s="352"/>
      <c r="N9" s="34"/>
      <c r="O9" s="103"/>
      <c r="P9" s="362"/>
      <c r="Q9" s="362">
        <v>7334</v>
      </c>
      <c r="R9" s="362"/>
      <c r="S9" s="362">
        <v>34075</v>
      </c>
      <c r="T9" s="362">
        <v>16192</v>
      </c>
      <c r="U9" s="362">
        <v>3462</v>
      </c>
      <c r="V9" s="362">
        <v>0</v>
      </c>
      <c r="W9" s="362">
        <v>0</v>
      </c>
      <c r="X9" s="362"/>
      <c r="Y9" s="362"/>
      <c r="Z9" s="362"/>
      <c r="AA9" s="147"/>
      <c r="AB9" s="362">
        <v>0</v>
      </c>
      <c r="AC9" s="103">
        <v>193</v>
      </c>
      <c r="AD9" s="362"/>
      <c r="AE9" s="103">
        <v>29175</v>
      </c>
      <c r="AF9" s="147"/>
      <c r="AG9" s="210">
        <v>678</v>
      </c>
      <c r="AH9" s="210">
        <v>91109</v>
      </c>
      <c r="AI9" s="34"/>
      <c r="AJ9" s="34"/>
      <c r="AK9" s="103"/>
      <c r="AL9" s="210">
        <v>91109</v>
      </c>
      <c r="AM9" s="5">
        <v>4</v>
      </c>
      <c r="AN9" s="422">
        <f>AL12/1000</f>
        <v>97.179000000000002</v>
      </c>
      <c r="AO9" s="422">
        <f>AL13/1000*-1</f>
        <v>-57.015999999999998</v>
      </c>
    </row>
    <row r="10" spans="1:50" ht="15.6">
      <c r="B10" s="62"/>
      <c r="D10" s="13"/>
      <c r="F10" s="63" t="s">
        <v>45</v>
      </c>
      <c r="G10" s="63">
        <f>G9-G7</f>
        <v>152.65799999999999</v>
      </c>
      <c r="I10" s="61">
        <v>163.839</v>
      </c>
      <c r="J10" s="61">
        <v>170.79</v>
      </c>
      <c r="K10" s="96">
        <v>167.411</v>
      </c>
      <c r="M10" s="359">
        <v>37106</v>
      </c>
      <c r="N10" s="102"/>
      <c r="O10" s="184"/>
      <c r="P10" s="363"/>
      <c r="Q10" s="363">
        <v>7571</v>
      </c>
      <c r="R10" s="363">
        <v>849</v>
      </c>
      <c r="S10" s="363">
        <v>16368</v>
      </c>
      <c r="T10" s="363">
        <v>43464</v>
      </c>
      <c r="U10" s="363">
        <v>0</v>
      </c>
      <c r="V10" s="363">
        <v>8221</v>
      </c>
      <c r="W10" s="363">
        <v>43917</v>
      </c>
      <c r="X10" s="363"/>
      <c r="Y10" s="363"/>
      <c r="Z10" s="363"/>
      <c r="AA10" s="369"/>
      <c r="AB10" s="363">
        <v>16747</v>
      </c>
      <c r="AC10" s="184">
        <v>22556</v>
      </c>
      <c r="AD10" s="363"/>
      <c r="AE10" s="184">
        <v>0</v>
      </c>
      <c r="AF10" s="369"/>
      <c r="AG10" s="214"/>
      <c r="AH10" s="214">
        <v>159693</v>
      </c>
      <c r="AI10" s="102"/>
      <c r="AJ10" s="102"/>
      <c r="AK10" s="103"/>
      <c r="AL10" s="214">
        <v>159693</v>
      </c>
      <c r="AM10" s="5">
        <v>5</v>
      </c>
      <c r="AN10" s="422">
        <f>AL14/1000</f>
        <v>90.998000000000005</v>
      </c>
      <c r="AO10" s="422">
        <f>AL15/1000*-1</f>
        <v>-30.396999999999998</v>
      </c>
    </row>
    <row r="11" spans="1:50" ht="15.6">
      <c r="B11" s="118">
        <f>SUM(C4:C9)</f>
        <v>9.9340000000000011</v>
      </c>
      <c r="I11" s="63">
        <v>146.83500000000001</v>
      </c>
      <c r="J11" s="63">
        <v>153.61199999999999</v>
      </c>
      <c r="K11" s="63">
        <v>150.399</v>
      </c>
      <c r="M11" s="352"/>
      <c r="N11" s="34"/>
      <c r="O11" s="103"/>
      <c r="P11" s="362"/>
      <c r="Q11" s="362">
        <v>887</v>
      </c>
      <c r="R11" s="362">
        <v>29923</v>
      </c>
      <c r="S11" s="362">
        <v>21399</v>
      </c>
      <c r="T11" s="362">
        <v>0</v>
      </c>
      <c r="U11" s="362">
        <v>30648</v>
      </c>
      <c r="V11" s="362">
        <v>0</v>
      </c>
      <c r="W11" s="362">
        <v>2041</v>
      </c>
      <c r="X11" s="362"/>
      <c r="Y11" s="362"/>
      <c r="Z11" s="362"/>
      <c r="AA11" s="147"/>
      <c r="AB11" s="362">
        <v>0</v>
      </c>
      <c r="AC11" s="103">
        <v>576</v>
      </c>
      <c r="AD11" s="362"/>
      <c r="AE11" s="103">
        <v>22222</v>
      </c>
      <c r="AF11" s="147"/>
      <c r="AG11" s="210"/>
      <c r="AH11" s="210">
        <v>107696</v>
      </c>
      <c r="AI11" s="34"/>
      <c r="AJ11" s="34"/>
      <c r="AK11" s="103"/>
      <c r="AL11" s="210">
        <v>107696</v>
      </c>
      <c r="AM11" s="5">
        <v>6</v>
      </c>
      <c r="AN11" s="422">
        <f>AL16/1000</f>
        <v>115.313</v>
      </c>
      <c r="AO11" s="422">
        <f>AL17/1000*-1</f>
        <v>-110.691</v>
      </c>
    </row>
    <row r="12" spans="1:50" ht="16.2" thickBot="1">
      <c r="A12" s="5" t="s">
        <v>227</v>
      </c>
      <c r="B12" s="356">
        <v>0.9</v>
      </c>
      <c r="M12" s="359">
        <v>37107</v>
      </c>
      <c r="N12" s="102"/>
      <c r="O12" s="184"/>
      <c r="P12" s="363"/>
      <c r="Q12" s="363">
        <v>8800</v>
      </c>
      <c r="R12" s="363"/>
      <c r="S12" s="363">
        <v>13429</v>
      </c>
      <c r="T12" s="363">
        <v>37047</v>
      </c>
      <c r="U12" s="363">
        <v>4837</v>
      </c>
      <c r="V12" s="363"/>
      <c r="W12" s="363">
        <v>26204</v>
      </c>
      <c r="X12" s="363"/>
      <c r="Y12" s="363"/>
      <c r="Z12" s="363"/>
      <c r="AA12" s="369"/>
      <c r="AB12" s="363">
        <v>0</v>
      </c>
      <c r="AC12" s="184">
        <v>6862</v>
      </c>
      <c r="AD12" s="363"/>
      <c r="AE12" s="184"/>
      <c r="AF12" s="369"/>
      <c r="AG12" s="214"/>
      <c r="AH12" s="214">
        <v>97179</v>
      </c>
      <c r="AI12" s="102"/>
      <c r="AJ12" s="102"/>
      <c r="AK12" s="103"/>
      <c r="AL12" s="214">
        <v>97179</v>
      </c>
      <c r="AM12" s="5">
        <v>7</v>
      </c>
      <c r="AN12" s="422">
        <f>AL18/1000</f>
        <v>96.552999999999997</v>
      </c>
      <c r="AO12" s="422">
        <f>AL19/1000*-1</f>
        <v>-147.001</v>
      </c>
    </row>
    <row r="13" spans="1:50" ht="15.6">
      <c r="B13" s="355">
        <f>B11+B12</f>
        <v>10.834000000000001</v>
      </c>
      <c r="M13" s="352"/>
      <c r="N13" s="34"/>
      <c r="O13" s="103"/>
      <c r="P13" s="362"/>
      <c r="Q13" s="362">
        <v>7756</v>
      </c>
      <c r="R13" s="362"/>
      <c r="S13" s="362">
        <v>14740</v>
      </c>
      <c r="T13" s="362">
        <v>30973</v>
      </c>
      <c r="U13" s="362">
        <v>0</v>
      </c>
      <c r="V13" s="362"/>
      <c r="W13" s="362">
        <v>0</v>
      </c>
      <c r="X13" s="362"/>
      <c r="Y13" s="362"/>
      <c r="Z13" s="362"/>
      <c r="AA13" s="147"/>
      <c r="AB13" s="362">
        <v>1547</v>
      </c>
      <c r="AC13" s="103">
        <v>2000</v>
      </c>
      <c r="AD13" s="362"/>
      <c r="AE13" s="103"/>
      <c r="AF13" s="147"/>
      <c r="AG13" s="210"/>
      <c r="AH13" s="210">
        <v>57016</v>
      </c>
      <c r="AI13" s="34"/>
      <c r="AJ13" s="34"/>
      <c r="AK13" s="103"/>
      <c r="AL13" s="210">
        <v>57016</v>
      </c>
      <c r="AM13" s="5">
        <v>8</v>
      </c>
      <c r="AN13" s="422">
        <f>AL20/1000</f>
        <v>87.188999999999993</v>
      </c>
      <c r="AO13" s="422">
        <f>AL21/1000*-1</f>
        <v>-176.066</v>
      </c>
    </row>
    <row r="14" spans="1:50">
      <c r="M14" s="359">
        <v>37108</v>
      </c>
      <c r="N14" s="102"/>
      <c r="O14" s="184"/>
      <c r="P14" s="363"/>
      <c r="Q14" s="363">
        <v>8556</v>
      </c>
      <c r="R14" s="363"/>
      <c r="S14" s="363">
        <v>14952</v>
      </c>
      <c r="T14" s="363">
        <v>35786</v>
      </c>
      <c r="U14" s="363">
        <v>4838</v>
      </c>
      <c r="V14" s="363"/>
      <c r="W14" s="363">
        <v>23334</v>
      </c>
      <c r="X14" s="363"/>
      <c r="Y14" s="363"/>
      <c r="Z14" s="363"/>
      <c r="AA14" s="369"/>
      <c r="AB14" s="363">
        <v>0</v>
      </c>
      <c r="AC14" s="184">
        <v>3532</v>
      </c>
      <c r="AD14" s="363"/>
      <c r="AE14" s="184"/>
      <c r="AF14" s="369"/>
      <c r="AG14" s="214"/>
      <c r="AH14" s="214">
        <v>90998</v>
      </c>
      <c r="AI14" s="102"/>
      <c r="AJ14" s="102"/>
      <c r="AK14" s="103"/>
      <c r="AL14" s="214">
        <v>90998</v>
      </c>
      <c r="AM14" s="5">
        <v>9</v>
      </c>
      <c r="AN14" s="422">
        <f>AL22/1000</f>
        <v>93.188999999999993</v>
      </c>
      <c r="AO14" s="422">
        <f>AL23/1000*-1</f>
        <v>-184.27199999999999</v>
      </c>
    </row>
    <row r="15" spans="1:50">
      <c r="M15" s="352"/>
      <c r="N15" s="34"/>
      <c r="O15" s="103"/>
      <c r="P15" s="362"/>
      <c r="Q15" s="362">
        <v>3765</v>
      </c>
      <c r="R15" s="362"/>
      <c r="S15" s="362">
        <v>14740</v>
      </c>
      <c r="T15" s="362">
        <v>8401</v>
      </c>
      <c r="U15" s="362">
        <v>0</v>
      </c>
      <c r="V15" s="362"/>
      <c r="W15" s="362">
        <v>0</v>
      </c>
      <c r="X15" s="362"/>
      <c r="Y15" s="362"/>
      <c r="Z15" s="362"/>
      <c r="AA15" s="147"/>
      <c r="AB15" s="362">
        <v>3491</v>
      </c>
      <c r="AC15" s="103">
        <v>0</v>
      </c>
      <c r="AD15" s="362"/>
      <c r="AE15" s="103"/>
      <c r="AF15" s="147"/>
      <c r="AG15" s="210"/>
      <c r="AH15" s="210">
        <v>30397</v>
      </c>
      <c r="AI15" s="34"/>
      <c r="AJ15" s="34"/>
      <c r="AK15" s="103"/>
      <c r="AL15" s="210">
        <v>30397</v>
      </c>
      <c r="AM15" s="5">
        <v>10</v>
      </c>
      <c r="AN15" s="422">
        <f>AL24/1000</f>
        <v>44.557000000000002</v>
      </c>
      <c r="AO15" s="422">
        <f>AL25/1000*-1</f>
        <v>-144.38399999999999</v>
      </c>
    </row>
    <row r="16" spans="1:50" ht="15.6">
      <c r="D16" s="67" t="s">
        <v>46</v>
      </c>
      <c r="E16" s="65" t="s">
        <v>47</v>
      </c>
      <c r="F16" s="66"/>
      <c r="M16" s="359">
        <v>37109</v>
      </c>
      <c r="N16" s="102"/>
      <c r="O16" s="184"/>
      <c r="P16" s="363"/>
      <c r="Q16" s="363">
        <v>582</v>
      </c>
      <c r="R16" s="363">
        <v>0</v>
      </c>
      <c r="S16" s="363">
        <v>16368</v>
      </c>
      <c r="T16" s="363">
        <v>39681</v>
      </c>
      <c r="U16" s="363">
        <v>4837</v>
      </c>
      <c r="V16" s="363">
        <v>22557</v>
      </c>
      <c r="W16" s="363">
        <v>26194</v>
      </c>
      <c r="X16" s="363"/>
      <c r="Y16" s="363"/>
      <c r="Z16" s="363"/>
      <c r="AA16" s="369"/>
      <c r="AB16" s="363">
        <v>4801</v>
      </c>
      <c r="AC16" s="184">
        <v>293</v>
      </c>
      <c r="AD16" s="363"/>
      <c r="AE16" s="184"/>
      <c r="AF16" s="369"/>
      <c r="AG16" s="214"/>
      <c r="AH16" s="214">
        <v>115313</v>
      </c>
      <c r="AI16" s="102"/>
      <c r="AJ16" s="102"/>
      <c r="AK16" s="103"/>
      <c r="AL16" s="214">
        <v>115313</v>
      </c>
      <c r="AM16" s="5">
        <v>11</v>
      </c>
      <c r="AN16" s="422">
        <f>AL26/1000</f>
        <v>83.412999999999997</v>
      </c>
      <c r="AO16" s="422">
        <f>AL27/1000*-1</f>
        <v>-171.648</v>
      </c>
    </row>
    <row r="17" spans="2:41" ht="15.6">
      <c r="D17" s="133" t="s">
        <v>48</v>
      </c>
      <c r="E17" s="67" t="s">
        <v>49</v>
      </c>
      <c r="F17" s="71" t="s">
        <v>50</v>
      </c>
      <c r="H17" s="68"/>
      <c r="M17" s="352"/>
      <c r="N17" s="34"/>
      <c r="O17" s="103"/>
      <c r="P17" s="362"/>
      <c r="Q17" s="362">
        <v>35345</v>
      </c>
      <c r="R17" s="362">
        <v>6721</v>
      </c>
      <c r="S17" s="362">
        <v>18055</v>
      </c>
      <c r="T17" s="362">
        <v>32281</v>
      </c>
      <c r="U17" s="362">
        <v>0</v>
      </c>
      <c r="V17" s="362">
        <v>0</v>
      </c>
      <c r="W17" s="362">
        <v>0</v>
      </c>
      <c r="X17" s="362"/>
      <c r="Y17" s="362"/>
      <c r="Z17" s="362"/>
      <c r="AA17" s="147"/>
      <c r="AB17" s="362">
        <v>0</v>
      </c>
      <c r="AC17" s="103">
        <v>18289</v>
      </c>
      <c r="AD17" s="362"/>
      <c r="AE17" s="103"/>
      <c r="AF17" s="147"/>
      <c r="AG17" s="210"/>
      <c r="AH17" s="210">
        <v>110691</v>
      </c>
      <c r="AI17" s="34"/>
      <c r="AJ17" s="34"/>
      <c r="AK17" s="103"/>
      <c r="AL17" s="210">
        <v>110691</v>
      </c>
      <c r="AM17" s="5">
        <v>12</v>
      </c>
      <c r="AN17" s="422">
        <f>AL28/1000</f>
        <v>63.052</v>
      </c>
      <c r="AO17" s="422">
        <f>AL29/1000*-1</f>
        <v>-171.28299999999999</v>
      </c>
    </row>
    <row r="18" spans="2:41" ht="18">
      <c r="D18" s="89" t="s">
        <v>139</v>
      </c>
      <c r="E18" s="111"/>
      <c r="F18" s="69"/>
      <c r="G18" s="5">
        <v>14.523999999999999</v>
      </c>
      <c r="M18" s="359">
        <v>37110</v>
      </c>
      <c r="N18" s="102"/>
      <c r="O18" s="184"/>
      <c r="P18" s="363"/>
      <c r="Q18" s="184">
        <v>21671</v>
      </c>
      <c r="R18" s="363">
        <v>0</v>
      </c>
      <c r="S18" s="184">
        <v>21355</v>
      </c>
      <c r="T18" s="363">
        <v>8495</v>
      </c>
      <c r="U18" s="184">
        <v>1267</v>
      </c>
      <c r="V18" s="363">
        <v>1044</v>
      </c>
      <c r="W18" s="184">
        <v>41221</v>
      </c>
      <c r="X18" s="363"/>
      <c r="Y18" s="184"/>
      <c r="Z18" s="363"/>
      <c r="AA18" s="184"/>
      <c r="AB18" s="363"/>
      <c r="AC18" s="184">
        <v>1500</v>
      </c>
      <c r="AD18" s="363"/>
      <c r="AE18" s="184">
        <v>0</v>
      </c>
      <c r="AF18" s="369"/>
      <c r="AG18" s="214"/>
      <c r="AH18" s="214">
        <v>96553</v>
      </c>
      <c r="AI18" s="102"/>
      <c r="AJ18" s="102"/>
      <c r="AK18" s="103"/>
      <c r="AL18" s="214">
        <v>96553</v>
      </c>
      <c r="AM18" s="5">
        <v>13</v>
      </c>
      <c r="AN18" s="422">
        <f>AL30/1000</f>
        <v>80.569000000000003</v>
      </c>
      <c r="AO18" s="422">
        <f>AL31/1000*-1</f>
        <v>-140.637</v>
      </c>
    </row>
    <row r="19" spans="2:41" ht="18">
      <c r="D19" s="90" t="s">
        <v>140</v>
      </c>
      <c r="E19" s="15"/>
      <c r="F19" s="15"/>
      <c r="G19" s="5">
        <v>14.513999999999999</v>
      </c>
      <c r="M19" s="352"/>
      <c r="N19" s="34"/>
      <c r="O19" s="103"/>
      <c r="P19" s="362"/>
      <c r="Q19" s="103">
        <v>15451</v>
      </c>
      <c r="R19" s="362">
        <v>51357</v>
      </c>
      <c r="S19" s="103">
        <v>14740</v>
      </c>
      <c r="T19" s="362">
        <v>23358</v>
      </c>
      <c r="U19" s="103">
        <v>0</v>
      </c>
      <c r="V19" s="362">
        <v>0</v>
      </c>
      <c r="W19" s="103">
        <v>0</v>
      </c>
      <c r="X19" s="362"/>
      <c r="Y19" s="103"/>
      <c r="Z19" s="362"/>
      <c r="AA19" s="103"/>
      <c r="AB19" s="362"/>
      <c r="AC19" s="103">
        <v>25054</v>
      </c>
      <c r="AD19" s="362"/>
      <c r="AE19" s="103">
        <v>17041</v>
      </c>
      <c r="AF19" s="147"/>
      <c r="AG19" s="210"/>
      <c r="AH19" s="210">
        <v>147001</v>
      </c>
      <c r="AI19" s="34"/>
      <c r="AJ19" s="34"/>
      <c r="AK19" s="103"/>
      <c r="AL19" s="210">
        <v>147001</v>
      </c>
      <c r="AM19" s="5">
        <v>14</v>
      </c>
      <c r="AN19" s="422">
        <f>AL32/1000</f>
        <v>55.389000000000003</v>
      </c>
      <c r="AO19" s="422">
        <f>AL33/1000*-1</f>
        <v>-141.28100000000001</v>
      </c>
    </row>
    <row r="20" spans="2:41" ht="18">
      <c r="D20" s="91" t="s">
        <v>141</v>
      </c>
      <c r="E20" s="70"/>
      <c r="F20" s="70"/>
      <c r="G20" s="5">
        <v>0</v>
      </c>
      <c r="M20" s="359">
        <v>37111</v>
      </c>
      <c r="N20" s="102"/>
      <c r="O20" s="184"/>
      <c r="P20" s="363"/>
      <c r="Q20" s="184">
        <v>11549</v>
      </c>
      <c r="R20" s="363"/>
      <c r="S20" s="184">
        <v>21362</v>
      </c>
      <c r="T20" s="363">
        <v>0</v>
      </c>
      <c r="U20" s="184">
        <v>0</v>
      </c>
      <c r="V20" s="363">
        <v>7306</v>
      </c>
      <c r="W20" s="184">
        <v>45472</v>
      </c>
      <c r="X20" s="363"/>
      <c r="Y20" s="184"/>
      <c r="Z20" s="363"/>
      <c r="AA20" s="184"/>
      <c r="AB20" s="363"/>
      <c r="AC20" s="184">
        <v>1500</v>
      </c>
      <c r="AD20" s="363"/>
      <c r="AE20" s="184">
        <v>0</v>
      </c>
      <c r="AF20" s="369">
        <v>0</v>
      </c>
      <c r="AG20" s="214"/>
      <c r="AH20" s="214">
        <v>87189</v>
      </c>
      <c r="AI20" s="102"/>
      <c r="AJ20" s="102"/>
      <c r="AK20" s="103"/>
      <c r="AL20" s="214">
        <v>87189</v>
      </c>
      <c r="AM20" s="5">
        <v>15</v>
      </c>
      <c r="AN20" s="422">
        <f>AL34/1000</f>
        <v>79.36</v>
      </c>
      <c r="AO20" s="422">
        <f>AL35/1000*-1</f>
        <v>-155.20099999999999</v>
      </c>
    </row>
    <row r="21" spans="2:41" ht="15.6" thickBot="1">
      <c r="D21" s="134"/>
      <c r="G21" s="5">
        <v>0</v>
      </c>
      <c r="J21"/>
      <c r="M21" s="210"/>
      <c r="N21" s="34"/>
      <c r="O21" s="103"/>
      <c r="P21" s="362"/>
      <c r="Q21" s="103">
        <v>8060</v>
      </c>
      <c r="R21" s="362"/>
      <c r="S21" s="103">
        <v>21758</v>
      </c>
      <c r="T21" s="362">
        <v>238</v>
      </c>
      <c r="U21" s="103">
        <v>11976</v>
      </c>
      <c r="V21" s="362">
        <v>0</v>
      </c>
      <c r="W21" s="103">
        <v>0</v>
      </c>
      <c r="X21" s="362"/>
      <c r="Y21" s="103"/>
      <c r="Z21" s="418"/>
      <c r="AA21" s="187"/>
      <c r="AB21" s="418"/>
      <c r="AC21" s="187">
        <v>3040</v>
      </c>
      <c r="AD21" s="418"/>
      <c r="AE21" s="187">
        <v>85458</v>
      </c>
      <c r="AF21" s="426">
        <v>45536</v>
      </c>
      <c r="AG21" s="429"/>
      <c r="AH21" s="429">
        <v>176066</v>
      </c>
      <c r="AI21" s="186"/>
      <c r="AJ21" s="186"/>
      <c r="AK21" s="103"/>
      <c r="AL21" s="429">
        <v>176066</v>
      </c>
      <c r="AM21" s="5">
        <v>16</v>
      </c>
      <c r="AN21" s="422">
        <f>AL36/1000</f>
        <v>46.991999999999997</v>
      </c>
      <c r="AO21" s="422">
        <f>AL37/1000*-1</f>
        <v>-101.496</v>
      </c>
    </row>
    <row r="22" spans="2:41" ht="15.6">
      <c r="D22" s="64"/>
      <c r="E22" s="65" t="s">
        <v>51</v>
      </c>
      <c r="F22" s="66"/>
      <c r="G22" s="65"/>
      <c r="H22" s="66"/>
      <c r="I22" s="64" t="s">
        <v>52</v>
      </c>
      <c r="J22" s="59"/>
      <c r="K22" s="120"/>
      <c r="L22" s="126" t="s">
        <v>57</v>
      </c>
      <c r="M22" s="359">
        <v>37112</v>
      </c>
      <c r="N22" s="102"/>
      <c r="O22" s="184"/>
      <c r="P22" s="363"/>
      <c r="Q22" s="184">
        <v>5265</v>
      </c>
      <c r="R22" s="363"/>
      <c r="S22" s="184">
        <v>22278</v>
      </c>
      <c r="T22" s="363">
        <v>10548</v>
      </c>
      <c r="U22" s="184">
        <v>0</v>
      </c>
      <c r="V22" s="363">
        <v>0</v>
      </c>
      <c r="W22" s="184">
        <v>53598</v>
      </c>
      <c r="X22" s="363"/>
      <c r="Y22" s="184"/>
      <c r="Z22" s="363"/>
      <c r="AA22" s="184"/>
      <c r="AB22" s="363">
        <v>0</v>
      </c>
      <c r="AC22" s="184">
        <v>1500</v>
      </c>
      <c r="AD22" s="363"/>
      <c r="AE22" s="184">
        <v>0</v>
      </c>
      <c r="AF22" s="369">
        <v>0</v>
      </c>
      <c r="AG22" s="214"/>
      <c r="AH22" s="214">
        <v>93189</v>
      </c>
      <c r="AI22" s="102"/>
      <c r="AJ22" s="102"/>
      <c r="AK22" s="103"/>
      <c r="AL22" s="214">
        <v>93189</v>
      </c>
      <c r="AM22" s="5">
        <v>17</v>
      </c>
      <c r="AN22" s="422">
        <f>AL38/1000</f>
        <v>28.684000000000001</v>
      </c>
      <c r="AO22" s="422">
        <f>AL39/1000*-1</f>
        <v>-114.73699999999999</v>
      </c>
    </row>
    <row r="23" spans="2:41" ht="16.2" thickBot="1">
      <c r="D23" s="64"/>
      <c r="E23" s="67" t="s">
        <v>145</v>
      </c>
      <c r="F23" s="132"/>
      <c r="G23" s="67"/>
      <c r="H23" s="72" t="s">
        <v>50</v>
      </c>
      <c r="I23" s="67" t="s">
        <v>53</v>
      </c>
      <c r="J23" s="119"/>
      <c r="K23" s="121"/>
      <c r="L23" s="127" t="s">
        <v>58</v>
      </c>
      <c r="M23" s="352"/>
      <c r="N23" s="186"/>
      <c r="O23" s="187"/>
      <c r="P23" s="418"/>
      <c r="Q23" s="187">
        <v>3298</v>
      </c>
      <c r="R23" s="418"/>
      <c r="S23" s="187">
        <v>14740</v>
      </c>
      <c r="T23" s="418">
        <v>6504</v>
      </c>
      <c r="U23" s="187">
        <v>16163</v>
      </c>
      <c r="V23" s="418">
        <v>31858</v>
      </c>
      <c r="W23" s="187">
        <v>0</v>
      </c>
      <c r="X23" s="362"/>
      <c r="Y23" s="187"/>
      <c r="Z23" s="418"/>
      <c r="AA23" s="187"/>
      <c r="AB23" s="418">
        <v>17706</v>
      </c>
      <c r="AC23" s="187">
        <v>6799</v>
      </c>
      <c r="AD23" s="362"/>
      <c r="AE23" s="103">
        <v>41668</v>
      </c>
      <c r="AF23" s="147">
        <v>45536</v>
      </c>
      <c r="AG23" s="210"/>
      <c r="AH23" s="210">
        <v>184272</v>
      </c>
      <c r="AI23" s="34"/>
      <c r="AJ23" s="34"/>
      <c r="AK23" s="103"/>
      <c r="AL23" s="210">
        <v>184272</v>
      </c>
      <c r="AM23" s="5">
        <v>18</v>
      </c>
      <c r="AN23" s="422">
        <f>AL40/1000</f>
        <v>34.271000000000001</v>
      </c>
      <c r="AO23" s="422">
        <f>AL41/1000*-1</f>
        <v>-63.691000000000003</v>
      </c>
    </row>
    <row r="24" spans="2:41" ht="18">
      <c r="D24" s="89" t="s">
        <v>54</v>
      </c>
      <c r="E24" s="73">
        <v>0</v>
      </c>
      <c r="F24" s="69">
        <v>269.35700000000003</v>
      </c>
      <c r="G24" s="129">
        <v>14.513999999999999</v>
      </c>
      <c r="H24" s="69">
        <f>'[2]OGE '!$R$47</f>
        <v>0</v>
      </c>
      <c r="I24" s="69">
        <f>'[2]OGE '!$AH$42</f>
        <v>25</v>
      </c>
      <c r="J24" s="69"/>
      <c r="K24" s="196"/>
      <c r="L24" s="78">
        <v>378000</v>
      </c>
      <c r="M24" s="359">
        <v>37113</v>
      </c>
      <c r="N24" s="102"/>
      <c r="O24" s="184"/>
      <c r="P24" s="363"/>
      <c r="Q24" s="184">
        <v>5092</v>
      </c>
      <c r="R24" s="363">
        <v>0</v>
      </c>
      <c r="S24" s="184">
        <v>14203</v>
      </c>
      <c r="T24" s="363">
        <v>0</v>
      </c>
      <c r="U24" s="184">
        <v>6665</v>
      </c>
      <c r="V24" s="363"/>
      <c r="W24" s="184"/>
      <c r="X24" s="363"/>
      <c r="Y24" s="184"/>
      <c r="Z24" s="363"/>
      <c r="AA24" s="184"/>
      <c r="AB24" s="363">
        <v>0</v>
      </c>
      <c r="AC24" s="184">
        <v>18597</v>
      </c>
      <c r="AD24" s="363"/>
      <c r="AE24" s="184">
        <v>0</v>
      </c>
      <c r="AF24" s="369">
        <v>0</v>
      </c>
      <c r="AG24" s="214"/>
      <c r="AH24" s="214">
        <v>44557</v>
      </c>
      <c r="AI24" s="102"/>
      <c r="AJ24" s="102"/>
      <c r="AK24" s="103"/>
      <c r="AL24" s="214">
        <v>44557</v>
      </c>
      <c r="AM24" s="5">
        <v>19</v>
      </c>
      <c r="AN24" s="422">
        <f>AL42/1000</f>
        <v>27.96</v>
      </c>
      <c r="AO24" s="422">
        <f>AL43/1000*-1</f>
        <v>-103.456</v>
      </c>
    </row>
    <row r="25" spans="2:41" ht="18">
      <c r="D25" s="90" t="s">
        <v>56</v>
      </c>
      <c r="E25" s="74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7"/>
      <c r="L25" s="78">
        <v>189000</v>
      </c>
      <c r="M25" s="352"/>
      <c r="N25" s="186"/>
      <c r="O25" s="187"/>
      <c r="P25" s="418"/>
      <c r="Q25" s="187">
        <v>4413</v>
      </c>
      <c r="R25" s="418">
        <v>4964</v>
      </c>
      <c r="S25" s="187">
        <v>14740</v>
      </c>
      <c r="T25" s="418">
        <v>27966</v>
      </c>
      <c r="U25" s="187">
        <v>0</v>
      </c>
      <c r="V25" s="418"/>
      <c r="W25" s="187"/>
      <c r="X25" s="362"/>
      <c r="Y25" s="187"/>
      <c r="Z25" s="418"/>
      <c r="AA25" s="187"/>
      <c r="AB25" s="418">
        <v>24494</v>
      </c>
      <c r="AC25" s="187">
        <v>0</v>
      </c>
      <c r="AD25" s="362"/>
      <c r="AE25" s="103">
        <v>20271</v>
      </c>
      <c r="AF25" s="147">
        <v>47536</v>
      </c>
      <c r="AG25" s="210"/>
      <c r="AH25" s="210">
        <v>144384</v>
      </c>
      <c r="AI25" s="34"/>
      <c r="AJ25" s="34"/>
      <c r="AK25" s="103"/>
      <c r="AL25" s="210">
        <v>144384</v>
      </c>
      <c r="AM25" s="5">
        <v>20</v>
      </c>
      <c r="AN25" s="422">
        <f>AL44/1000</f>
        <v>36.454000000000001</v>
      </c>
      <c r="AO25" s="422">
        <f>AL45/1000*-1</f>
        <v>-76.09</v>
      </c>
    </row>
    <row r="26" spans="2:41" ht="15.6">
      <c r="D26" s="92" t="s">
        <v>138</v>
      </c>
      <c r="E26" s="75">
        <v>1</v>
      </c>
      <c r="F26" s="70">
        <v>259.04000000000002</v>
      </c>
      <c r="G26" s="131">
        <v>14.513999999999999</v>
      </c>
      <c r="H26" s="70">
        <f>[2]Texaco!$R$48</f>
        <v>1</v>
      </c>
      <c r="I26" s="70">
        <f>[2]Texaco!$AH$43</f>
        <v>26</v>
      </c>
      <c r="J26" s="70"/>
      <c r="K26" s="198"/>
      <c r="L26" s="78">
        <v>330000</v>
      </c>
      <c r="M26" s="359">
        <v>37114</v>
      </c>
      <c r="N26" s="102"/>
      <c r="O26" s="184"/>
      <c r="P26" s="363">
        <v>554</v>
      </c>
      <c r="Q26" s="184">
        <v>18550</v>
      </c>
      <c r="R26" s="363"/>
      <c r="S26" s="184">
        <v>26970</v>
      </c>
      <c r="T26" s="363">
        <v>33733</v>
      </c>
      <c r="U26" s="184">
        <v>0</v>
      </c>
      <c r="V26" s="363"/>
      <c r="W26" s="184"/>
      <c r="X26" s="363"/>
      <c r="Y26" s="184"/>
      <c r="Z26" s="363"/>
      <c r="AA26" s="184"/>
      <c r="AB26" s="363">
        <v>1786</v>
      </c>
      <c r="AC26" s="184">
        <v>1820</v>
      </c>
      <c r="AD26" s="363"/>
      <c r="AE26" s="184">
        <v>0</v>
      </c>
      <c r="AF26" s="369">
        <v>0</v>
      </c>
      <c r="AG26" s="214"/>
      <c r="AH26" s="214">
        <v>83413</v>
      </c>
      <c r="AI26" s="102"/>
      <c r="AJ26" s="102"/>
      <c r="AK26" s="103"/>
      <c r="AL26" s="214">
        <v>83413</v>
      </c>
      <c r="AM26" s="5">
        <v>21</v>
      </c>
      <c r="AN26" s="422">
        <f>AL46/1000</f>
        <v>50.68</v>
      </c>
      <c r="AO26" s="422">
        <f>AL47/1000*-1</f>
        <v>-43.814</v>
      </c>
    </row>
    <row r="27" spans="2:41">
      <c r="B27" s="161"/>
      <c r="D27" s="76"/>
      <c r="E27" s="76"/>
      <c r="F27" s="76"/>
      <c r="G27" s="76"/>
      <c r="H27" s="76"/>
      <c r="K27" s="11"/>
      <c r="L27" s="5">
        <v>-500000</v>
      </c>
      <c r="M27" s="352"/>
      <c r="N27" s="186"/>
      <c r="O27" s="187"/>
      <c r="P27" s="418">
        <v>0</v>
      </c>
      <c r="Q27" s="34">
        <v>1607</v>
      </c>
      <c r="R27" s="210"/>
      <c r="S27" s="34">
        <v>14740</v>
      </c>
      <c r="T27" s="210">
        <v>59898</v>
      </c>
      <c r="U27" s="34">
        <v>26473</v>
      </c>
      <c r="V27" s="210"/>
      <c r="W27" s="34"/>
      <c r="X27" s="210"/>
      <c r="Y27" s="34"/>
      <c r="Z27" s="210"/>
      <c r="AA27" s="34"/>
      <c r="AB27" s="210">
        <v>0</v>
      </c>
      <c r="AC27" s="34">
        <v>64</v>
      </c>
      <c r="AD27" s="210"/>
      <c r="AE27" s="34">
        <v>46767</v>
      </c>
      <c r="AF27" s="147">
        <v>22099</v>
      </c>
      <c r="AG27" s="210"/>
      <c r="AH27" s="210">
        <v>171648</v>
      </c>
      <c r="AI27" s="34"/>
      <c r="AJ27" s="34"/>
      <c r="AK27" s="103"/>
      <c r="AL27" s="210">
        <v>171648</v>
      </c>
      <c r="AM27" s="5">
        <v>22</v>
      </c>
      <c r="AN27" s="422">
        <f>AL48/1000</f>
        <v>19.992999999999999</v>
      </c>
      <c r="AO27" s="422">
        <f>AL49/1000*-1</f>
        <v>-83.936999999999998</v>
      </c>
    </row>
    <row r="28" spans="2:41" ht="15.6">
      <c r="B28" s="161"/>
      <c r="D28" s="82"/>
      <c r="G28" s="77"/>
      <c r="H28" s="93"/>
      <c r="I28" s="122"/>
      <c r="J28" s="122"/>
      <c r="M28" s="359">
        <v>37115</v>
      </c>
      <c r="N28" s="102"/>
      <c r="O28" s="184"/>
      <c r="P28" s="363"/>
      <c r="Q28" s="184">
        <v>15457</v>
      </c>
      <c r="R28" s="363">
        <v>648</v>
      </c>
      <c r="S28" s="184">
        <v>31314</v>
      </c>
      <c r="T28" s="363">
        <v>15633</v>
      </c>
      <c r="U28" s="184">
        <v>0</v>
      </c>
      <c r="V28" s="363"/>
      <c r="W28" s="184"/>
      <c r="X28" s="363"/>
      <c r="Y28" s="184"/>
      <c r="Z28" s="363"/>
      <c r="AA28" s="184"/>
      <c r="AB28" s="363"/>
      <c r="AC28" s="184">
        <v>0</v>
      </c>
      <c r="AD28" s="363"/>
      <c r="AE28" s="184">
        <v>0</v>
      </c>
      <c r="AF28" s="369">
        <v>0</v>
      </c>
      <c r="AG28" s="214"/>
      <c r="AH28" s="214">
        <v>63052</v>
      </c>
      <c r="AI28" s="102"/>
      <c r="AJ28" s="102"/>
      <c r="AK28" s="103"/>
      <c r="AL28" s="214">
        <v>63052</v>
      </c>
      <c r="AM28" s="5">
        <v>23</v>
      </c>
      <c r="AN28" s="422">
        <f>AL50/1000</f>
        <v>71.759</v>
      </c>
      <c r="AO28" s="422">
        <f>AL51/1000*-1</f>
        <v>-95.135999999999996</v>
      </c>
    </row>
    <row r="29" spans="2:41" ht="15" customHeight="1">
      <c r="B29" s="161"/>
      <c r="D29" s="82"/>
      <c r="E29" s="34"/>
      <c r="F29" s="34"/>
      <c r="I29" s="34"/>
      <c r="J29" s="460"/>
      <c r="K29" s="461"/>
      <c r="M29" s="352"/>
      <c r="N29" s="186"/>
      <c r="O29" s="187"/>
      <c r="P29" s="418"/>
      <c r="Q29" s="34">
        <v>60</v>
      </c>
      <c r="R29" s="210">
        <v>0</v>
      </c>
      <c r="S29" s="34">
        <v>14740</v>
      </c>
      <c r="T29" s="210">
        <v>36842</v>
      </c>
      <c r="U29" s="34">
        <v>50329</v>
      </c>
      <c r="V29" s="210"/>
      <c r="W29" s="34"/>
      <c r="X29" s="210"/>
      <c r="Y29" s="34"/>
      <c r="Z29" s="210"/>
      <c r="AA29" s="34"/>
      <c r="AB29" s="210"/>
      <c r="AC29" s="345">
        <v>446</v>
      </c>
      <c r="AD29" s="210"/>
      <c r="AE29" s="103">
        <v>46767</v>
      </c>
      <c r="AF29" s="147">
        <v>22099</v>
      </c>
      <c r="AG29" s="210"/>
      <c r="AH29" s="210">
        <v>171283</v>
      </c>
      <c r="AI29" s="34"/>
      <c r="AJ29" s="34"/>
      <c r="AK29" s="103"/>
      <c r="AL29" s="210">
        <v>171283</v>
      </c>
      <c r="AM29" s="5">
        <v>24</v>
      </c>
      <c r="AN29" s="422">
        <f>AL52/1000</f>
        <v>63.003</v>
      </c>
      <c r="AO29" s="422">
        <f>AL53/1000*-1</f>
        <v>-37.543999999999997</v>
      </c>
    </row>
    <row r="30" spans="2:41" ht="15" customHeight="1">
      <c r="B30" s="161"/>
      <c r="E30" s="37"/>
      <c r="F30" s="37"/>
      <c r="G30"/>
      <c r="I30" s="37"/>
      <c r="J30" s="128"/>
      <c r="K30" s="199"/>
      <c r="M30" s="359">
        <v>37116</v>
      </c>
      <c r="N30" s="102"/>
      <c r="O30" s="184"/>
      <c r="P30" s="363">
        <v>0</v>
      </c>
      <c r="Q30" s="184">
        <v>9493</v>
      </c>
      <c r="R30" s="363">
        <v>0</v>
      </c>
      <c r="S30" s="184">
        <v>27330</v>
      </c>
      <c r="T30" s="363">
        <v>7851</v>
      </c>
      <c r="U30" s="184">
        <v>3843</v>
      </c>
      <c r="V30" s="363">
        <v>0</v>
      </c>
      <c r="W30" s="184"/>
      <c r="X30" s="363"/>
      <c r="Y30" s="184"/>
      <c r="Z30" s="363">
        <v>0</v>
      </c>
      <c r="AA30" s="184"/>
      <c r="AB30" s="363">
        <v>0</v>
      </c>
      <c r="AC30" s="184">
        <v>32052</v>
      </c>
      <c r="AD30" s="363"/>
      <c r="AE30" s="184">
        <v>0</v>
      </c>
      <c r="AF30" s="369">
        <v>0</v>
      </c>
      <c r="AG30" s="214"/>
      <c r="AH30" s="214">
        <v>80569</v>
      </c>
      <c r="AI30" s="102"/>
      <c r="AJ30" s="102"/>
      <c r="AK30" s="103"/>
      <c r="AL30" s="214">
        <v>80569</v>
      </c>
      <c r="AM30" s="5">
        <v>25</v>
      </c>
      <c r="AN30" s="422">
        <f>AL54/1000</f>
        <v>103.352</v>
      </c>
      <c r="AO30" s="422">
        <f>AL55/1000*-1</f>
        <v>-67.994</v>
      </c>
    </row>
    <row r="31" spans="2:41">
      <c r="B31" s="161"/>
      <c r="E31" s="37"/>
      <c r="F31" s="37"/>
      <c r="G31"/>
      <c r="I31" s="37"/>
      <c r="J31" s="37"/>
      <c r="M31" s="352"/>
      <c r="N31" s="186"/>
      <c r="O31" s="187"/>
      <c r="P31" s="418">
        <v>5000</v>
      </c>
      <c r="Q31" s="187">
        <v>9035</v>
      </c>
      <c r="R31" s="418">
        <v>7447</v>
      </c>
      <c r="S31" s="187">
        <v>14740</v>
      </c>
      <c r="T31" s="418">
        <v>8161</v>
      </c>
      <c r="U31" s="187">
        <v>0</v>
      </c>
      <c r="V31" s="418">
        <v>486</v>
      </c>
      <c r="W31" s="187"/>
      <c r="X31" s="362"/>
      <c r="Y31" s="187"/>
      <c r="Z31" s="418">
        <v>14</v>
      </c>
      <c r="AA31" s="187"/>
      <c r="AB31" s="418">
        <v>25268</v>
      </c>
      <c r="AC31" s="187">
        <v>1620</v>
      </c>
      <c r="AD31" s="362"/>
      <c r="AE31" s="187">
        <v>46767</v>
      </c>
      <c r="AF31" s="147">
        <v>22099</v>
      </c>
      <c r="AG31" s="210"/>
      <c r="AH31" s="210">
        <v>140637</v>
      </c>
      <c r="AI31" s="34"/>
      <c r="AJ31" s="34"/>
      <c r="AK31" s="103"/>
      <c r="AL31" s="210">
        <v>140637</v>
      </c>
      <c r="AM31" s="5">
        <v>26</v>
      </c>
      <c r="AN31" s="422">
        <f>AL56/1000</f>
        <v>124.999</v>
      </c>
      <c r="AO31" s="422">
        <f>AL57/1000*-1</f>
        <v>-77.988</v>
      </c>
    </row>
    <row r="32" spans="2:41">
      <c r="B32" s="161"/>
      <c r="E32" s="37"/>
      <c r="F32" s="37"/>
      <c r="G32"/>
      <c r="I32" s="37"/>
      <c r="J32" s="37"/>
      <c r="M32" s="359">
        <v>37117</v>
      </c>
      <c r="N32" s="102"/>
      <c r="O32" s="184"/>
      <c r="P32" s="369">
        <v>0</v>
      </c>
      <c r="Q32" s="369">
        <v>4338</v>
      </c>
      <c r="R32" s="369"/>
      <c r="S32" s="369">
        <v>7119</v>
      </c>
      <c r="T32" s="369">
        <v>25297</v>
      </c>
      <c r="U32" s="369">
        <v>6475</v>
      </c>
      <c r="V32" s="369"/>
      <c r="W32" s="369"/>
      <c r="X32" s="369"/>
      <c r="Y32" s="369"/>
      <c r="Z32" s="369"/>
      <c r="AA32" s="369"/>
      <c r="AB32" s="369"/>
      <c r="AC32" s="369">
        <v>12160</v>
      </c>
      <c r="AD32" s="363"/>
      <c r="AE32" s="184"/>
      <c r="AF32" s="369"/>
      <c r="AG32" s="214"/>
      <c r="AH32" s="214">
        <v>55389</v>
      </c>
      <c r="AI32" s="102"/>
      <c r="AJ32" s="102"/>
      <c r="AK32" s="103"/>
      <c r="AL32" s="214">
        <v>55389</v>
      </c>
      <c r="AM32" s="5">
        <v>27</v>
      </c>
      <c r="AN32" s="422">
        <f>AL58/1000</f>
        <v>122.194</v>
      </c>
      <c r="AO32" s="422">
        <f>AL59/1000*-1</f>
        <v>-165.21899999999999</v>
      </c>
    </row>
    <row r="33" spans="5:41" ht="18" customHeight="1">
      <c r="E33" s="37"/>
      <c r="F33" s="249"/>
      <c r="G33" s="252"/>
      <c r="H33" s="248"/>
      <c r="I33" s="37"/>
      <c r="J33" s="37"/>
      <c r="M33" s="352"/>
      <c r="N33" s="186"/>
      <c r="O33" s="187"/>
      <c r="P33" s="421">
        <v>20000</v>
      </c>
      <c r="Q33" s="421">
        <v>25053</v>
      </c>
      <c r="R33" s="421"/>
      <c r="S33" s="421">
        <v>23980</v>
      </c>
      <c r="T33" s="421">
        <v>37241</v>
      </c>
      <c r="U33" s="421">
        <v>0</v>
      </c>
      <c r="V33" s="421"/>
      <c r="W33" s="421"/>
      <c r="X33" s="421"/>
      <c r="Y33" s="421"/>
      <c r="Z33" s="421"/>
      <c r="AA33" s="421"/>
      <c r="AB33" s="421"/>
      <c r="AC33" s="421">
        <v>35007</v>
      </c>
      <c r="AD33" s="362"/>
      <c r="AE33" s="187"/>
      <c r="AF33" s="147"/>
      <c r="AG33" s="210"/>
      <c r="AH33" s="210">
        <v>141281</v>
      </c>
      <c r="AI33" s="34"/>
      <c r="AJ33" s="34"/>
      <c r="AK33" s="103"/>
      <c r="AL33" s="210">
        <v>141281</v>
      </c>
      <c r="AM33" s="5">
        <v>28</v>
      </c>
      <c r="AN33" s="422">
        <f>AL60/1000</f>
        <v>67.584000000000003</v>
      </c>
      <c r="AO33" s="422">
        <f>AL61/1000*-1</f>
        <v>-35.207000000000001</v>
      </c>
    </row>
    <row r="34" spans="5:41">
      <c r="E34" s="37"/>
      <c r="F34" s="250"/>
      <c r="G34" s="34"/>
      <c r="H34" s="210"/>
      <c r="I34" s="37"/>
      <c r="J34" s="37"/>
      <c r="M34" s="359">
        <v>37118</v>
      </c>
      <c r="N34" s="102"/>
      <c r="O34" s="184"/>
      <c r="P34" s="369">
        <v>1400</v>
      </c>
      <c r="Q34" s="369">
        <v>9443</v>
      </c>
      <c r="R34" s="369"/>
      <c r="S34" s="369">
        <v>16909</v>
      </c>
      <c r="T34" s="369">
        <v>47058</v>
      </c>
      <c r="U34" s="369">
        <v>0</v>
      </c>
      <c r="V34" s="369"/>
      <c r="W34" s="369"/>
      <c r="X34" s="369">
        <v>0</v>
      </c>
      <c r="Y34" s="369"/>
      <c r="Z34" s="369"/>
      <c r="AA34" s="369"/>
      <c r="AB34" s="369"/>
      <c r="AC34" s="369">
        <v>4550</v>
      </c>
      <c r="AD34" s="369"/>
      <c r="AE34" s="369"/>
      <c r="AF34" s="369"/>
      <c r="AG34" s="214"/>
      <c r="AH34" s="214">
        <v>79360</v>
      </c>
      <c r="AI34" s="102"/>
      <c r="AJ34" s="102"/>
      <c r="AK34" s="103"/>
      <c r="AL34" s="214">
        <v>79360</v>
      </c>
      <c r="AM34" s="5">
        <v>29</v>
      </c>
      <c r="AN34" s="422">
        <f>AL62/1000</f>
        <v>102.98</v>
      </c>
      <c r="AO34" s="422">
        <f>AL63/1000*-1</f>
        <v>-113.369</v>
      </c>
    </row>
    <row r="35" spans="5:41">
      <c r="E35" s="37"/>
      <c r="F35" s="250"/>
      <c r="G35" s="253"/>
      <c r="H35" s="210"/>
      <c r="I35" s="37"/>
      <c r="J35" s="37"/>
      <c r="M35" s="352"/>
      <c r="N35" s="34"/>
      <c r="O35" s="103"/>
      <c r="P35" s="148">
        <v>26433</v>
      </c>
      <c r="Q35" s="148">
        <v>7130</v>
      </c>
      <c r="R35" s="148"/>
      <c r="S35" s="148">
        <v>14740</v>
      </c>
      <c r="T35" s="147">
        <v>70751</v>
      </c>
      <c r="U35" s="147">
        <v>31203</v>
      </c>
      <c r="V35" s="147"/>
      <c r="W35" s="147"/>
      <c r="X35" s="147">
        <v>96</v>
      </c>
      <c r="Y35" s="147"/>
      <c r="Z35" s="147"/>
      <c r="AA35" s="147"/>
      <c r="AB35" s="147"/>
      <c r="AC35" s="147">
        <v>4848</v>
      </c>
      <c r="AD35" s="147"/>
      <c r="AE35" s="147"/>
      <c r="AF35" s="147"/>
      <c r="AG35" s="210"/>
      <c r="AH35" s="210">
        <v>155201</v>
      </c>
      <c r="AI35" s="34"/>
      <c r="AJ35" s="34"/>
      <c r="AK35" s="103"/>
      <c r="AL35" s="210">
        <v>155201</v>
      </c>
      <c r="AM35" s="5">
        <v>30</v>
      </c>
      <c r="AN35" s="422">
        <f>AL64/1000</f>
        <v>51.508000000000003</v>
      </c>
      <c r="AO35" s="422">
        <f>AL65/1000*-1</f>
        <v>-123.36799999999999</v>
      </c>
    </row>
    <row r="36" spans="5:41">
      <c r="F36" s="148"/>
      <c r="G36" s="34"/>
      <c r="H36" s="188"/>
      <c r="M36" s="359">
        <v>37119</v>
      </c>
      <c r="N36" s="102"/>
      <c r="O36" s="184"/>
      <c r="P36" s="369">
        <v>0</v>
      </c>
      <c r="Q36" s="369">
        <v>8687</v>
      </c>
      <c r="R36" s="369">
        <v>2500</v>
      </c>
      <c r="S36" s="369">
        <v>3442</v>
      </c>
      <c r="T36" s="369">
        <v>19512</v>
      </c>
      <c r="U36" s="369">
        <v>6123</v>
      </c>
      <c r="V36" s="369"/>
      <c r="W36" s="369">
        <v>225</v>
      </c>
      <c r="X36" s="369">
        <v>6450</v>
      </c>
      <c r="Y36" s="369"/>
      <c r="Z36" s="369"/>
      <c r="AA36" s="369"/>
      <c r="AB36" s="369"/>
      <c r="AC36" s="369">
        <v>53</v>
      </c>
      <c r="AD36" s="369">
        <v>0</v>
      </c>
      <c r="AE36" s="369"/>
      <c r="AF36" s="369"/>
      <c r="AG36" s="214"/>
      <c r="AH36" s="214">
        <v>46992</v>
      </c>
      <c r="AI36" s="102"/>
      <c r="AJ36" s="102"/>
      <c r="AK36" s="103"/>
      <c r="AL36" s="214">
        <v>46992</v>
      </c>
      <c r="AM36" s="5">
        <v>31</v>
      </c>
      <c r="AN36" s="422">
        <f>AL66/1000</f>
        <v>68.691999999999993</v>
      </c>
      <c r="AO36" s="422">
        <f>AL67/1000*-1</f>
        <v>-70.111000000000004</v>
      </c>
    </row>
    <row r="37" spans="5:41">
      <c r="F37" s="148"/>
      <c r="G37" s="34"/>
      <c r="H37" s="210"/>
      <c r="M37" s="352"/>
      <c r="N37" s="34"/>
      <c r="O37" s="103"/>
      <c r="P37" s="147">
        <v>28500</v>
      </c>
      <c r="Q37" s="148">
        <v>9001</v>
      </c>
      <c r="R37" s="148">
        <v>0</v>
      </c>
      <c r="S37" s="148">
        <v>14740</v>
      </c>
      <c r="T37" s="148">
        <v>3168</v>
      </c>
      <c r="U37" s="148">
        <v>29002</v>
      </c>
      <c r="V37" s="148"/>
      <c r="W37" s="148">
        <v>0</v>
      </c>
      <c r="X37" s="148">
        <v>0</v>
      </c>
      <c r="Y37" s="148"/>
      <c r="Z37" s="148"/>
      <c r="AA37" s="148"/>
      <c r="AB37" s="148"/>
      <c r="AC37" s="148">
        <v>15220</v>
      </c>
      <c r="AD37" s="427">
        <v>1865</v>
      </c>
      <c r="AE37" s="147"/>
      <c r="AF37" s="147"/>
      <c r="AG37" s="210"/>
      <c r="AH37" s="210">
        <v>101496</v>
      </c>
      <c r="AI37" s="34"/>
      <c r="AJ37" s="34"/>
      <c r="AK37" s="103"/>
      <c r="AL37" s="210">
        <v>101496</v>
      </c>
      <c r="AM37" s="5">
        <v>32</v>
      </c>
      <c r="AN37"/>
    </row>
    <row r="38" spans="5:41">
      <c r="F38" s="148"/>
      <c r="G38" s="253"/>
      <c r="H38" s="215"/>
      <c r="M38" s="359">
        <v>37120</v>
      </c>
      <c r="N38" s="102"/>
      <c r="O38" s="184"/>
      <c r="P38" s="369">
        <v>0</v>
      </c>
      <c r="Q38" s="369">
        <v>14991</v>
      </c>
      <c r="R38" s="369">
        <v>0</v>
      </c>
      <c r="S38" s="369">
        <v>4338</v>
      </c>
      <c r="T38" s="369">
        <v>0</v>
      </c>
      <c r="U38" s="369">
        <v>2214</v>
      </c>
      <c r="V38" s="369">
        <v>0</v>
      </c>
      <c r="W38" s="369"/>
      <c r="X38" s="369"/>
      <c r="Y38" s="369"/>
      <c r="Z38" s="369"/>
      <c r="AA38" s="369"/>
      <c r="AB38" s="369"/>
      <c r="AC38" s="369">
        <v>7109</v>
      </c>
      <c r="AD38" s="369">
        <v>32</v>
      </c>
      <c r="AE38" s="369"/>
      <c r="AF38" s="369"/>
      <c r="AG38" s="214"/>
      <c r="AH38" s="214">
        <v>28684</v>
      </c>
      <c r="AI38" s="102"/>
      <c r="AJ38" s="102"/>
      <c r="AK38" s="103"/>
      <c r="AL38" s="214">
        <v>28684</v>
      </c>
      <c r="AM38" s="5">
        <v>33</v>
      </c>
      <c r="AN38"/>
    </row>
    <row r="39" spans="5:41">
      <c r="F39" s="251"/>
      <c r="G39" s="31"/>
      <c r="H39" s="215"/>
      <c r="L39" s="34"/>
      <c r="M39" s="352"/>
      <c r="N39" s="34"/>
      <c r="O39" s="103"/>
      <c r="P39" s="147">
        <v>10925</v>
      </c>
      <c r="Q39" s="147">
        <v>2569</v>
      </c>
      <c r="R39" s="147">
        <v>12688</v>
      </c>
      <c r="S39" s="147">
        <v>14740</v>
      </c>
      <c r="T39" s="147">
        <v>5129</v>
      </c>
      <c r="U39" s="147">
        <v>68288</v>
      </c>
      <c r="V39" s="147">
        <v>398</v>
      </c>
      <c r="W39" s="147"/>
      <c r="X39" s="147"/>
      <c r="Y39" s="147"/>
      <c r="Z39" s="147"/>
      <c r="AA39" s="147"/>
      <c r="AB39" s="147"/>
      <c r="AC39" s="147">
        <v>0</v>
      </c>
      <c r="AD39" s="147">
        <v>0</v>
      </c>
      <c r="AE39" s="147"/>
      <c r="AF39" s="147"/>
      <c r="AG39" s="210"/>
      <c r="AH39" s="210">
        <v>114737</v>
      </c>
      <c r="AI39" s="34"/>
      <c r="AJ39" s="34"/>
      <c r="AK39" s="103"/>
      <c r="AL39" s="210">
        <v>114737</v>
      </c>
      <c r="AM39" s="5">
        <v>34</v>
      </c>
      <c r="AN39"/>
    </row>
    <row r="40" spans="5:41">
      <c r="F40" s="462"/>
      <c r="G40" s="463"/>
      <c r="H40" s="188"/>
      <c r="L40" s="34"/>
      <c r="M40" s="359">
        <v>37121</v>
      </c>
      <c r="N40" s="102"/>
      <c r="O40" s="184"/>
      <c r="P40" s="369">
        <v>0</v>
      </c>
      <c r="Q40" s="369">
        <v>2938</v>
      </c>
      <c r="R40" s="369">
        <v>0</v>
      </c>
      <c r="S40" s="369"/>
      <c r="T40" s="369">
        <v>28024</v>
      </c>
      <c r="U40" s="369">
        <v>0</v>
      </c>
      <c r="V40" s="369">
        <v>0</v>
      </c>
      <c r="W40" s="369">
        <v>940</v>
      </c>
      <c r="X40" s="369"/>
      <c r="Y40" s="369"/>
      <c r="Z40" s="369"/>
      <c r="AA40" s="369"/>
      <c r="AB40" s="369"/>
      <c r="AC40" s="369">
        <v>2369</v>
      </c>
      <c r="AD40" s="369"/>
      <c r="AE40" s="369">
        <v>0</v>
      </c>
      <c r="AF40" s="369"/>
      <c r="AG40" s="214"/>
      <c r="AH40" s="214">
        <v>34271</v>
      </c>
      <c r="AI40" s="102"/>
      <c r="AJ40" s="102"/>
      <c r="AK40" s="103"/>
      <c r="AL40" s="214">
        <v>34271</v>
      </c>
      <c r="AM40" s="5">
        <v>35</v>
      </c>
      <c r="AN40"/>
    </row>
    <row r="41" spans="5:41">
      <c r="L41" s="34"/>
      <c r="M41" s="352"/>
      <c r="N41" s="34"/>
      <c r="O41" s="103"/>
      <c r="P41" s="147">
        <v>11081</v>
      </c>
      <c r="Q41" s="147">
        <v>2612</v>
      </c>
      <c r="R41" s="147">
        <v>14898</v>
      </c>
      <c r="S41" s="147"/>
      <c r="T41" s="147">
        <v>21044</v>
      </c>
      <c r="U41" s="147">
        <v>3901</v>
      </c>
      <c r="V41" s="147">
        <v>3873</v>
      </c>
      <c r="W41" s="147">
        <v>0</v>
      </c>
      <c r="X41" s="147"/>
      <c r="Y41" s="147"/>
      <c r="Z41" s="147"/>
      <c r="AA41" s="147"/>
      <c r="AB41" s="147"/>
      <c r="AC41" s="147">
        <v>3048</v>
      </c>
      <c r="AD41" s="147"/>
      <c r="AE41" s="147">
        <v>3234</v>
      </c>
      <c r="AF41" s="147"/>
      <c r="AG41" s="210"/>
      <c r="AH41" s="210">
        <v>63691</v>
      </c>
      <c r="AI41" s="34"/>
      <c r="AJ41" s="34"/>
      <c r="AK41" s="103"/>
      <c r="AL41" s="210">
        <v>63691</v>
      </c>
      <c r="AM41" s="5">
        <v>36</v>
      </c>
      <c r="AN41"/>
    </row>
    <row r="42" spans="5:41">
      <c r="M42" s="359">
        <v>37122</v>
      </c>
      <c r="N42" s="102"/>
      <c r="O42" s="184"/>
      <c r="P42" s="369">
        <v>0</v>
      </c>
      <c r="Q42" s="369">
        <v>2295</v>
      </c>
      <c r="R42" s="369">
        <v>0</v>
      </c>
      <c r="S42" s="369">
        <v>15891</v>
      </c>
      <c r="T42" s="369">
        <v>8912</v>
      </c>
      <c r="U42" s="369">
        <v>0</v>
      </c>
      <c r="V42" s="369"/>
      <c r="W42" s="369"/>
      <c r="X42" s="369"/>
      <c r="Y42" s="369"/>
      <c r="Z42" s="369"/>
      <c r="AA42" s="369"/>
      <c r="AB42" s="369"/>
      <c r="AC42" s="369">
        <v>862</v>
      </c>
      <c r="AD42" s="369"/>
      <c r="AE42" s="369">
        <v>0</v>
      </c>
      <c r="AF42" s="369"/>
      <c r="AG42" s="214"/>
      <c r="AH42" s="214">
        <v>27960</v>
      </c>
      <c r="AI42" s="102"/>
      <c r="AJ42" s="102"/>
      <c r="AK42" s="103"/>
      <c r="AL42" s="214">
        <v>27960</v>
      </c>
      <c r="AM42" s="5">
        <v>37</v>
      </c>
      <c r="AN42"/>
    </row>
    <row r="43" spans="5:41">
      <c r="M43" s="352"/>
      <c r="N43" s="34"/>
      <c r="O43" s="103"/>
      <c r="P43" s="147">
        <v>10914</v>
      </c>
      <c r="Q43" s="147">
        <v>5034</v>
      </c>
      <c r="R43" s="147">
        <v>16708</v>
      </c>
      <c r="S43" s="147">
        <v>0</v>
      </c>
      <c r="T43" s="147">
        <v>21061</v>
      </c>
      <c r="U43" s="147">
        <v>39462</v>
      </c>
      <c r="V43" s="147"/>
      <c r="W43" s="147"/>
      <c r="X43" s="147"/>
      <c r="Y43" s="147"/>
      <c r="Z43" s="147"/>
      <c r="AA43" s="147"/>
      <c r="AB43" s="147"/>
      <c r="AC43" s="147">
        <v>7043</v>
      </c>
      <c r="AD43" s="147"/>
      <c r="AE43" s="426">
        <v>3234</v>
      </c>
      <c r="AF43" s="147"/>
      <c r="AG43" s="210"/>
      <c r="AH43" s="210">
        <v>103456</v>
      </c>
      <c r="AI43" s="34"/>
      <c r="AJ43" s="34"/>
      <c r="AK43" s="103"/>
      <c r="AL43" s="210">
        <v>103456</v>
      </c>
      <c r="AM43" s="5">
        <v>38</v>
      </c>
      <c r="AN43"/>
    </row>
    <row r="44" spans="5:41">
      <c r="M44" s="359">
        <v>37123</v>
      </c>
      <c r="N44" s="102"/>
      <c r="O44" s="184"/>
      <c r="P44" s="369">
        <v>0</v>
      </c>
      <c r="Q44" s="369">
        <v>2158</v>
      </c>
      <c r="R44" s="369">
        <v>0</v>
      </c>
      <c r="S44" s="369">
        <v>12952</v>
      </c>
      <c r="T44" s="369">
        <v>20809</v>
      </c>
      <c r="U44" s="369">
        <v>0</v>
      </c>
      <c r="V44" s="369"/>
      <c r="W44" s="369"/>
      <c r="X44" s="369"/>
      <c r="Y44" s="369"/>
      <c r="Z44" s="369"/>
      <c r="AA44" s="369"/>
      <c r="AB44" s="369"/>
      <c r="AC44" s="369">
        <v>535</v>
      </c>
      <c r="AD44" s="369"/>
      <c r="AE44" s="369">
        <v>0</v>
      </c>
      <c r="AF44" s="369"/>
      <c r="AG44" s="214"/>
      <c r="AH44" s="214">
        <v>36454</v>
      </c>
      <c r="AI44" s="102"/>
      <c r="AJ44" s="102"/>
      <c r="AK44" s="103"/>
      <c r="AL44" s="214">
        <v>36454</v>
      </c>
      <c r="AM44" s="5">
        <v>39</v>
      </c>
      <c r="AN44"/>
    </row>
    <row r="45" spans="5:41">
      <c r="M45" s="352"/>
      <c r="N45" s="34"/>
      <c r="O45" s="103"/>
      <c r="P45" s="147">
        <v>11415</v>
      </c>
      <c r="Q45" s="147">
        <v>6612</v>
      </c>
      <c r="R45" s="147">
        <v>24259</v>
      </c>
      <c r="S45" s="147">
        <v>952</v>
      </c>
      <c r="T45" s="147">
        <v>21044</v>
      </c>
      <c r="U45" s="147">
        <v>2732</v>
      </c>
      <c r="V45" s="147"/>
      <c r="W45" s="147"/>
      <c r="X45" s="147"/>
      <c r="Y45" s="147"/>
      <c r="Z45" s="147"/>
      <c r="AA45" s="147"/>
      <c r="AB45" s="147"/>
      <c r="AC45" s="147">
        <v>5842</v>
      </c>
      <c r="AD45" s="147"/>
      <c r="AE45" s="147">
        <v>3234</v>
      </c>
      <c r="AF45" s="147"/>
      <c r="AG45" s="210"/>
      <c r="AH45" s="210">
        <v>76090</v>
      </c>
      <c r="AI45" s="34"/>
      <c r="AJ45" s="34"/>
      <c r="AK45" s="103"/>
      <c r="AL45" s="210">
        <v>76090</v>
      </c>
      <c r="AM45" s="5">
        <v>40</v>
      </c>
      <c r="AN45"/>
    </row>
    <row r="46" spans="5:41">
      <c r="L46" s="5" t="s">
        <v>33</v>
      </c>
      <c r="M46" s="359">
        <v>37124</v>
      </c>
      <c r="N46" s="102"/>
      <c r="O46" s="184"/>
      <c r="P46" s="369">
        <v>0</v>
      </c>
      <c r="Q46" s="369">
        <v>661</v>
      </c>
      <c r="R46" s="369"/>
      <c r="S46" s="363">
        <v>14365</v>
      </c>
      <c r="T46" s="369">
        <v>5676</v>
      </c>
      <c r="U46" s="369">
        <v>24455</v>
      </c>
      <c r="V46" s="369"/>
      <c r="W46" s="369">
        <v>25</v>
      </c>
      <c r="X46" s="369"/>
      <c r="Y46" s="369"/>
      <c r="Z46" s="369"/>
      <c r="AA46" s="369"/>
      <c r="AB46" s="369">
        <v>3270</v>
      </c>
      <c r="AC46" s="369">
        <v>2228</v>
      </c>
      <c r="AD46" s="369"/>
      <c r="AE46" s="369">
        <v>0</v>
      </c>
      <c r="AF46" s="369"/>
      <c r="AG46" s="214"/>
      <c r="AH46" s="214">
        <v>50680</v>
      </c>
      <c r="AI46" s="102"/>
      <c r="AJ46" s="102"/>
      <c r="AK46" s="103"/>
      <c r="AL46" s="214">
        <v>50680</v>
      </c>
      <c r="AM46" s="5">
        <v>41</v>
      </c>
      <c r="AN46"/>
    </row>
    <row r="47" spans="5:41">
      <c r="M47" s="423"/>
      <c r="N47" s="34"/>
      <c r="O47" s="103"/>
      <c r="P47" s="147">
        <v>12215</v>
      </c>
      <c r="Q47" s="147">
        <v>3692</v>
      </c>
      <c r="R47" s="147"/>
      <c r="S47" s="362">
        <v>15196</v>
      </c>
      <c r="T47" s="147">
        <v>0</v>
      </c>
      <c r="U47" s="147">
        <v>4994</v>
      </c>
      <c r="V47" s="147"/>
      <c r="W47" s="147">
        <v>0</v>
      </c>
      <c r="X47" s="147"/>
      <c r="Y47" s="147"/>
      <c r="Z47" s="147"/>
      <c r="AA47" s="147"/>
      <c r="AB47" s="147">
        <v>0</v>
      </c>
      <c r="AC47" s="147">
        <v>5181</v>
      </c>
      <c r="AD47" s="147"/>
      <c r="AE47" s="427">
        <v>2536</v>
      </c>
      <c r="AF47" s="147"/>
      <c r="AG47" s="210"/>
      <c r="AH47" s="210">
        <v>43814</v>
      </c>
      <c r="AI47" s="34"/>
      <c r="AJ47" s="34"/>
      <c r="AK47" s="103"/>
      <c r="AL47" s="210">
        <v>43814</v>
      </c>
      <c r="AM47" s="5">
        <v>42</v>
      </c>
      <c r="AN47"/>
    </row>
    <row r="48" spans="5:41">
      <c r="L48" s="5" t="s">
        <v>33</v>
      </c>
      <c r="M48" s="424">
        <v>37125</v>
      </c>
      <c r="N48" s="102"/>
      <c r="O48" s="184"/>
      <c r="P48" s="369">
        <v>0</v>
      </c>
      <c r="Q48" s="369">
        <v>6456</v>
      </c>
      <c r="R48" s="369"/>
      <c r="S48" s="363">
        <v>7703</v>
      </c>
      <c r="T48" s="369">
        <v>0</v>
      </c>
      <c r="U48" s="369">
        <v>3717</v>
      </c>
      <c r="V48" s="369">
        <v>0</v>
      </c>
      <c r="W48" s="369"/>
      <c r="X48" s="369">
        <v>0</v>
      </c>
      <c r="Y48" s="369">
        <v>0</v>
      </c>
      <c r="Z48" s="369"/>
      <c r="AA48" s="369"/>
      <c r="AB48" s="369">
        <v>0</v>
      </c>
      <c r="AC48" s="369">
        <v>2117</v>
      </c>
      <c r="AD48" s="369"/>
      <c r="AE48" s="369">
        <v>0</v>
      </c>
      <c r="AF48" s="369"/>
      <c r="AG48" s="214"/>
      <c r="AH48" s="214">
        <v>19993</v>
      </c>
      <c r="AI48" s="102"/>
      <c r="AJ48" s="102"/>
      <c r="AK48" s="103"/>
      <c r="AL48" s="214">
        <v>19993</v>
      </c>
      <c r="AM48" s="5">
        <v>43</v>
      </c>
      <c r="AN48"/>
    </row>
    <row r="49" spans="9:41">
      <c r="M49" s="423"/>
      <c r="N49" s="34"/>
      <c r="O49" s="103"/>
      <c r="P49" s="147">
        <v>11415</v>
      </c>
      <c r="Q49" s="147">
        <v>3236</v>
      </c>
      <c r="R49" s="147"/>
      <c r="S49" s="362">
        <v>15218</v>
      </c>
      <c r="T49" s="147">
        <v>20240</v>
      </c>
      <c r="U49" s="147">
        <v>1280</v>
      </c>
      <c r="V49" s="147">
        <v>13225</v>
      </c>
      <c r="W49" s="147"/>
      <c r="X49" s="147">
        <v>2138</v>
      </c>
      <c r="Y49" s="147">
        <v>82</v>
      </c>
      <c r="Z49" s="147"/>
      <c r="AA49" s="147"/>
      <c r="AB49" s="147">
        <v>3375</v>
      </c>
      <c r="AC49" s="147">
        <v>0</v>
      </c>
      <c r="AD49" s="147"/>
      <c r="AE49" s="147">
        <v>13728</v>
      </c>
      <c r="AF49" s="433"/>
      <c r="AG49" s="210"/>
      <c r="AH49" s="210">
        <v>83937</v>
      </c>
      <c r="AI49" s="34"/>
      <c r="AJ49" s="34"/>
      <c r="AK49" s="103"/>
      <c r="AL49" s="210">
        <v>83937</v>
      </c>
      <c r="AM49" s="5">
        <v>44</v>
      </c>
      <c r="AN49"/>
    </row>
    <row r="50" spans="9:41">
      <c r="L50" s="5" t="s">
        <v>33</v>
      </c>
      <c r="M50" s="424">
        <v>37126</v>
      </c>
      <c r="N50" s="184"/>
      <c r="O50" s="184"/>
      <c r="P50" s="369">
        <v>0</v>
      </c>
      <c r="Q50" s="369">
        <v>25059</v>
      </c>
      <c r="R50" s="369"/>
      <c r="S50" s="363">
        <v>950</v>
      </c>
      <c r="T50" s="369">
        <v>0</v>
      </c>
      <c r="U50" s="369">
        <v>20615</v>
      </c>
      <c r="V50" s="369">
        <v>0</v>
      </c>
      <c r="W50" s="369">
        <v>0</v>
      </c>
      <c r="X50" s="369">
        <v>2</v>
      </c>
      <c r="Y50" s="369"/>
      <c r="Z50" s="369"/>
      <c r="AA50" s="369"/>
      <c r="AB50" s="369">
        <v>19379</v>
      </c>
      <c r="AC50" s="369">
        <v>5754</v>
      </c>
      <c r="AD50" s="369"/>
      <c r="AE50" s="369"/>
      <c r="AF50" s="369"/>
      <c r="AG50" s="214"/>
      <c r="AH50" s="214">
        <v>71759</v>
      </c>
      <c r="AI50" s="102"/>
      <c r="AJ50" s="102"/>
      <c r="AK50" s="103"/>
      <c r="AL50" s="214">
        <v>71759</v>
      </c>
      <c r="AM50" s="5">
        <v>45</v>
      </c>
      <c r="AN50"/>
    </row>
    <row r="51" spans="9:41">
      <c r="M51" s="423"/>
      <c r="N51" s="34"/>
      <c r="O51" s="103"/>
      <c r="P51" s="147">
        <v>12275</v>
      </c>
      <c r="Q51" s="147">
        <v>28269</v>
      </c>
      <c r="R51" s="147"/>
      <c r="S51" s="362">
        <v>20315</v>
      </c>
      <c r="T51" s="147">
        <v>14983</v>
      </c>
      <c r="U51" s="147">
        <v>0</v>
      </c>
      <c r="V51" s="147">
        <v>126</v>
      </c>
      <c r="W51" s="147">
        <v>10000</v>
      </c>
      <c r="X51" s="147">
        <v>4168</v>
      </c>
      <c r="Y51" s="147"/>
      <c r="Z51" s="147"/>
      <c r="AA51" s="147"/>
      <c r="AB51" s="147">
        <v>0</v>
      </c>
      <c r="AC51" s="147">
        <v>5000</v>
      </c>
      <c r="AD51" s="147"/>
      <c r="AE51" s="147"/>
      <c r="AF51" s="147"/>
      <c r="AG51" s="210"/>
      <c r="AH51" s="210">
        <v>95136</v>
      </c>
      <c r="AI51" s="34"/>
      <c r="AJ51" s="34"/>
      <c r="AK51" s="103"/>
      <c r="AL51" s="210">
        <v>95136</v>
      </c>
      <c r="AM51" s="5">
        <v>46</v>
      </c>
      <c r="AN51"/>
    </row>
    <row r="52" spans="9:41">
      <c r="M52" s="424">
        <v>37127</v>
      </c>
      <c r="N52" s="184"/>
      <c r="O52" s="184"/>
      <c r="P52" s="369">
        <v>0</v>
      </c>
      <c r="Q52" s="369">
        <v>14940</v>
      </c>
      <c r="R52" s="369">
        <v>0</v>
      </c>
      <c r="S52" s="363">
        <v>2822</v>
      </c>
      <c r="T52" s="369">
        <v>2072</v>
      </c>
      <c r="U52" s="369">
        <v>17247</v>
      </c>
      <c r="V52" s="369"/>
      <c r="W52" s="369">
        <v>0</v>
      </c>
      <c r="X52" s="369"/>
      <c r="Y52" s="369"/>
      <c r="Z52" s="369"/>
      <c r="AA52" s="369"/>
      <c r="AB52" s="369">
        <v>14886</v>
      </c>
      <c r="AC52" s="369">
        <v>11036</v>
      </c>
      <c r="AD52" s="369"/>
      <c r="AE52" s="369">
        <v>0</v>
      </c>
      <c r="AF52" s="369"/>
      <c r="AG52" s="214"/>
      <c r="AH52" s="214">
        <v>63003</v>
      </c>
      <c r="AI52" s="102"/>
      <c r="AJ52" s="102"/>
      <c r="AK52" s="103"/>
      <c r="AL52" s="214">
        <v>63003</v>
      </c>
      <c r="AM52" s="5">
        <v>47</v>
      </c>
      <c r="AN52"/>
    </row>
    <row r="53" spans="9:41">
      <c r="M53" s="423"/>
      <c r="N53" s="103"/>
      <c r="O53" s="103"/>
      <c r="P53" s="147">
        <v>10875</v>
      </c>
      <c r="Q53" s="147">
        <v>5216</v>
      </c>
      <c r="R53" s="147">
        <v>1510</v>
      </c>
      <c r="S53" s="362">
        <v>15742</v>
      </c>
      <c r="T53" s="147">
        <v>1829</v>
      </c>
      <c r="U53" s="147">
        <v>0</v>
      </c>
      <c r="V53" s="147"/>
      <c r="W53" s="147">
        <v>8</v>
      </c>
      <c r="X53" s="147"/>
      <c r="Y53" s="147"/>
      <c r="Z53" s="147"/>
      <c r="AA53" s="147"/>
      <c r="AB53" s="147">
        <v>0</v>
      </c>
      <c r="AC53" s="147">
        <v>0</v>
      </c>
      <c r="AD53" s="147"/>
      <c r="AE53" s="147">
        <v>2364</v>
      </c>
      <c r="AF53" s="147"/>
      <c r="AG53" s="210"/>
      <c r="AH53" s="210">
        <v>37544</v>
      </c>
      <c r="AI53" s="34"/>
      <c r="AJ53" s="34"/>
      <c r="AK53" s="103"/>
      <c r="AL53" s="210">
        <v>37544</v>
      </c>
      <c r="AM53" s="5">
        <v>48</v>
      </c>
      <c r="AN53"/>
    </row>
    <row r="54" spans="9:41">
      <c r="M54" s="424">
        <v>37128</v>
      </c>
      <c r="N54" s="184"/>
      <c r="O54" s="184"/>
      <c r="P54" s="369">
        <v>0</v>
      </c>
      <c r="Q54" s="369">
        <v>38001</v>
      </c>
      <c r="R54" s="369">
        <v>5000</v>
      </c>
      <c r="S54" s="363">
        <v>0</v>
      </c>
      <c r="T54" s="369">
        <v>7467</v>
      </c>
      <c r="U54" s="369">
        <v>42340</v>
      </c>
      <c r="V54" s="369"/>
      <c r="W54" s="369">
        <v>0</v>
      </c>
      <c r="X54" s="369"/>
      <c r="Y54" s="369"/>
      <c r="Z54" s="369"/>
      <c r="AA54" s="369"/>
      <c r="AB54" s="369">
        <v>3385</v>
      </c>
      <c r="AC54" s="369">
        <v>7159</v>
      </c>
      <c r="AD54" s="369"/>
      <c r="AE54" s="369"/>
      <c r="AF54" s="369">
        <v>0</v>
      </c>
      <c r="AG54" s="214"/>
      <c r="AH54" s="214">
        <v>103352</v>
      </c>
      <c r="AI54" s="102"/>
      <c r="AJ54" s="102"/>
      <c r="AK54" s="103"/>
      <c r="AL54" s="214">
        <v>103352</v>
      </c>
      <c r="AM54" s="5">
        <v>49</v>
      </c>
      <c r="AN54"/>
    </row>
    <row r="55" spans="9:41">
      <c r="M55" s="423"/>
      <c r="N55" s="103"/>
      <c r="O55" s="350"/>
      <c r="P55" s="426">
        <v>10875</v>
      </c>
      <c r="Q55" s="147">
        <v>36229</v>
      </c>
      <c r="R55" s="147">
        <v>0</v>
      </c>
      <c r="S55" s="362">
        <v>15242</v>
      </c>
      <c r="T55" s="147">
        <v>0</v>
      </c>
      <c r="U55" s="147">
        <v>0</v>
      </c>
      <c r="V55" s="147"/>
      <c r="W55" s="147">
        <v>10</v>
      </c>
      <c r="X55" s="147"/>
      <c r="Y55" s="147"/>
      <c r="Z55" s="147"/>
      <c r="AA55" s="147"/>
      <c r="AB55" s="147">
        <v>0</v>
      </c>
      <c r="AC55" s="147">
        <v>0</v>
      </c>
      <c r="AD55" s="147"/>
      <c r="AE55" s="147"/>
      <c r="AF55" s="147">
        <v>5638</v>
      </c>
      <c r="AG55" s="210"/>
      <c r="AH55" s="210">
        <v>67994</v>
      </c>
      <c r="AI55" s="34"/>
      <c r="AJ55" s="34"/>
      <c r="AK55" s="103"/>
      <c r="AL55" s="210">
        <v>67994</v>
      </c>
      <c r="AM55" s="5">
        <v>50</v>
      </c>
      <c r="AN55"/>
    </row>
    <row r="56" spans="9:41">
      <c r="M56" s="424">
        <v>37129</v>
      </c>
      <c r="N56" s="184"/>
      <c r="O56" s="184"/>
      <c r="P56" s="369">
        <v>0</v>
      </c>
      <c r="Q56" s="369">
        <v>37864</v>
      </c>
      <c r="R56" s="369">
        <v>12114</v>
      </c>
      <c r="S56" s="363">
        <v>10497</v>
      </c>
      <c r="T56" s="369">
        <v>7467</v>
      </c>
      <c r="U56" s="369">
        <v>42340</v>
      </c>
      <c r="V56" s="369">
        <v>0</v>
      </c>
      <c r="W56" s="369">
        <v>0</v>
      </c>
      <c r="X56" s="369"/>
      <c r="Y56" s="369"/>
      <c r="Z56" s="369"/>
      <c r="AA56" s="369"/>
      <c r="AB56" s="369">
        <v>9515</v>
      </c>
      <c r="AC56" s="369">
        <v>5202</v>
      </c>
      <c r="AD56" s="369"/>
      <c r="AE56" s="369"/>
      <c r="AF56" s="369">
        <v>0</v>
      </c>
      <c r="AG56" s="214"/>
      <c r="AH56" s="214">
        <v>124999</v>
      </c>
      <c r="AI56" s="102"/>
      <c r="AJ56" s="102"/>
      <c r="AK56" s="103"/>
      <c r="AL56" s="214">
        <v>124999</v>
      </c>
      <c r="AN56"/>
    </row>
    <row r="57" spans="9:41">
      <c r="M57" s="423"/>
      <c r="N57" s="103"/>
      <c r="O57" s="103"/>
      <c r="P57" s="147">
        <v>10875</v>
      </c>
      <c r="Q57" s="147">
        <v>36299</v>
      </c>
      <c r="R57" s="147">
        <v>0</v>
      </c>
      <c r="S57" s="362">
        <v>15172</v>
      </c>
      <c r="T57" s="147">
        <v>0</v>
      </c>
      <c r="U57" s="147">
        <v>0</v>
      </c>
      <c r="V57" s="147">
        <v>5000</v>
      </c>
      <c r="W57" s="147">
        <v>10</v>
      </c>
      <c r="X57" s="147"/>
      <c r="Y57" s="147"/>
      <c r="Z57" s="147"/>
      <c r="AA57" s="147"/>
      <c r="AB57" s="147">
        <v>0</v>
      </c>
      <c r="AC57" s="147">
        <v>4994</v>
      </c>
      <c r="AD57" s="147"/>
      <c r="AE57" s="147"/>
      <c r="AF57" s="147">
        <v>5638</v>
      </c>
      <c r="AG57" s="210"/>
      <c r="AH57" s="210">
        <v>77988</v>
      </c>
      <c r="AI57" s="34"/>
      <c r="AJ57" s="34"/>
      <c r="AK57" s="103"/>
      <c r="AL57" s="210">
        <v>77988</v>
      </c>
      <c r="AN57"/>
    </row>
    <row r="58" spans="9:41">
      <c r="M58" s="424">
        <v>37130</v>
      </c>
      <c r="N58" s="184"/>
      <c r="O58" s="184"/>
      <c r="P58" s="369">
        <v>0</v>
      </c>
      <c r="Q58" s="432">
        <v>37354</v>
      </c>
      <c r="R58" s="432">
        <v>5000</v>
      </c>
      <c r="S58" s="214">
        <v>0</v>
      </c>
      <c r="T58" s="369">
        <v>0</v>
      </c>
      <c r="U58" s="432">
        <v>75525</v>
      </c>
      <c r="V58" s="432"/>
      <c r="W58" s="432">
        <v>0</v>
      </c>
      <c r="X58" s="432"/>
      <c r="Y58" s="432"/>
      <c r="Z58" s="432"/>
      <c r="AA58" s="432"/>
      <c r="AB58" s="432">
        <v>0</v>
      </c>
      <c r="AC58" s="432">
        <v>4315</v>
      </c>
      <c r="AD58" s="369"/>
      <c r="AE58" s="432"/>
      <c r="AF58" s="432">
        <v>0</v>
      </c>
      <c r="AG58" s="214"/>
      <c r="AH58" s="214">
        <v>122194</v>
      </c>
      <c r="AI58" s="102"/>
      <c r="AJ58" s="102"/>
      <c r="AK58" s="147"/>
      <c r="AL58" s="214">
        <v>122194</v>
      </c>
      <c r="AN58"/>
    </row>
    <row r="59" spans="9:41">
      <c r="M59" s="423"/>
      <c r="N59" s="103"/>
      <c r="O59" s="103"/>
      <c r="P59" s="148">
        <v>10875</v>
      </c>
      <c r="Q59" s="148">
        <v>57353</v>
      </c>
      <c r="R59" s="148">
        <v>0</v>
      </c>
      <c r="S59" s="210">
        <v>15207</v>
      </c>
      <c r="T59" s="148">
        <v>50431</v>
      </c>
      <c r="U59" s="148">
        <v>0</v>
      </c>
      <c r="V59" s="148"/>
      <c r="W59" s="148">
        <v>444</v>
      </c>
      <c r="X59" s="148"/>
      <c r="Y59" s="148"/>
      <c r="Z59" s="148"/>
      <c r="AA59" s="148"/>
      <c r="AB59" s="148">
        <v>20214</v>
      </c>
      <c r="AC59" s="148">
        <v>5057</v>
      </c>
      <c r="AD59" s="148"/>
      <c r="AE59" s="148"/>
      <c r="AF59" s="148">
        <v>5638</v>
      </c>
      <c r="AG59" s="210"/>
      <c r="AH59" s="210">
        <v>165219</v>
      </c>
      <c r="AI59" s="34"/>
      <c r="AJ59" s="34"/>
      <c r="AK59" s="147"/>
      <c r="AL59" s="210">
        <v>165219</v>
      </c>
      <c r="AN59"/>
    </row>
    <row r="60" spans="9:41">
      <c r="M60" s="424">
        <v>37131</v>
      </c>
      <c r="N60" s="184"/>
      <c r="O60" s="184"/>
      <c r="P60" s="369">
        <v>0</v>
      </c>
      <c r="Q60" s="432">
        <v>21490</v>
      </c>
      <c r="R60" s="432">
        <v>0</v>
      </c>
      <c r="S60" s="214">
        <v>5407</v>
      </c>
      <c r="T60" s="369"/>
      <c r="U60" s="432">
        <v>37652</v>
      </c>
      <c r="V60" s="432"/>
      <c r="W60" s="432"/>
      <c r="X60" s="432"/>
      <c r="Y60" s="432"/>
      <c r="Z60" s="432"/>
      <c r="AA60" s="432"/>
      <c r="AB60" s="432">
        <v>2440</v>
      </c>
      <c r="AC60" s="432">
        <v>595</v>
      </c>
      <c r="AD60" s="369"/>
      <c r="AE60" s="432">
        <v>0</v>
      </c>
      <c r="AF60" s="432"/>
      <c r="AG60" s="214"/>
      <c r="AH60" s="214">
        <v>67584</v>
      </c>
      <c r="AI60" s="102"/>
      <c r="AJ60" s="102"/>
      <c r="AK60" s="103"/>
      <c r="AL60" s="214">
        <v>67584</v>
      </c>
      <c r="AN60" s="5">
        <f>SUM(AN6:AN59)</f>
        <v>2444.1939999999991</v>
      </c>
      <c r="AO60" s="5">
        <f>SUM(AO6:AO59)</f>
        <v>-3305.6079999999993</v>
      </c>
    </row>
    <row r="61" spans="9:41">
      <c r="M61" s="423"/>
      <c r="N61" s="103"/>
      <c r="O61" s="103"/>
      <c r="P61" s="147">
        <v>10875</v>
      </c>
      <c r="Q61" s="148">
        <v>3554</v>
      </c>
      <c r="R61" s="148">
        <v>1370</v>
      </c>
      <c r="S61" s="210">
        <v>0</v>
      </c>
      <c r="T61" s="148"/>
      <c r="U61" s="148">
        <v>0</v>
      </c>
      <c r="V61" s="148"/>
      <c r="W61" s="148"/>
      <c r="X61" s="148"/>
      <c r="Y61" s="148"/>
      <c r="Z61" s="148"/>
      <c r="AA61" s="148"/>
      <c r="AB61" s="148">
        <v>0</v>
      </c>
      <c r="AC61" s="148">
        <v>4510</v>
      </c>
      <c r="AD61" s="147"/>
      <c r="AE61" s="148">
        <v>14898</v>
      </c>
      <c r="AF61" s="148"/>
      <c r="AG61" s="210"/>
      <c r="AH61" s="210">
        <v>35207</v>
      </c>
      <c r="AI61" s="34"/>
      <c r="AJ61" s="34"/>
      <c r="AK61" s="103"/>
      <c r="AL61" s="210">
        <v>35207</v>
      </c>
    </row>
    <row r="62" spans="9:41">
      <c r="I62" s="80"/>
      <c r="J62" s="80"/>
      <c r="M62" s="424">
        <v>37132</v>
      </c>
      <c r="N62" s="184"/>
      <c r="O62" s="184"/>
      <c r="P62" s="184">
        <v>0</v>
      </c>
      <c r="Q62" s="102">
        <v>18374</v>
      </c>
      <c r="R62" s="102">
        <v>2595</v>
      </c>
      <c r="S62" s="102">
        <v>5159</v>
      </c>
      <c r="T62" s="184">
        <v>927</v>
      </c>
      <c r="U62" s="102">
        <v>49821</v>
      </c>
      <c r="V62" s="102"/>
      <c r="W62" s="102"/>
      <c r="X62" s="102">
        <v>10733</v>
      </c>
      <c r="Y62" s="102">
        <v>82</v>
      </c>
      <c r="Z62" s="102"/>
      <c r="AA62" s="102"/>
      <c r="AB62" s="102">
        <v>0</v>
      </c>
      <c r="AC62" s="102">
        <v>15289</v>
      </c>
      <c r="AD62" s="184">
        <v>0</v>
      </c>
      <c r="AE62" s="102">
        <v>0</v>
      </c>
      <c r="AF62" s="102"/>
      <c r="AG62" s="214"/>
      <c r="AH62" s="214">
        <v>102980</v>
      </c>
      <c r="AI62" s="102"/>
      <c r="AJ62" s="102"/>
      <c r="AK62" s="103"/>
      <c r="AL62" s="214">
        <v>102980</v>
      </c>
    </row>
    <row r="63" spans="9:41">
      <c r="M63" s="423"/>
      <c r="N63" s="103"/>
      <c r="O63" s="103"/>
      <c r="P63" s="103">
        <v>10875</v>
      </c>
      <c r="Q63" s="34">
        <v>8643</v>
      </c>
      <c r="R63" s="34">
        <v>10045</v>
      </c>
      <c r="S63" s="34">
        <v>6690</v>
      </c>
      <c r="T63" s="34">
        <v>0</v>
      </c>
      <c r="U63" s="34">
        <v>0</v>
      </c>
      <c r="V63" s="34"/>
      <c r="W63" s="34"/>
      <c r="X63" s="34">
        <v>10733</v>
      </c>
      <c r="Y63" s="34">
        <v>0</v>
      </c>
      <c r="Z63" s="34"/>
      <c r="AA63" s="34"/>
      <c r="AB63" s="34">
        <v>30617</v>
      </c>
      <c r="AC63" s="34">
        <v>8261</v>
      </c>
      <c r="AD63" s="103">
        <v>615</v>
      </c>
      <c r="AE63" s="437">
        <v>26890</v>
      </c>
      <c r="AF63" s="34"/>
      <c r="AG63" s="210"/>
      <c r="AH63" s="210">
        <v>113369</v>
      </c>
      <c r="AI63" s="34"/>
      <c r="AJ63" s="34"/>
      <c r="AK63" s="103"/>
      <c r="AL63" s="210">
        <v>113369</v>
      </c>
    </row>
    <row r="64" spans="9:41">
      <c r="M64" s="424">
        <v>37133</v>
      </c>
      <c r="N64" s="102"/>
      <c r="O64" s="102"/>
      <c r="P64" s="102">
        <v>0</v>
      </c>
      <c r="Q64" s="102">
        <v>1304</v>
      </c>
      <c r="R64" s="184">
        <v>5000</v>
      </c>
      <c r="S64" s="184">
        <v>15405</v>
      </c>
      <c r="T64" s="184">
        <v>0</v>
      </c>
      <c r="U64" s="102">
        <v>0</v>
      </c>
      <c r="V64" s="102">
        <v>20797</v>
      </c>
      <c r="W64" s="102">
        <v>0</v>
      </c>
      <c r="X64" s="184">
        <v>0</v>
      </c>
      <c r="Y64" s="102"/>
      <c r="Z64" s="102">
        <v>1510</v>
      </c>
      <c r="AA64" s="102">
        <v>526</v>
      </c>
      <c r="AB64" s="102"/>
      <c r="AC64" s="102">
        <v>6966</v>
      </c>
      <c r="AD64" s="102"/>
      <c r="AE64" s="102">
        <v>0</v>
      </c>
      <c r="AF64" s="102"/>
      <c r="AG64" s="102"/>
      <c r="AH64" s="214">
        <v>51508</v>
      </c>
      <c r="AI64" s="102"/>
      <c r="AJ64" s="102"/>
      <c r="AK64" s="103"/>
      <c r="AL64" s="214">
        <v>51508</v>
      </c>
    </row>
    <row r="65" spans="13:38">
      <c r="M65" s="423"/>
      <c r="N65" s="34"/>
      <c r="O65" s="34"/>
      <c r="P65" s="34">
        <v>10875</v>
      </c>
      <c r="Q65" s="34">
        <v>22367</v>
      </c>
      <c r="R65" s="103">
        <v>0</v>
      </c>
      <c r="S65" s="103">
        <v>3684</v>
      </c>
      <c r="T65" s="103">
        <v>10143</v>
      </c>
      <c r="U65" s="34">
        <v>3182</v>
      </c>
      <c r="V65" s="34">
        <v>0</v>
      </c>
      <c r="W65" s="34">
        <v>3905</v>
      </c>
      <c r="X65" s="34">
        <v>40</v>
      </c>
      <c r="Y65" s="34"/>
      <c r="Z65" s="34">
        <v>0</v>
      </c>
      <c r="AA65" s="34">
        <v>0</v>
      </c>
      <c r="AB65" s="34"/>
      <c r="AC65" s="34">
        <v>4824</v>
      </c>
      <c r="AD65" s="34"/>
      <c r="AE65" s="34">
        <v>64348</v>
      </c>
      <c r="AF65" s="34"/>
      <c r="AG65" s="34"/>
      <c r="AH65" s="210">
        <v>123368</v>
      </c>
      <c r="AI65" s="34"/>
      <c r="AJ65" s="34"/>
      <c r="AK65" s="103"/>
      <c r="AL65" s="210">
        <v>123368</v>
      </c>
    </row>
    <row r="66" spans="13:38">
      <c r="M66" s="424">
        <v>37134</v>
      </c>
      <c r="N66" s="102"/>
      <c r="O66" s="102"/>
      <c r="P66" s="102">
        <v>0</v>
      </c>
      <c r="Q66" s="102">
        <v>42151</v>
      </c>
      <c r="R66" s="102">
        <v>5000</v>
      </c>
      <c r="S66" s="102">
        <v>0</v>
      </c>
      <c r="T66" s="184">
        <v>6298</v>
      </c>
      <c r="U66" s="184">
        <v>0</v>
      </c>
      <c r="V66" s="184">
        <v>7229</v>
      </c>
      <c r="W66" s="102">
        <v>8002</v>
      </c>
      <c r="X66" s="102">
        <v>0</v>
      </c>
      <c r="Y66" s="102"/>
      <c r="Z66" s="184"/>
      <c r="AA66" s="102"/>
      <c r="AB66" s="102"/>
      <c r="AC66" s="102">
        <v>0</v>
      </c>
      <c r="AD66" s="102">
        <v>12</v>
      </c>
      <c r="AE66" s="102">
        <v>0</v>
      </c>
      <c r="AF66" s="102"/>
      <c r="AG66" s="102"/>
      <c r="AH66" s="102">
        <v>68692</v>
      </c>
      <c r="AI66" s="432"/>
      <c r="AJ66" s="102"/>
      <c r="AK66" s="103"/>
      <c r="AL66" s="102">
        <v>68692</v>
      </c>
    </row>
    <row r="67" spans="13:38">
      <c r="M67" s="423"/>
      <c r="N67" s="34"/>
      <c r="O67" s="34"/>
      <c r="P67" s="34">
        <v>10875</v>
      </c>
      <c r="Q67" s="34">
        <v>20234</v>
      </c>
      <c r="R67" s="34">
        <v>0</v>
      </c>
      <c r="S67" s="34">
        <v>514</v>
      </c>
      <c r="T67" s="34">
        <v>10107</v>
      </c>
      <c r="U67" s="34">
        <v>2491</v>
      </c>
      <c r="V67" s="34">
        <v>0</v>
      </c>
      <c r="W67" s="34">
        <v>0</v>
      </c>
      <c r="X67" s="34">
        <v>8</v>
      </c>
      <c r="Y67" s="34"/>
      <c r="Z67" s="34"/>
      <c r="AA67" s="34"/>
      <c r="AB67" s="34"/>
      <c r="AC67" s="34">
        <v>10984</v>
      </c>
      <c r="AD67" s="34">
        <v>0</v>
      </c>
      <c r="AE67" s="34">
        <v>14898</v>
      </c>
      <c r="AF67" s="34"/>
      <c r="AG67" s="34"/>
      <c r="AH67" s="34">
        <v>70111</v>
      </c>
      <c r="AI67" s="148"/>
      <c r="AJ67" s="34"/>
      <c r="AK67" s="103"/>
      <c r="AL67" s="34">
        <v>70111</v>
      </c>
    </row>
    <row r="68" spans="13:38">
      <c r="M68" s="424"/>
      <c r="N68" s="438" t="s">
        <v>59</v>
      </c>
      <c r="O68" s="430"/>
      <c r="P68" s="430">
        <v>1954</v>
      </c>
      <c r="Q68" s="430">
        <v>447103</v>
      </c>
      <c r="R68" s="430">
        <v>38706</v>
      </c>
      <c r="S68" s="430">
        <v>384491</v>
      </c>
      <c r="T68" s="357">
        <v>475654</v>
      </c>
      <c r="U68" s="357">
        <v>364154</v>
      </c>
      <c r="V68" s="357">
        <v>74593</v>
      </c>
      <c r="W68" s="430">
        <v>315221</v>
      </c>
      <c r="X68" s="430">
        <v>17185</v>
      </c>
      <c r="Y68" s="430">
        <v>82</v>
      </c>
      <c r="Z68" s="357">
        <v>1510</v>
      </c>
      <c r="AA68" s="430">
        <v>526</v>
      </c>
      <c r="AB68" s="430">
        <v>140584</v>
      </c>
      <c r="AC68" s="430">
        <v>182387</v>
      </c>
      <c r="AD68" s="430">
        <v>44</v>
      </c>
      <c r="AE68" s="430">
        <v>0</v>
      </c>
      <c r="AF68" s="430">
        <v>0</v>
      </c>
      <c r="AG68" s="430">
        <v>0</v>
      </c>
      <c r="AH68" s="430">
        <v>2444194</v>
      </c>
      <c r="AI68" s="102"/>
      <c r="AJ68" s="102"/>
    </row>
    <row r="69" spans="13:38">
      <c r="M69" s="425"/>
      <c r="N69" s="46" t="s">
        <v>59</v>
      </c>
      <c r="O69" s="188"/>
      <c r="P69" s="188">
        <v>247173</v>
      </c>
      <c r="Q69" s="188">
        <v>419901</v>
      </c>
      <c r="R69" s="188">
        <v>181890</v>
      </c>
      <c r="S69" s="188">
        <v>422444</v>
      </c>
      <c r="T69" s="346">
        <v>558311</v>
      </c>
      <c r="U69" s="346">
        <v>325586</v>
      </c>
      <c r="V69" s="346">
        <v>54966</v>
      </c>
      <c r="W69" s="188">
        <v>25779</v>
      </c>
      <c r="X69" s="188">
        <v>17183</v>
      </c>
      <c r="Y69" s="188">
        <v>82</v>
      </c>
      <c r="Z69" s="188">
        <v>14</v>
      </c>
      <c r="AA69" s="188">
        <v>0</v>
      </c>
      <c r="AB69" s="188">
        <v>141482</v>
      </c>
      <c r="AC69" s="188">
        <v>180320</v>
      </c>
      <c r="AD69" s="188">
        <v>2480</v>
      </c>
      <c r="AE69" s="188">
        <v>505500</v>
      </c>
      <c r="AF69" s="188">
        <v>221819</v>
      </c>
      <c r="AG69" s="188">
        <v>678</v>
      </c>
      <c r="AH69" s="188">
        <v>3305608</v>
      </c>
      <c r="AI69" s="34"/>
      <c r="AJ69" s="34"/>
    </row>
    <row r="70" spans="13:38">
      <c r="M70" s="94"/>
      <c r="V70" s="78"/>
      <c r="W70" s="78"/>
      <c r="X70" s="78"/>
    </row>
    <row r="71" spans="13:38">
      <c r="M71" s="94"/>
      <c r="V71" s="78"/>
      <c r="W71" s="78"/>
      <c r="X71" s="78"/>
    </row>
    <row r="72" spans="13:38">
      <c r="M72" s="95"/>
      <c r="V72" s="78"/>
      <c r="W72" s="78"/>
      <c r="X72" s="78"/>
    </row>
    <row r="73" spans="13:38">
      <c r="M73" s="94"/>
      <c r="V73" s="78"/>
      <c r="W73" s="78"/>
      <c r="X73" s="78"/>
    </row>
    <row r="74" spans="13:38">
      <c r="M74" s="94"/>
      <c r="V74" s="78"/>
      <c r="W74" s="78"/>
      <c r="X74" s="78"/>
    </row>
    <row r="75" spans="13:38">
      <c r="V75" s="78"/>
      <c r="W75" s="78"/>
      <c r="X75" s="78"/>
    </row>
    <row r="76" spans="13:38">
      <c r="W76" s="78"/>
      <c r="X76" s="78"/>
    </row>
    <row r="77" spans="13:38">
      <c r="W77" s="78"/>
      <c r="X77" s="78"/>
    </row>
    <row r="78" spans="13:38">
      <c r="W78" s="78"/>
      <c r="X78" s="78"/>
    </row>
    <row r="79" spans="13:38">
      <c r="W79" s="78"/>
      <c r="X79" s="78"/>
    </row>
    <row r="80" spans="13:38">
      <c r="W80" s="78"/>
      <c r="X80" s="78"/>
    </row>
    <row r="81" spans="13:36">
      <c r="W81" s="78"/>
      <c r="X81" s="78"/>
    </row>
    <row r="82" spans="13:36">
      <c r="W82" s="78"/>
      <c r="X82" s="78"/>
    </row>
    <row r="83" spans="13:36">
      <c r="W83" s="78"/>
      <c r="X83" s="78"/>
    </row>
    <row r="84" spans="13:36">
      <c r="W84" s="78"/>
      <c r="X84" s="78"/>
    </row>
    <row r="85" spans="13:36">
      <c r="W85" s="78"/>
      <c r="X85" s="78"/>
    </row>
    <row r="86" spans="13:36">
      <c r="W86" s="78"/>
      <c r="X86" s="78"/>
    </row>
    <row r="87" spans="13:36">
      <c r="M87" s="328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328"/>
      <c r="AG88" s="328"/>
      <c r="AH88" s="328"/>
      <c r="AI88"/>
    </row>
    <row r="89" spans="13:36" ht="30"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4"/>
      <c r="AF89" s="329" t="s">
        <v>155</v>
      </c>
      <c r="AG89" s="328"/>
      <c r="AH89" s="328"/>
      <c r="AI89" s="328"/>
    </row>
    <row r="90" spans="13:36">
      <c r="M90" s="464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328"/>
      <c r="AG90" s="328"/>
      <c r="AH90" s="328"/>
      <c r="AI90" s="328"/>
    </row>
    <row r="91" spans="13:36">
      <c r="M91" s="464"/>
      <c r="N91" s="338"/>
      <c r="O91" s="330"/>
      <c r="P91" s="330"/>
      <c r="Q91" s="331">
        <v>98</v>
      </c>
      <c r="R91" s="331">
        <v>62389</v>
      </c>
      <c r="S91" s="331">
        <v>62996</v>
      </c>
      <c r="T91" s="331">
        <v>62998</v>
      </c>
      <c r="U91" s="331">
        <v>63001</v>
      </c>
      <c r="V91" s="331">
        <v>71319</v>
      </c>
      <c r="W91" s="331">
        <v>71320</v>
      </c>
      <c r="X91" s="331">
        <v>71322</v>
      </c>
      <c r="Y91" s="331">
        <v>71323</v>
      </c>
      <c r="Z91" s="331">
        <v>71327</v>
      </c>
      <c r="AA91" s="331">
        <v>71330</v>
      </c>
      <c r="AB91" s="331">
        <v>71456</v>
      </c>
      <c r="AC91" s="331">
        <v>71459</v>
      </c>
      <c r="AD91" s="331">
        <v>71460</v>
      </c>
      <c r="AE91" s="331">
        <v>78122</v>
      </c>
      <c r="AF91" s="331">
        <v>78124</v>
      </c>
      <c r="AG91" s="332" t="s">
        <v>59</v>
      </c>
      <c r="AH91" s="467"/>
      <c r="AI91" s="464"/>
    </row>
    <row r="92" spans="13:36">
      <c r="M92" s="464"/>
      <c r="N92" s="339">
        <v>37043</v>
      </c>
      <c r="O92" s="333"/>
      <c r="P92" s="333"/>
      <c r="Q92" s="334">
        <v>2762</v>
      </c>
      <c r="R92" s="334">
        <v>31271</v>
      </c>
      <c r="S92" s="334"/>
      <c r="T92" s="334"/>
      <c r="U92" s="334">
        <v>1589</v>
      </c>
      <c r="V92" s="334"/>
      <c r="W92" s="334">
        <v>24312</v>
      </c>
      <c r="X92" s="334"/>
      <c r="Y92" s="334">
        <v>383</v>
      </c>
      <c r="Z92" s="334"/>
      <c r="AA92" s="334">
        <v>0</v>
      </c>
      <c r="AB92" s="334">
        <v>21632</v>
      </c>
      <c r="AC92" s="334">
        <v>82437</v>
      </c>
      <c r="AD92" s="334">
        <v>32859</v>
      </c>
      <c r="AE92" s="334">
        <v>96901</v>
      </c>
      <c r="AF92" s="334"/>
      <c r="AG92" s="334">
        <v>294146</v>
      </c>
      <c r="AH92" s="467"/>
      <c r="AI92" s="464"/>
      <c r="AJ92" s="334">
        <v>294146</v>
      </c>
    </row>
    <row r="93" spans="13:36">
      <c r="M93" s="464"/>
      <c r="N93" s="340"/>
      <c r="O93" s="332"/>
      <c r="P93" s="335"/>
      <c r="Q93" s="334">
        <v>13273</v>
      </c>
      <c r="R93" s="334">
        <v>10215</v>
      </c>
      <c r="S93" s="334"/>
      <c r="T93" s="334"/>
      <c r="U93" s="334">
        <v>80316</v>
      </c>
      <c r="V93" s="334"/>
      <c r="W93" s="334">
        <v>0</v>
      </c>
      <c r="X93" s="334"/>
      <c r="Y93" s="334">
        <v>0</v>
      </c>
      <c r="Z93" s="334"/>
      <c r="AA93" s="334">
        <v>20</v>
      </c>
      <c r="AB93" s="334">
        <v>15158</v>
      </c>
      <c r="AC93" s="334">
        <v>1183</v>
      </c>
      <c r="AD93" s="334">
        <v>5000</v>
      </c>
      <c r="AE93" s="334">
        <v>0</v>
      </c>
      <c r="AF93" s="334"/>
      <c r="AG93" s="334">
        <v>125165</v>
      </c>
      <c r="AH93" s="467"/>
      <c r="AI93" s="464"/>
      <c r="AJ93" s="334">
        <v>125165</v>
      </c>
    </row>
    <row r="94" spans="13:36">
      <c r="M94" s="464"/>
      <c r="N94" s="339">
        <v>37044</v>
      </c>
      <c r="O94" s="333"/>
      <c r="P94" s="333"/>
      <c r="Q94" s="334">
        <v>1847</v>
      </c>
      <c r="R94" s="334">
        <v>6096</v>
      </c>
      <c r="S94" s="334">
        <v>16249</v>
      </c>
      <c r="T94" s="334">
        <v>8347</v>
      </c>
      <c r="U94" s="334">
        <v>109938</v>
      </c>
      <c r="V94" s="334"/>
      <c r="W94" s="334">
        <v>0</v>
      </c>
      <c r="X94" s="334"/>
      <c r="Y94" s="334"/>
      <c r="Z94" s="334">
        <v>13875</v>
      </c>
      <c r="AA94" s="334"/>
      <c r="AB94" s="334">
        <v>54389</v>
      </c>
      <c r="AC94" s="334">
        <v>2100</v>
      </c>
      <c r="AD94" s="334">
        <v>0</v>
      </c>
      <c r="AE94" s="334">
        <v>14758</v>
      </c>
      <c r="AF94" s="334"/>
      <c r="AG94" s="334">
        <v>227599</v>
      </c>
      <c r="AH94" s="467"/>
      <c r="AI94" s="464"/>
      <c r="AJ94" s="334">
        <v>227599</v>
      </c>
    </row>
    <row r="95" spans="13:36">
      <c r="M95" s="464"/>
      <c r="N95" s="340"/>
      <c r="O95" s="332"/>
      <c r="P95" s="335"/>
      <c r="Q95" s="334">
        <v>1941</v>
      </c>
      <c r="R95" s="334">
        <v>3972</v>
      </c>
      <c r="S95" s="334">
        <v>0</v>
      </c>
      <c r="T95" s="334">
        <v>0</v>
      </c>
      <c r="U95" s="334">
        <v>143496</v>
      </c>
      <c r="V95" s="334"/>
      <c r="W95" s="334">
        <v>7283</v>
      </c>
      <c r="X95" s="334"/>
      <c r="Y95" s="334"/>
      <c r="Z95" s="334">
        <v>0</v>
      </c>
      <c r="AA95" s="334"/>
      <c r="AB95" s="334">
        <v>19212</v>
      </c>
      <c r="AC95" s="334">
        <v>9482</v>
      </c>
      <c r="AD95" s="334">
        <v>5000</v>
      </c>
      <c r="AE95" s="334">
        <v>0</v>
      </c>
      <c r="AF95" s="334"/>
      <c r="AG95" s="334">
        <v>190386</v>
      </c>
      <c r="AH95" s="467"/>
      <c r="AI95" s="464"/>
      <c r="AJ95" s="334">
        <v>190386</v>
      </c>
    </row>
    <row r="96" spans="13:36">
      <c r="M96" s="464"/>
      <c r="N96" s="339">
        <v>37045</v>
      </c>
      <c r="O96" s="333"/>
      <c r="P96" s="333"/>
      <c r="Q96" s="334">
        <v>2940</v>
      </c>
      <c r="R96" s="334">
        <v>4482</v>
      </c>
      <c r="S96" s="334">
        <v>11470</v>
      </c>
      <c r="T96" s="334">
        <v>9195</v>
      </c>
      <c r="U96" s="334">
        <v>109458</v>
      </c>
      <c r="V96" s="334"/>
      <c r="W96" s="334">
        <v>0</v>
      </c>
      <c r="X96" s="334">
        <v>27000</v>
      </c>
      <c r="Y96" s="334">
        <v>19772</v>
      </c>
      <c r="Z96" s="334">
        <v>13875</v>
      </c>
      <c r="AA96" s="334"/>
      <c r="AB96" s="334">
        <v>77546</v>
      </c>
      <c r="AC96" s="334">
        <v>981</v>
      </c>
      <c r="AD96" s="334">
        <v>0</v>
      </c>
      <c r="AE96" s="334">
        <v>14758</v>
      </c>
      <c r="AF96" s="334"/>
      <c r="AG96" s="334">
        <v>291477</v>
      </c>
      <c r="AH96" s="467"/>
      <c r="AI96" s="464"/>
      <c r="AJ96" s="334">
        <v>291477</v>
      </c>
    </row>
    <row r="97" spans="13:36">
      <c r="M97" s="464"/>
      <c r="N97" s="340"/>
      <c r="O97" s="332"/>
      <c r="P97" s="335"/>
      <c r="Q97" s="334">
        <v>2131</v>
      </c>
      <c r="R97" s="334">
        <v>3441</v>
      </c>
      <c r="S97" s="334">
        <v>0</v>
      </c>
      <c r="T97" s="334">
        <v>0</v>
      </c>
      <c r="U97" s="334">
        <v>143648</v>
      </c>
      <c r="V97" s="334"/>
      <c r="W97" s="334">
        <v>61855</v>
      </c>
      <c r="X97" s="334">
        <v>0</v>
      </c>
      <c r="Y97" s="334">
        <v>0</v>
      </c>
      <c r="Z97" s="334">
        <v>0</v>
      </c>
      <c r="AA97" s="334"/>
      <c r="AB97" s="334">
        <v>5247</v>
      </c>
      <c r="AC97" s="334">
        <v>11195</v>
      </c>
      <c r="AD97" s="334">
        <v>5000</v>
      </c>
      <c r="AE97" s="334">
        <v>0</v>
      </c>
      <c r="AF97" s="334"/>
      <c r="AG97" s="334">
        <v>232517</v>
      </c>
      <c r="AH97" s="467"/>
      <c r="AI97" s="464"/>
      <c r="AJ97" s="334">
        <v>232517</v>
      </c>
    </row>
    <row r="98" spans="13:36">
      <c r="M98" s="464"/>
      <c r="N98" s="339">
        <v>37046</v>
      </c>
      <c r="O98" s="333"/>
      <c r="P98" s="333"/>
      <c r="Q98" s="334">
        <v>296</v>
      </c>
      <c r="R98" s="334">
        <v>30818</v>
      </c>
      <c r="S98" s="334">
        <v>3652</v>
      </c>
      <c r="T98" s="334">
        <v>0</v>
      </c>
      <c r="U98" s="334">
        <v>0</v>
      </c>
      <c r="V98" s="334"/>
      <c r="W98" s="334">
        <v>0</v>
      </c>
      <c r="X98" s="334"/>
      <c r="Y98" s="334"/>
      <c r="Z98" s="334">
        <v>7310</v>
      </c>
      <c r="AA98" s="334"/>
      <c r="AB98" s="334">
        <v>0</v>
      </c>
      <c r="AC98" s="334">
        <v>6</v>
      </c>
      <c r="AD98" s="334">
        <v>0</v>
      </c>
      <c r="AE98" s="334">
        <v>14758</v>
      </c>
      <c r="AF98" s="334"/>
      <c r="AG98" s="334">
        <v>56840</v>
      </c>
      <c r="AH98" s="467"/>
      <c r="AI98" s="464"/>
      <c r="AJ98" s="334">
        <v>56840</v>
      </c>
    </row>
    <row r="99" spans="13:36">
      <c r="M99" s="464"/>
      <c r="N99" s="340"/>
      <c r="O99" s="332"/>
      <c r="P99" s="335"/>
      <c r="Q99" s="334">
        <v>3036</v>
      </c>
      <c r="R99" s="334">
        <v>20379</v>
      </c>
      <c r="S99" s="334">
        <v>0</v>
      </c>
      <c r="T99" s="334">
        <v>38068</v>
      </c>
      <c r="U99" s="334">
        <v>152427</v>
      </c>
      <c r="V99" s="334"/>
      <c r="W99" s="334">
        <v>35644</v>
      </c>
      <c r="X99" s="334"/>
      <c r="Y99" s="334"/>
      <c r="Z99" s="334">
        <v>0</v>
      </c>
      <c r="AA99" s="334"/>
      <c r="AB99" s="334">
        <v>76246</v>
      </c>
      <c r="AC99" s="334">
        <v>33701</v>
      </c>
      <c r="AD99" s="334">
        <v>5000</v>
      </c>
      <c r="AE99" s="334">
        <v>0</v>
      </c>
      <c r="AF99" s="334"/>
      <c r="AG99" s="334">
        <v>364501</v>
      </c>
      <c r="AH99" s="467"/>
      <c r="AI99" s="464"/>
      <c r="AJ99" s="334">
        <v>364501</v>
      </c>
    </row>
    <row r="100" spans="13:36">
      <c r="M100" s="464"/>
      <c r="N100" s="339">
        <v>37047</v>
      </c>
      <c r="O100" s="333"/>
      <c r="P100" s="333"/>
      <c r="Q100" s="334">
        <v>100</v>
      </c>
      <c r="R100" s="334">
        <v>28226</v>
      </c>
      <c r="S100" s="334">
        <v>0</v>
      </c>
      <c r="T100" s="334"/>
      <c r="U100" s="334">
        <v>94435</v>
      </c>
      <c r="V100" s="334"/>
      <c r="W100" s="334">
        <v>7091</v>
      </c>
      <c r="X100" s="334"/>
      <c r="Y100" s="334">
        <v>0</v>
      </c>
      <c r="Z100" s="334">
        <v>0</v>
      </c>
      <c r="AA100" s="334"/>
      <c r="AB100" s="334">
        <v>9871</v>
      </c>
      <c r="AC100" s="334">
        <v>843</v>
      </c>
      <c r="AD100" s="334">
        <v>0</v>
      </c>
      <c r="AE100" s="334">
        <v>21815</v>
      </c>
      <c r="AF100" s="334"/>
      <c r="AG100" s="334">
        <v>162381</v>
      </c>
      <c r="AH100" s="467"/>
      <c r="AI100" s="464"/>
      <c r="AJ100" s="334">
        <v>162381</v>
      </c>
    </row>
    <row r="101" spans="13:36">
      <c r="M101" s="464"/>
      <c r="N101" s="340"/>
      <c r="O101" s="332"/>
      <c r="P101" s="335"/>
      <c r="Q101" s="334">
        <v>3163</v>
      </c>
      <c r="R101" s="334">
        <v>2267</v>
      </c>
      <c r="S101" s="334">
        <v>6092</v>
      </c>
      <c r="T101" s="334"/>
      <c r="U101" s="334">
        <v>16460</v>
      </c>
      <c r="V101" s="334"/>
      <c r="W101" s="334">
        <v>0</v>
      </c>
      <c r="X101" s="334"/>
      <c r="Y101" s="334">
        <v>4882</v>
      </c>
      <c r="Z101" s="334">
        <v>6597</v>
      </c>
      <c r="AA101" s="334"/>
      <c r="AB101" s="334">
        <v>0</v>
      </c>
      <c r="AC101" s="334">
        <v>36521</v>
      </c>
      <c r="AD101" s="334">
        <v>5000</v>
      </c>
      <c r="AE101" s="334">
        <v>0</v>
      </c>
      <c r="AF101" s="334"/>
      <c r="AG101" s="334">
        <v>80982</v>
      </c>
      <c r="AH101" s="467"/>
      <c r="AI101" s="464"/>
      <c r="AJ101" s="334">
        <v>80982</v>
      </c>
    </row>
    <row r="102" spans="13:36">
      <c r="M102" s="464"/>
      <c r="N102" s="339">
        <v>37048</v>
      </c>
      <c r="O102" s="333"/>
      <c r="P102" s="333"/>
      <c r="Q102" s="334">
        <v>988</v>
      </c>
      <c r="R102" s="334">
        <v>22182</v>
      </c>
      <c r="S102" s="334">
        <v>0</v>
      </c>
      <c r="T102" s="334">
        <v>0</v>
      </c>
      <c r="U102" s="334">
        <v>28992</v>
      </c>
      <c r="V102" s="334">
        <v>7000</v>
      </c>
      <c r="W102" s="334">
        <v>7967</v>
      </c>
      <c r="X102" s="334"/>
      <c r="Y102" s="334"/>
      <c r="Z102" s="334">
        <v>0</v>
      </c>
      <c r="AA102" s="334"/>
      <c r="AB102" s="334"/>
      <c r="AC102" s="334">
        <v>58</v>
      </c>
      <c r="AD102" s="334">
        <v>0</v>
      </c>
      <c r="AE102" s="334"/>
      <c r="AF102" s="334"/>
      <c r="AG102" s="334">
        <v>67187</v>
      </c>
      <c r="AH102" s="467"/>
      <c r="AI102" s="464"/>
      <c r="AJ102" s="334">
        <v>67187</v>
      </c>
    </row>
    <row r="103" spans="13:36">
      <c r="M103" s="464"/>
      <c r="N103" s="340"/>
      <c r="O103" s="332"/>
      <c r="P103" s="335"/>
      <c r="Q103" s="334">
        <v>8329</v>
      </c>
      <c r="R103" s="334">
        <v>24925</v>
      </c>
      <c r="S103" s="334">
        <v>9276</v>
      </c>
      <c r="T103" s="334">
        <v>16032</v>
      </c>
      <c r="U103" s="334">
        <v>33490</v>
      </c>
      <c r="V103" s="334">
        <v>0</v>
      </c>
      <c r="W103" s="334">
        <v>0</v>
      </c>
      <c r="X103" s="334"/>
      <c r="Y103" s="334"/>
      <c r="Z103" s="334">
        <v>11750</v>
      </c>
      <c r="AA103" s="334"/>
      <c r="AB103" s="334"/>
      <c r="AC103" s="334">
        <v>14992</v>
      </c>
      <c r="AD103" s="334">
        <v>5000</v>
      </c>
      <c r="AE103" s="334"/>
      <c r="AF103" s="334"/>
      <c r="AG103" s="334">
        <v>123794</v>
      </c>
      <c r="AH103" s="467"/>
      <c r="AI103" s="464"/>
      <c r="AJ103" s="334">
        <v>123794</v>
      </c>
    </row>
    <row r="104" spans="13:36">
      <c r="M104" s="464"/>
      <c r="N104" s="339">
        <v>37049</v>
      </c>
      <c r="O104" s="333"/>
      <c r="P104" s="333"/>
      <c r="Q104" s="334">
        <v>1599</v>
      </c>
      <c r="R104" s="334">
        <v>28702</v>
      </c>
      <c r="S104" s="334">
        <v>0</v>
      </c>
      <c r="T104" s="334">
        <v>0</v>
      </c>
      <c r="U104" s="334">
        <v>78212</v>
      </c>
      <c r="V104" s="334">
        <v>0</v>
      </c>
      <c r="W104" s="334">
        <v>18307</v>
      </c>
      <c r="X104" s="334"/>
      <c r="Y104" s="334"/>
      <c r="Z104" s="334">
        <v>19951</v>
      </c>
      <c r="AA104" s="334">
        <v>0</v>
      </c>
      <c r="AB104" s="334"/>
      <c r="AC104" s="334">
        <v>24791</v>
      </c>
      <c r="AD104" s="334">
        <v>0</v>
      </c>
      <c r="AE104" s="334">
        <v>0</v>
      </c>
      <c r="AF104" s="334"/>
      <c r="AG104" s="334">
        <v>171562</v>
      </c>
      <c r="AH104" s="467"/>
      <c r="AI104" s="464"/>
      <c r="AJ104" s="334">
        <v>171562</v>
      </c>
    </row>
    <row r="105" spans="13:36">
      <c r="M105" s="464"/>
      <c r="N105" s="340"/>
      <c r="O105" s="332"/>
      <c r="P105" s="335"/>
      <c r="Q105" s="334">
        <v>291095</v>
      </c>
      <c r="R105" s="334">
        <v>27431</v>
      </c>
      <c r="S105" s="334">
        <v>19131</v>
      </c>
      <c r="T105" s="334">
        <v>4627</v>
      </c>
      <c r="U105" s="334">
        <v>26756</v>
      </c>
      <c r="V105" s="334">
        <v>292</v>
      </c>
      <c r="W105" s="334">
        <v>0</v>
      </c>
      <c r="X105" s="334"/>
      <c r="Y105" s="334"/>
      <c r="Z105" s="334">
        <v>14106</v>
      </c>
      <c r="AA105" s="334">
        <v>547</v>
      </c>
      <c r="AB105" s="334"/>
      <c r="AC105" s="334">
        <v>2271</v>
      </c>
      <c r="AD105" s="334">
        <v>5000</v>
      </c>
      <c r="AE105" s="334">
        <v>5093</v>
      </c>
      <c r="AF105" s="334"/>
      <c r="AG105" s="334">
        <v>396349</v>
      </c>
      <c r="AH105" s="467"/>
      <c r="AI105" s="464"/>
      <c r="AJ105" s="334">
        <v>396349</v>
      </c>
    </row>
    <row r="106" spans="13:36">
      <c r="M106" s="464"/>
      <c r="N106" s="339">
        <v>37050</v>
      </c>
      <c r="O106" s="333"/>
      <c r="P106" s="333"/>
      <c r="Q106" s="334">
        <v>4276</v>
      </c>
      <c r="R106" s="334">
        <v>3027</v>
      </c>
      <c r="S106" s="334">
        <v>0</v>
      </c>
      <c r="T106" s="334">
        <v>1091</v>
      </c>
      <c r="U106" s="334">
        <v>8033</v>
      </c>
      <c r="V106" s="334">
        <v>0</v>
      </c>
      <c r="W106" s="334">
        <v>6338</v>
      </c>
      <c r="X106" s="334">
        <v>25000</v>
      </c>
      <c r="Y106" s="334"/>
      <c r="Z106" s="334">
        <v>4541</v>
      </c>
      <c r="AA106" s="334"/>
      <c r="AB106" s="334">
        <v>4321</v>
      </c>
      <c r="AC106" s="334">
        <v>3489</v>
      </c>
      <c r="AD106" s="334">
        <v>0</v>
      </c>
      <c r="AE106" s="334"/>
      <c r="AF106" s="334"/>
      <c r="AG106" s="334">
        <v>60116</v>
      </c>
      <c r="AH106" s="467"/>
      <c r="AI106" s="464"/>
      <c r="AJ106" s="334">
        <v>60116</v>
      </c>
    </row>
    <row r="107" spans="13:36">
      <c r="M107" s="464"/>
      <c r="N107" s="340"/>
      <c r="O107" s="332"/>
      <c r="P107" s="335"/>
      <c r="Q107" s="334">
        <v>2457</v>
      </c>
      <c r="R107" s="334">
        <v>3101</v>
      </c>
      <c r="S107" s="334">
        <v>21455</v>
      </c>
      <c r="T107" s="334">
        <v>25784</v>
      </c>
      <c r="U107" s="334">
        <v>64491</v>
      </c>
      <c r="V107" s="334">
        <v>1155</v>
      </c>
      <c r="W107" s="334">
        <v>0</v>
      </c>
      <c r="X107" s="334">
        <v>0</v>
      </c>
      <c r="Y107" s="334"/>
      <c r="Z107" s="334">
        <v>5556</v>
      </c>
      <c r="AA107" s="334"/>
      <c r="AB107" s="334">
        <v>33973</v>
      </c>
      <c r="AC107" s="334">
        <v>42873</v>
      </c>
      <c r="AD107" s="334">
        <v>5000</v>
      </c>
      <c r="AE107" s="334"/>
      <c r="AF107" s="334"/>
      <c r="AG107" s="334">
        <v>205845</v>
      </c>
      <c r="AH107" s="467"/>
      <c r="AI107" s="464"/>
      <c r="AJ107" s="334">
        <v>205845</v>
      </c>
    </row>
    <row r="108" spans="13:36">
      <c r="M108" s="464"/>
      <c r="N108" s="339">
        <v>37051</v>
      </c>
      <c r="O108" s="333"/>
      <c r="P108" s="333"/>
      <c r="Q108" s="334">
        <v>448</v>
      </c>
      <c r="R108" s="334">
        <v>2571</v>
      </c>
      <c r="S108" s="334">
        <v>0</v>
      </c>
      <c r="T108" s="334">
        <v>0</v>
      </c>
      <c r="U108" s="334">
        <v>8103</v>
      </c>
      <c r="V108" s="334"/>
      <c r="W108" s="334">
        <v>3680</v>
      </c>
      <c r="X108" s="334"/>
      <c r="Y108" s="334">
        <v>0</v>
      </c>
      <c r="Z108" s="334">
        <v>2874</v>
      </c>
      <c r="AA108" s="334">
        <v>0</v>
      </c>
      <c r="AB108" s="334">
        <v>27772</v>
      </c>
      <c r="AC108" s="334">
        <v>680</v>
      </c>
      <c r="AD108" s="334">
        <v>0</v>
      </c>
      <c r="AE108" s="334"/>
      <c r="AF108" s="334"/>
      <c r="AG108" s="334">
        <v>46128</v>
      </c>
      <c r="AH108" s="467"/>
      <c r="AI108" s="464"/>
      <c r="AJ108" s="334">
        <v>46128</v>
      </c>
    </row>
    <row r="109" spans="13:36">
      <c r="M109" s="464"/>
      <c r="N109" s="340"/>
      <c r="O109" s="332"/>
      <c r="P109" s="335"/>
      <c r="Q109" s="334">
        <v>1993</v>
      </c>
      <c r="R109" s="334">
        <v>13956</v>
      </c>
      <c r="S109" s="334">
        <v>13000</v>
      </c>
      <c r="T109" s="334">
        <v>13202</v>
      </c>
      <c r="U109" s="334">
        <v>0</v>
      </c>
      <c r="V109" s="334"/>
      <c r="W109" s="334">
        <v>10417</v>
      </c>
      <c r="X109" s="334"/>
      <c r="Y109" s="334">
        <v>706</v>
      </c>
      <c r="Z109" s="334">
        <v>0</v>
      </c>
      <c r="AA109" s="334">
        <v>160</v>
      </c>
      <c r="AB109" s="334">
        <v>0</v>
      </c>
      <c r="AC109" s="334">
        <v>18681</v>
      </c>
      <c r="AD109" s="334">
        <v>5000</v>
      </c>
      <c r="AE109" s="334"/>
      <c r="AF109" s="334"/>
      <c r="AG109" s="334">
        <v>77115</v>
      </c>
      <c r="AH109" s="467"/>
      <c r="AI109" s="464"/>
      <c r="AJ109" s="334">
        <v>77115</v>
      </c>
    </row>
    <row r="110" spans="13:36">
      <c r="M110" s="464"/>
      <c r="N110" s="339">
        <v>37052</v>
      </c>
      <c r="O110" s="333"/>
      <c r="P110" s="333"/>
      <c r="Q110" s="334">
        <v>448</v>
      </c>
      <c r="R110" s="334">
        <v>2571</v>
      </c>
      <c r="S110" s="334">
        <v>0</v>
      </c>
      <c r="T110" s="334">
        <v>0</v>
      </c>
      <c r="U110" s="334">
        <v>8103</v>
      </c>
      <c r="V110" s="334"/>
      <c r="W110" s="334">
        <v>3680</v>
      </c>
      <c r="X110" s="334"/>
      <c r="Y110" s="334">
        <v>0</v>
      </c>
      <c r="Z110" s="334">
        <v>2874</v>
      </c>
      <c r="AA110" s="334">
        <v>0</v>
      </c>
      <c r="AB110" s="334">
        <v>9601</v>
      </c>
      <c r="AC110" s="334">
        <v>680</v>
      </c>
      <c r="AD110" s="334">
        <v>0</v>
      </c>
      <c r="AE110" s="334"/>
      <c r="AF110" s="334"/>
      <c r="AG110" s="334">
        <v>27957</v>
      </c>
      <c r="AH110" s="467"/>
      <c r="AI110" s="464"/>
      <c r="AJ110" s="334">
        <v>27957</v>
      </c>
    </row>
    <row r="111" spans="13:36">
      <c r="M111" s="464"/>
      <c r="N111" s="340"/>
      <c r="O111" s="332"/>
      <c r="P111" s="335"/>
      <c r="Q111" s="334">
        <v>6190</v>
      </c>
      <c r="R111" s="334">
        <v>13956</v>
      </c>
      <c r="S111" s="334">
        <v>13000</v>
      </c>
      <c r="T111" s="334">
        <v>13202</v>
      </c>
      <c r="U111" s="334">
        <v>0</v>
      </c>
      <c r="V111" s="334"/>
      <c r="W111" s="334">
        <v>10417</v>
      </c>
      <c r="X111" s="334"/>
      <c r="Y111" s="334">
        <v>803</v>
      </c>
      <c r="Z111" s="334">
        <v>0</v>
      </c>
      <c r="AA111" s="334">
        <v>160</v>
      </c>
      <c r="AB111" s="334">
        <v>3151</v>
      </c>
      <c r="AC111" s="334">
        <v>6995</v>
      </c>
      <c r="AD111" s="334">
        <v>5000</v>
      </c>
      <c r="AE111" s="334"/>
      <c r="AF111" s="334"/>
      <c r="AG111" s="334">
        <v>72874</v>
      </c>
      <c r="AH111" s="467"/>
      <c r="AI111" s="464"/>
      <c r="AJ111" s="334">
        <v>72874</v>
      </c>
    </row>
    <row r="112" spans="13:36">
      <c r="M112" s="464"/>
      <c r="N112" s="339">
        <v>37053</v>
      </c>
      <c r="O112" s="333"/>
      <c r="P112" s="333"/>
      <c r="Q112" s="334">
        <v>804</v>
      </c>
      <c r="R112" s="334">
        <v>8069</v>
      </c>
      <c r="S112" s="334">
        <v>0</v>
      </c>
      <c r="T112" s="334">
        <v>0</v>
      </c>
      <c r="U112" s="334">
        <v>19659</v>
      </c>
      <c r="V112" s="334">
        <v>0</v>
      </c>
      <c r="W112" s="334">
        <v>0</v>
      </c>
      <c r="X112" s="334">
        <v>331</v>
      </c>
      <c r="Y112" s="334">
        <v>159</v>
      </c>
      <c r="Z112" s="334"/>
      <c r="AA112" s="334">
        <v>4238</v>
      </c>
      <c r="AB112" s="334"/>
      <c r="AC112" s="334">
        <v>3443</v>
      </c>
      <c r="AD112" s="334">
        <v>0</v>
      </c>
      <c r="AE112" s="334"/>
      <c r="AF112" s="334"/>
      <c r="AG112" s="334">
        <v>36703</v>
      </c>
      <c r="AH112" s="467"/>
      <c r="AI112" s="464"/>
      <c r="AJ112" s="334">
        <v>36703</v>
      </c>
    </row>
    <row r="113" spans="13:36">
      <c r="M113" s="464"/>
      <c r="N113" s="340"/>
      <c r="O113" s="332"/>
      <c r="P113" s="335"/>
      <c r="Q113" s="334">
        <v>12381</v>
      </c>
      <c r="R113" s="334">
        <v>14642</v>
      </c>
      <c r="S113" s="334">
        <v>17624</v>
      </c>
      <c r="T113" s="334">
        <v>31529</v>
      </c>
      <c r="U113" s="334">
        <v>128952</v>
      </c>
      <c r="V113" s="334">
        <v>5300</v>
      </c>
      <c r="W113" s="334">
        <v>39836</v>
      </c>
      <c r="X113" s="334">
        <v>6973</v>
      </c>
      <c r="Y113" s="334">
        <v>20224</v>
      </c>
      <c r="Z113" s="334"/>
      <c r="AA113" s="334">
        <v>346</v>
      </c>
      <c r="AB113" s="334"/>
      <c r="AC113" s="334">
        <v>3871</v>
      </c>
      <c r="AD113" s="334">
        <v>5000</v>
      </c>
      <c r="AE113" s="334"/>
      <c r="AF113" s="334"/>
      <c r="AG113" s="334">
        <v>286678</v>
      </c>
      <c r="AH113" s="467"/>
      <c r="AI113" s="464"/>
      <c r="AJ113" s="334">
        <v>286678</v>
      </c>
    </row>
    <row r="114" spans="13:36">
      <c r="M114" s="464"/>
      <c r="N114" s="339">
        <v>37054</v>
      </c>
      <c r="O114" s="333"/>
      <c r="P114" s="333"/>
      <c r="Q114" s="334">
        <v>200</v>
      </c>
      <c r="R114" s="334">
        <v>10106</v>
      </c>
      <c r="S114" s="334">
        <v>0</v>
      </c>
      <c r="T114" s="334">
        <v>1644</v>
      </c>
      <c r="U114" s="334">
        <v>79718</v>
      </c>
      <c r="V114" s="334">
        <v>0</v>
      </c>
      <c r="W114" s="334">
        <v>0</v>
      </c>
      <c r="X114" s="334"/>
      <c r="Y114" s="334"/>
      <c r="Z114" s="334"/>
      <c r="AA114" s="334">
        <v>0</v>
      </c>
      <c r="AB114" s="334"/>
      <c r="AC114" s="334">
        <v>1831</v>
      </c>
      <c r="AD114" s="334">
        <v>0</v>
      </c>
      <c r="AE114" s="334">
        <v>0</v>
      </c>
      <c r="AF114" s="334"/>
      <c r="AG114" s="334">
        <v>93499</v>
      </c>
      <c r="AH114" s="467"/>
      <c r="AI114" s="464"/>
      <c r="AJ114" s="334">
        <v>93499</v>
      </c>
    </row>
    <row r="115" spans="13:36">
      <c r="M115" s="464"/>
      <c r="N115" s="340"/>
      <c r="O115" s="332"/>
      <c r="P115" s="335"/>
      <c r="Q115" s="334">
        <v>2609</v>
      </c>
      <c r="R115" s="334">
        <v>39486</v>
      </c>
      <c r="S115" s="334">
        <v>20000</v>
      </c>
      <c r="T115" s="334">
        <v>17923</v>
      </c>
      <c r="U115" s="334">
        <v>0</v>
      </c>
      <c r="V115" s="334">
        <v>496</v>
      </c>
      <c r="W115" s="334">
        <v>9421</v>
      </c>
      <c r="X115" s="334"/>
      <c r="Y115" s="334"/>
      <c r="Z115" s="334"/>
      <c r="AA115" s="334">
        <v>2136</v>
      </c>
      <c r="AB115" s="334"/>
      <c r="AC115" s="334">
        <v>10004</v>
      </c>
      <c r="AD115" s="334">
        <v>5000</v>
      </c>
      <c r="AE115" s="334">
        <v>5065</v>
      </c>
      <c r="AF115" s="334"/>
      <c r="AG115" s="334">
        <v>112140</v>
      </c>
      <c r="AH115" s="467"/>
      <c r="AI115" s="464"/>
      <c r="AJ115" s="334">
        <v>112140</v>
      </c>
    </row>
    <row r="116" spans="13:36">
      <c r="M116" s="464"/>
      <c r="N116" s="339">
        <v>37055</v>
      </c>
      <c r="O116" s="333"/>
      <c r="P116" s="333"/>
      <c r="Q116" s="334">
        <v>0</v>
      </c>
      <c r="R116" s="334">
        <v>10648</v>
      </c>
      <c r="S116" s="334">
        <v>0</v>
      </c>
      <c r="T116" s="334">
        <v>0</v>
      </c>
      <c r="U116" s="334">
        <v>94983</v>
      </c>
      <c r="V116" s="334">
        <v>0</v>
      </c>
      <c r="W116" s="334">
        <v>0</v>
      </c>
      <c r="X116" s="334"/>
      <c r="Y116" s="334">
        <v>330</v>
      </c>
      <c r="Z116" s="334">
        <v>4222</v>
      </c>
      <c r="AA116" s="334"/>
      <c r="AB116" s="334"/>
      <c r="AC116" s="334">
        <v>7978</v>
      </c>
      <c r="AD116" s="334">
        <v>0</v>
      </c>
      <c r="AE116" s="334">
        <v>0</v>
      </c>
      <c r="AF116" s="334"/>
      <c r="AG116" s="334">
        <v>118161</v>
      </c>
      <c r="AH116" s="467"/>
      <c r="AI116" s="464"/>
      <c r="AJ116" s="334">
        <v>118161</v>
      </c>
    </row>
    <row r="117" spans="13:36">
      <c r="M117" s="464"/>
      <c r="N117" s="340"/>
      <c r="O117" s="332"/>
      <c r="P117" s="335"/>
      <c r="Q117" s="334">
        <v>4265</v>
      </c>
      <c r="R117" s="334">
        <v>7919</v>
      </c>
      <c r="S117" s="334">
        <v>20000</v>
      </c>
      <c r="T117" s="334">
        <v>15482</v>
      </c>
      <c r="U117" s="334">
        <v>30225</v>
      </c>
      <c r="V117" s="334">
        <v>253</v>
      </c>
      <c r="W117" s="334">
        <v>10657</v>
      </c>
      <c r="X117" s="334"/>
      <c r="Y117" s="334">
        <v>224</v>
      </c>
      <c r="Z117" s="334">
        <v>0</v>
      </c>
      <c r="AA117" s="334"/>
      <c r="AB117" s="334"/>
      <c r="AC117" s="334">
        <v>8716</v>
      </c>
      <c r="AD117" s="334">
        <v>5000</v>
      </c>
      <c r="AE117" s="334">
        <v>5065</v>
      </c>
      <c r="AF117" s="334"/>
      <c r="AG117" s="334">
        <v>107806</v>
      </c>
      <c r="AH117" s="467"/>
      <c r="AI117" s="464"/>
      <c r="AJ117" s="334">
        <v>107806</v>
      </c>
    </row>
    <row r="118" spans="13:36">
      <c r="M118" s="464"/>
      <c r="N118" s="339">
        <v>37056</v>
      </c>
      <c r="O118" s="333"/>
      <c r="P118" s="333"/>
      <c r="Q118" s="334">
        <v>0</v>
      </c>
      <c r="R118" s="334">
        <v>18620</v>
      </c>
      <c r="S118" s="334">
        <v>0</v>
      </c>
      <c r="T118" s="334">
        <v>0</v>
      </c>
      <c r="U118" s="334">
        <v>154362</v>
      </c>
      <c r="V118" s="334">
        <v>425</v>
      </c>
      <c r="W118" s="334">
        <v>19631</v>
      </c>
      <c r="X118" s="334">
        <v>6224</v>
      </c>
      <c r="Y118" s="334">
        <v>972</v>
      </c>
      <c r="Z118" s="334">
        <v>3868</v>
      </c>
      <c r="AA118" s="334"/>
      <c r="AB118" s="334">
        <v>17412</v>
      </c>
      <c r="AC118" s="334">
        <v>4153</v>
      </c>
      <c r="AD118" s="334">
        <v>0</v>
      </c>
      <c r="AE118" s="334">
        <v>0</v>
      </c>
      <c r="AF118" s="334"/>
      <c r="AG118" s="334">
        <v>225667</v>
      </c>
      <c r="AH118" s="467"/>
      <c r="AI118" s="464"/>
      <c r="AJ118" s="334">
        <v>225667</v>
      </c>
    </row>
    <row r="119" spans="13:36">
      <c r="M119" s="464"/>
      <c r="N119" s="340"/>
      <c r="O119" s="332"/>
      <c r="P119" s="335"/>
      <c r="Q119" s="334">
        <v>2619</v>
      </c>
      <c r="R119" s="334">
        <v>41804</v>
      </c>
      <c r="S119" s="334">
        <v>10000</v>
      </c>
      <c r="T119" s="334">
        <v>110044</v>
      </c>
      <c r="U119" s="334">
        <v>1749</v>
      </c>
      <c r="V119" s="334">
        <v>0</v>
      </c>
      <c r="W119" s="334">
        <v>0</v>
      </c>
      <c r="X119" s="334">
        <v>0</v>
      </c>
      <c r="Y119" s="334">
        <v>0</v>
      </c>
      <c r="Z119" s="334">
        <v>0</v>
      </c>
      <c r="AA119" s="334"/>
      <c r="AB119" s="334">
        <v>0</v>
      </c>
      <c r="AC119" s="334">
        <v>4946</v>
      </c>
      <c r="AD119" s="334">
        <v>5000</v>
      </c>
      <c r="AE119" s="334">
        <v>5065</v>
      </c>
      <c r="AF119" s="334"/>
      <c r="AG119" s="334">
        <v>181227</v>
      </c>
      <c r="AH119" s="467"/>
      <c r="AI119" s="464"/>
      <c r="AJ119" s="334">
        <v>181227</v>
      </c>
    </row>
    <row r="120" spans="13:36">
      <c r="M120" s="464"/>
      <c r="N120" s="339">
        <v>37057</v>
      </c>
      <c r="O120" s="333"/>
      <c r="P120" s="333"/>
      <c r="Q120" s="334">
        <v>0</v>
      </c>
      <c r="R120" s="334">
        <v>11907</v>
      </c>
      <c r="S120" s="334">
        <v>0</v>
      </c>
      <c r="T120" s="334">
        <v>0</v>
      </c>
      <c r="U120" s="334">
        <v>57879</v>
      </c>
      <c r="V120" s="334"/>
      <c r="W120" s="334">
        <v>37438</v>
      </c>
      <c r="X120" s="334">
        <v>3092</v>
      </c>
      <c r="Y120" s="334">
        <v>1507</v>
      </c>
      <c r="Z120" s="334">
        <v>5056</v>
      </c>
      <c r="AA120" s="334"/>
      <c r="AB120" s="334"/>
      <c r="AC120" s="334">
        <v>19292</v>
      </c>
      <c r="AD120" s="334">
        <v>0</v>
      </c>
      <c r="AE120" s="334">
        <v>0</v>
      </c>
      <c r="AF120" s="334">
        <v>0</v>
      </c>
      <c r="AG120" s="334">
        <v>136171</v>
      </c>
      <c r="AH120" s="467"/>
      <c r="AI120" s="464"/>
      <c r="AJ120" s="334">
        <v>136171</v>
      </c>
    </row>
    <row r="121" spans="13:36">
      <c r="M121" s="464"/>
      <c r="N121" s="340"/>
      <c r="O121" s="332"/>
      <c r="P121" s="335"/>
      <c r="Q121" s="334">
        <v>1360</v>
      </c>
      <c r="R121" s="334">
        <v>8788</v>
      </c>
      <c r="S121" s="334">
        <v>10000</v>
      </c>
      <c r="T121" s="334">
        <v>98587</v>
      </c>
      <c r="U121" s="334">
        <v>0</v>
      </c>
      <c r="V121" s="334"/>
      <c r="W121" s="334">
        <v>0</v>
      </c>
      <c r="X121" s="334">
        <v>0</v>
      </c>
      <c r="Y121" s="334">
        <v>0</v>
      </c>
      <c r="Z121" s="334">
        <v>7381</v>
      </c>
      <c r="AA121" s="334"/>
      <c r="AB121" s="334"/>
      <c r="AC121" s="334">
        <v>1264</v>
      </c>
      <c r="AD121" s="334">
        <v>5000</v>
      </c>
      <c r="AE121" s="334">
        <v>5065</v>
      </c>
      <c r="AF121" s="334">
        <v>50327</v>
      </c>
      <c r="AG121" s="334">
        <v>187772</v>
      </c>
      <c r="AH121" s="467"/>
      <c r="AI121" s="464"/>
      <c r="AJ121" s="334">
        <v>187772</v>
      </c>
    </row>
    <row r="122" spans="13:36">
      <c r="M122" s="464"/>
      <c r="N122" s="339">
        <v>37058</v>
      </c>
      <c r="O122" s="333"/>
      <c r="P122" s="333"/>
      <c r="Q122" s="334">
        <v>0</v>
      </c>
      <c r="R122" s="334">
        <v>0</v>
      </c>
      <c r="S122" s="334"/>
      <c r="T122" s="334">
        <v>0</v>
      </c>
      <c r="U122" s="334">
        <v>0</v>
      </c>
      <c r="V122" s="334"/>
      <c r="W122" s="334"/>
      <c r="X122" s="334"/>
      <c r="Y122" s="334"/>
      <c r="Z122" s="334"/>
      <c r="AA122" s="334"/>
      <c r="AB122" s="334"/>
      <c r="AC122" s="334">
        <v>0</v>
      </c>
      <c r="AD122" s="334">
        <v>0</v>
      </c>
      <c r="AE122" s="334">
        <v>0</v>
      </c>
      <c r="AF122" s="334"/>
      <c r="AG122" s="334">
        <v>0</v>
      </c>
      <c r="AH122" s="467"/>
      <c r="AI122" s="464"/>
      <c r="AJ122" s="334">
        <v>0</v>
      </c>
    </row>
    <row r="123" spans="13:36">
      <c r="M123" s="464"/>
      <c r="N123" s="340"/>
      <c r="O123" s="332"/>
      <c r="P123" s="335"/>
      <c r="Q123" s="334">
        <v>131</v>
      </c>
      <c r="R123" s="334">
        <v>13314</v>
      </c>
      <c r="S123" s="334"/>
      <c r="T123" s="334">
        <v>49712</v>
      </c>
      <c r="U123" s="334">
        <v>6085</v>
      </c>
      <c r="V123" s="334"/>
      <c r="W123" s="334"/>
      <c r="X123" s="334"/>
      <c r="Y123" s="334"/>
      <c r="Z123" s="334"/>
      <c r="AA123" s="334"/>
      <c r="AB123" s="334"/>
      <c r="AC123" s="334">
        <v>70</v>
      </c>
      <c r="AD123" s="334">
        <v>5000</v>
      </c>
      <c r="AE123" s="334">
        <v>5065</v>
      </c>
      <c r="AF123" s="334"/>
      <c r="AG123" s="334">
        <v>79377</v>
      </c>
      <c r="AH123" s="467"/>
      <c r="AI123" s="464"/>
      <c r="AJ123" s="334">
        <v>79377</v>
      </c>
    </row>
    <row r="124" spans="13:36">
      <c r="M124" s="464"/>
      <c r="N124" s="339">
        <v>37059</v>
      </c>
      <c r="O124" s="333"/>
      <c r="P124" s="333"/>
      <c r="Q124" s="334">
        <v>0</v>
      </c>
      <c r="R124" s="334">
        <v>0</v>
      </c>
      <c r="S124" s="334"/>
      <c r="T124" s="334">
        <v>0</v>
      </c>
      <c r="U124" s="334">
        <v>0</v>
      </c>
      <c r="V124" s="334"/>
      <c r="W124" s="334">
        <v>0</v>
      </c>
      <c r="X124" s="334"/>
      <c r="Y124" s="334"/>
      <c r="Z124" s="334"/>
      <c r="AA124" s="334"/>
      <c r="AB124" s="334"/>
      <c r="AC124" s="334">
        <v>0</v>
      </c>
      <c r="AD124" s="334">
        <v>0</v>
      </c>
      <c r="AE124" s="334">
        <v>0</v>
      </c>
      <c r="AF124" s="334"/>
      <c r="AG124" s="334">
        <v>0</v>
      </c>
      <c r="AH124" s="467"/>
      <c r="AI124" s="464"/>
      <c r="AJ124" s="334">
        <v>0</v>
      </c>
    </row>
    <row r="125" spans="13:36">
      <c r="M125" s="464"/>
      <c r="N125" s="340"/>
      <c r="O125" s="332"/>
      <c r="P125" s="335"/>
      <c r="Q125" s="334">
        <v>1905</v>
      </c>
      <c r="R125" s="334">
        <v>12845</v>
      </c>
      <c r="S125" s="334"/>
      <c r="T125" s="334">
        <v>49712</v>
      </c>
      <c r="U125" s="334">
        <v>7848</v>
      </c>
      <c r="V125" s="334"/>
      <c r="W125" s="334">
        <v>117</v>
      </c>
      <c r="X125" s="334"/>
      <c r="Y125" s="334"/>
      <c r="Z125" s="334"/>
      <c r="AA125" s="334"/>
      <c r="AB125" s="334"/>
      <c r="AC125" s="334">
        <v>1161</v>
      </c>
      <c r="AD125" s="334">
        <v>5000</v>
      </c>
      <c r="AE125" s="334">
        <v>5065</v>
      </c>
      <c r="AF125" s="334"/>
      <c r="AG125" s="334">
        <v>83653</v>
      </c>
      <c r="AH125" s="467"/>
      <c r="AI125" s="464"/>
      <c r="AJ125" s="334">
        <v>83653</v>
      </c>
    </row>
    <row r="126" spans="13:36">
      <c r="M126" s="464"/>
      <c r="N126" s="339">
        <v>37060</v>
      </c>
      <c r="O126" s="333"/>
      <c r="P126" s="333"/>
      <c r="Q126" s="334">
        <v>0</v>
      </c>
      <c r="R126" s="334">
        <v>3849</v>
      </c>
      <c r="S126" s="334">
        <v>0</v>
      </c>
      <c r="T126" s="334">
        <v>0</v>
      </c>
      <c r="U126" s="334">
        <v>4140</v>
      </c>
      <c r="V126" s="334"/>
      <c r="W126" s="334">
        <v>0</v>
      </c>
      <c r="X126" s="334"/>
      <c r="Y126" s="334">
        <v>997</v>
      </c>
      <c r="Z126" s="334">
        <v>0</v>
      </c>
      <c r="AA126" s="334"/>
      <c r="AB126" s="334">
        <v>0</v>
      </c>
      <c r="AC126" s="334">
        <v>8104</v>
      </c>
      <c r="AD126" s="334">
        <v>0</v>
      </c>
      <c r="AE126" s="334">
        <v>0</v>
      </c>
      <c r="AF126" s="334"/>
      <c r="AG126" s="334">
        <v>17090</v>
      </c>
      <c r="AH126" s="467"/>
      <c r="AI126" s="464"/>
      <c r="AJ126" s="334">
        <v>17090</v>
      </c>
    </row>
    <row r="127" spans="13:36">
      <c r="M127" s="464"/>
      <c r="N127" s="340"/>
      <c r="O127" s="332"/>
      <c r="P127" s="335"/>
      <c r="Q127" s="334">
        <v>9718</v>
      </c>
      <c r="R127" s="334">
        <v>36515</v>
      </c>
      <c r="S127" s="334">
        <v>7763</v>
      </c>
      <c r="T127" s="334">
        <v>90013</v>
      </c>
      <c r="U127" s="334">
        <v>123783</v>
      </c>
      <c r="V127" s="334"/>
      <c r="W127" s="334">
        <v>9634</v>
      </c>
      <c r="X127" s="334"/>
      <c r="Y127" s="334">
        <v>0</v>
      </c>
      <c r="Z127" s="334">
        <v>4923</v>
      </c>
      <c r="AA127" s="334"/>
      <c r="AB127" s="334">
        <v>30000</v>
      </c>
      <c r="AC127" s="334">
        <v>6356</v>
      </c>
      <c r="AD127" s="334">
        <v>5000</v>
      </c>
      <c r="AE127" s="334">
        <v>5065</v>
      </c>
      <c r="AF127" s="334"/>
      <c r="AG127" s="334">
        <v>328770</v>
      </c>
      <c r="AH127" s="467"/>
      <c r="AI127" s="464"/>
      <c r="AJ127" s="334">
        <v>328770</v>
      </c>
    </row>
    <row r="128" spans="13:36">
      <c r="M128" s="464"/>
      <c r="N128" s="339">
        <v>37061</v>
      </c>
      <c r="O128" s="333"/>
      <c r="P128" s="333"/>
      <c r="Q128" s="334">
        <v>0</v>
      </c>
      <c r="R128" s="334">
        <v>6566</v>
      </c>
      <c r="S128" s="334">
        <v>0</v>
      </c>
      <c r="T128" s="334">
        <v>8748</v>
      </c>
      <c r="U128" s="334">
        <v>68781</v>
      </c>
      <c r="V128" s="334"/>
      <c r="W128" s="334">
        <v>429</v>
      </c>
      <c r="X128" s="334">
        <v>10729</v>
      </c>
      <c r="Y128" s="334">
        <v>6450</v>
      </c>
      <c r="Z128" s="334"/>
      <c r="AA128" s="334"/>
      <c r="AB128" s="334"/>
      <c r="AC128" s="334">
        <v>30244</v>
      </c>
      <c r="AD128" s="334">
        <v>0</v>
      </c>
      <c r="AE128" s="334"/>
      <c r="AF128" s="334"/>
      <c r="AG128" s="334">
        <v>131947</v>
      </c>
      <c r="AH128" s="467"/>
      <c r="AI128" s="464"/>
      <c r="AJ128" s="334">
        <v>131947</v>
      </c>
    </row>
    <row r="129" spans="13:36">
      <c r="M129" s="464"/>
      <c r="N129" s="340"/>
      <c r="O129" s="332"/>
      <c r="P129" s="335"/>
      <c r="Q129" s="334">
        <v>2562</v>
      </c>
      <c r="R129" s="334">
        <v>29023</v>
      </c>
      <c r="S129" s="334">
        <v>10000</v>
      </c>
      <c r="T129" s="334">
        <v>32976</v>
      </c>
      <c r="U129" s="334">
        <v>20633</v>
      </c>
      <c r="V129" s="334"/>
      <c r="W129" s="334">
        <v>10056</v>
      </c>
      <c r="X129" s="334">
        <v>0</v>
      </c>
      <c r="Y129" s="334">
        <v>131</v>
      </c>
      <c r="Z129" s="334"/>
      <c r="AA129" s="334"/>
      <c r="AB129" s="334"/>
      <c r="AC129" s="334">
        <v>4584</v>
      </c>
      <c r="AD129" s="334">
        <v>5000</v>
      </c>
      <c r="AE129" s="334"/>
      <c r="AF129" s="334"/>
      <c r="AG129" s="334">
        <v>114965</v>
      </c>
      <c r="AH129" s="467"/>
      <c r="AI129" s="464"/>
      <c r="AJ129" s="334">
        <v>114965</v>
      </c>
    </row>
    <row r="130" spans="13:36">
      <c r="M130" s="464"/>
      <c r="N130" s="339">
        <v>37062</v>
      </c>
      <c r="O130" s="333"/>
      <c r="P130" s="333"/>
      <c r="Q130" s="334">
        <v>0</v>
      </c>
      <c r="R130" s="334">
        <v>61962</v>
      </c>
      <c r="S130" s="334"/>
      <c r="T130" s="334">
        <v>14443</v>
      </c>
      <c r="U130" s="334">
        <v>56421</v>
      </c>
      <c r="V130" s="334">
        <v>0</v>
      </c>
      <c r="W130" s="334">
        <v>56</v>
      </c>
      <c r="X130" s="334"/>
      <c r="Y130" s="334"/>
      <c r="Z130" s="334">
        <v>1637</v>
      </c>
      <c r="AA130" s="334"/>
      <c r="AB130" s="334"/>
      <c r="AC130" s="334">
        <v>11</v>
      </c>
      <c r="AD130" s="334">
        <v>0</v>
      </c>
      <c r="AE130" s="334"/>
      <c r="AF130" s="334"/>
      <c r="AG130" s="334">
        <v>134530</v>
      </c>
      <c r="AH130" s="467"/>
      <c r="AI130" s="464"/>
      <c r="AJ130" s="334">
        <v>134530</v>
      </c>
    </row>
    <row r="131" spans="13:36">
      <c r="M131" s="464"/>
      <c r="N131" s="340"/>
      <c r="O131" s="332"/>
      <c r="P131" s="335"/>
      <c r="Q131" s="334">
        <v>3206</v>
      </c>
      <c r="R131" s="334">
        <v>1328</v>
      </c>
      <c r="S131" s="334"/>
      <c r="T131" s="334">
        <v>50628</v>
      </c>
      <c r="U131" s="334">
        <v>10136</v>
      </c>
      <c r="V131" s="334">
        <v>128</v>
      </c>
      <c r="W131" s="334">
        <v>8465</v>
      </c>
      <c r="X131" s="334"/>
      <c r="Y131" s="334"/>
      <c r="Z131" s="334">
        <v>0</v>
      </c>
      <c r="AA131" s="334"/>
      <c r="AB131" s="334"/>
      <c r="AC131" s="334">
        <v>10535</v>
      </c>
      <c r="AD131" s="334">
        <v>5000</v>
      </c>
      <c r="AE131" s="334"/>
      <c r="AF131" s="334"/>
      <c r="AG131" s="334">
        <v>89426</v>
      </c>
      <c r="AH131" s="467"/>
      <c r="AI131" s="464"/>
      <c r="AJ131" s="334">
        <v>89426</v>
      </c>
    </row>
    <row r="132" spans="13:36">
      <c r="M132" s="464"/>
      <c r="N132" s="339">
        <v>37063</v>
      </c>
      <c r="O132" s="333"/>
      <c r="P132" s="333"/>
      <c r="Q132" s="334">
        <v>0</v>
      </c>
      <c r="R132" s="334">
        <v>9353</v>
      </c>
      <c r="S132" s="334"/>
      <c r="T132" s="334">
        <v>6375</v>
      </c>
      <c r="U132" s="334">
        <v>16689</v>
      </c>
      <c r="V132" s="334"/>
      <c r="W132" s="334">
        <v>0</v>
      </c>
      <c r="X132" s="334"/>
      <c r="Y132" s="334">
        <v>0</v>
      </c>
      <c r="Z132" s="334">
        <v>1547</v>
      </c>
      <c r="AA132" s="334"/>
      <c r="AB132" s="334">
        <v>3027</v>
      </c>
      <c r="AC132" s="334">
        <v>947</v>
      </c>
      <c r="AD132" s="334">
        <v>0</v>
      </c>
      <c r="AE132" s="334"/>
      <c r="AF132" s="334"/>
      <c r="AG132" s="334">
        <v>37938</v>
      </c>
      <c r="AH132" s="467"/>
      <c r="AI132" s="464"/>
      <c r="AJ132" s="334">
        <v>37938</v>
      </c>
    </row>
    <row r="133" spans="13:36">
      <c r="M133" s="464"/>
      <c r="N133" s="340"/>
      <c r="O133" s="332"/>
      <c r="P133" s="335"/>
      <c r="Q133" s="334">
        <v>4569</v>
      </c>
      <c r="R133" s="334">
        <v>4647</v>
      </c>
      <c r="S133" s="334"/>
      <c r="T133" s="334">
        <v>0</v>
      </c>
      <c r="U133" s="334">
        <v>38</v>
      </c>
      <c r="V133" s="334"/>
      <c r="W133" s="334">
        <v>22183</v>
      </c>
      <c r="X133" s="334"/>
      <c r="Y133" s="334">
        <v>1504</v>
      </c>
      <c r="Z133" s="334">
        <v>0</v>
      </c>
      <c r="AA133" s="334"/>
      <c r="AB133" s="334">
        <v>0</v>
      </c>
      <c r="AC133" s="334">
        <v>12838</v>
      </c>
      <c r="AD133" s="334">
        <v>5000</v>
      </c>
      <c r="AE133" s="334"/>
      <c r="AF133" s="334"/>
      <c r="AG133" s="334">
        <v>50779</v>
      </c>
      <c r="AH133" s="467"/>
      <c r="AI133" s="464"/>
      <c r="AJ133" s="334">
        <v>50779</v>
      </c>
    </row>
    <row r="134" spans="13:36">
      <c r="M134" s="464"/>
      <c r="N134" s="339">
        <v>37064</v>
      </c>
      <c r="O134" s="333"/>
      <c r="P134" s="333"/>
      <c r="Q134" s="334">
        <v>0</v>
      </c>
      <c r="R134" s="334">
        <v>25968</v>
      </c>
      <c r="S134" s="334">
        <v>0</v>
      </c>
      <c r="T134" s="334">
        <v>23828</v>
      </c>
      <c r="U134" s="334">
        <v>49212</v>
      </c>
      <c r="V134" s="334"/>
      <c r="W134" s="334">
        <v>0</v>
      </c>
      <c r="X134" s="334"/>
      <c r="Y134" s="334">
        <v>1228</v>
      </c>
      <c r="Z134" s="334">
        <v>5942</v>
      </c>
      <c r="AA134" s="334"/>
      <c r="AB134" s="334"/>
      <c r="AC134" s="334">
        <v>4392</v>
      </c>
      <c r="AD134" s="334">
        <v>0</v>
      </c>
      <c r="AE134" s="334"/>
      <c r="AF134" s="334"/>
      <c r="AG134" s="334">
        <v>110570</v>
      </c>
      <c r="AH134" s="467"/>
      <c r="AI134" s="464"/>
      <c r="AJ134" s="334">
        <v>110570</v>
      </c>
    </row>
    <row r="135" spans="13:36">
      <c r="M135" s="464"/>
      <c r="N135" s="340"/>
      <c r="O135" s="332"/>
      <c r="P135" s="335"/>
      <c r="Q135" s="334">
        <v>1675</v>
      </c>
      <c r="R135" s="334">
        <v>51708</v>
      </c>
      <c r="S135" s="334">
        <v>74715</v>
      </c>
      <c r="T135" s="334">
        <v>0</v>
      </c>
      <c r="U135" s="334">
        <v>3568</v>
      </c>
      <c r="V135" s="334"/>
      <c r="W135" s="334">
        <v>7689</v>
      </c>
      <c r="X135" s="334"/>
      <c r="Y135" s="334">
        <v>0</v>
      </c>
      <c r="Z135" s="334">
        <v>9843</v>
      </c>
      <c r="AA135" s="334"/>
      <c r="AB135" s="334"/>
      <c r="AC135" s="334">
        <v>1237</v>
      </c>
      <c r="AD135" s="334">
        <v>5000</v>
      </c>
      <c r="AE135" s="334"/>
      <c r="AF135" s="334"/>
      <c r="AG135" s="334">
        <v>155435</v>
      </c>
      <c r="AH135" s="467"/>
      <c r="AI135" s="464"/>
      <c r="AJ135" s="334">
        <v>155435</v>
      </c>
    </row>
    <row r="136" spans="13:36">
      <c r="M136" s="464"/>
      <c r="N136" s="339">
        <v>37065</v>
      </c>
      <c r="O136" s="333"/>
      <c r="P136" s="333"/>
      <c r="Q136" s="334">
        <v>0</v>
      </c>
      <c r="R136" s="334">
        <v>582</v>
      </c>
      <c r="S136" s="334">
        <v>0</v>
      </c>
      <c r="T136" s="334">
        <v>36260</v>
      </c>
      <c r="U136" s="334">
        <v>11034</v>
      </c>
      <c r="V136" s="334"/>
      <c r="W136" s="334">
        <v>0</v>
      </c>
      <c r="X136" s="334"/>
      <c r="Y136" s="334">
        <v>735</v>
      </c>
      <c r="Z136" s="334">
        <v>0</v>
      </c>
      <c r="AA136" s="334"/>
      <c r="AB136" s="334">
        <v>1777</v>
      </c>
      <c r="AC136" s="334">
        <v>0</v>
      </c>
      <c r="AD136" s="334">
        <v>0</v>
      </c>
      <c r="AE136" s="334"/>
      <c r="AF136" s="334"/>
      <c r="AG136" s="334">
        <v>50388</v>
      </c>
      <c r="AH136" s="467"/>
      <c r="AI136" s="464"/>
      <c r="AJ136" s="334">
        <v>50388</v>
      </c>
    </row>
    <row r="137" spans="13:36">
      <c r="M137" s="464"/>
      <c r="N137" s="340"/>
      <c r="O137" s="332"/>
      <c r="P137" s="335"/>
      <c r="Q137" s="334">
        <v>131</v>
      </c>
      <c r="R137" s="334">
        <v>30040</v>
      </c>
      <c r="S137" s="334">
        <v>56014</v>
      </c>
      <c r="T137" s="334">
        <v>0</v>
      </c>
      <c r="U137" s="334">
        <v>0</v>
      </c>
      <c r="V137" s="334"/>
      <c r="W137" s="334">
        <v>13604</v>
      </c>
      <c r="X137" s="334"/>
      <c r="Y137" s="334">
        <v>0</v>
      </c>
      <c r="Z137" s="334">
        <v>432</v>
      </c>
      <c r="AA137" s="334"/>
      <c r="AB137" s="334">
        <v>0</v>
      </c>
      <c r="AC137" s="334">
        <v>3380</v>
      </c>
      <c r="AD137" s="334">
        <v>5000</v>
      </c>
      <c r="AE137" s="334"/>
      <c r="AF137" s="334"/>
      <c r="AG137" s="334">
        <v>108601</v>
      </c>
      <c r="AH137" s="467"/>
      <c r="AI137" s="464"/>
      <c r="AJ137" s="334">
        <v>108601</v>
      </c>
    </row>
    <row r="138" spans="13:36">
      <c r="M138" s="464"/>
      <c r="N138" s="339">
        <v>37066</v>
      </c>
      <c r="O138" s="333"/>
      <c r="P138" s="333"/>
      <c r="Q138" s="334">
        <v>0</v>
      </c>
      <c r="R138" s="334">
        <v>1036</v>
      </c>
      <c r="S138" s="334">
        <v>0</v>
      </c>
      <c r="T138" s="334">
        <v>36587</v>
      </c>
      <c r="U138" s="334">
        <v>3037</v>
      </c>
      <c r="V138" s="334"/>
      <c r="W138" s="334">
        <v>852</v>
      </c>
      <c r="X138" s="334"/>
      <c r="Y138" s="334">
        <v>819</v>
      </c>
      <c r="Z138" s="334">
        <v>0</v>
      </c>
      <c r="AA138" s="334"/>
      <c r="AB138" s="334"/>
      <c r="AC138" s="334">
        <v>25</v>
      </c>
      <c r="AD138" s="334">
        <v>0</v>
      </c>
      <c r="AE138" s="334"/>
      <c r="AF138" s="334"/>
      <c r="AG138" s="334">
        <v>42356</v>
      </c>
      <c r="AH138" s="467"/>
      <c r="AI138" s="464"/>
      <c r="AJ138" s="334">
        <v>42356</v>
      </c>
    </row>
    <row r="139" spans="13:36">
      <c r="M139" s="464"/>
      <c r="N139" s="340"/>
      <c r="O139" s="332"/>
      <c r="P139" s="335"/>
      <c r="Q139" s="334">
        <v>217</v>
      </c>
      <c r="R139" s="334">
        <v>20302</v>
      </c>
      <c r="S139" s="334">
        <v>56014</v>
      </c>
      <c r="T139" s="334">
        <v>0</v>
      </c>
      <c r="U139" s="334">
        <v>0</v>
      </c>
      <c r="V139" s="334"/>
      <c r="W139" s="334">
        <v>0</v>
      </c>
      <c r="X139" s="334"/>
      <c r="Y139" s="334">
        <v>0</v>
      </c>
      <c r="Z139" s="334">
        <v>1023</v>
      </c>
      <c r="AA139" s="334"/>
      <c r="AB139" s="334"/>
      <c r="AC139" s="334">
        <v>1724</v>
      </c>
      <c r="AD139" s="334">
        <v>5000</v>
      </c>
      <c r="AE139" s="334"/>
      <c r="AF139" s="334"/>
      <c r="AG139" s="334">
        <v>84280</v>
      </c>
      <c r="AH139" s="467"/>
      <c r="AI139" s="464"/>
      <c r="AJ139" s="334">
        <v>84280</v>
      </c>
    </row>
    <row r="140" spans="13:36">
      <c r="M140" s="464"/>
      <c r="N140" s="339">
        <v>37067</v>
      </c>
      <c r="O140" s="333"/>
      <c r="P140" s="333"/>
      <c r="Q140" s="334">
        <v>0</v>
      </c>
      <c r="R140" s="334">
        <v>8799</v>
      </c>
      <c r="S140" s="334">
        <v>0</v>
      </c>
      <c r="T140" s="334">
        <v>36750</v>
      </c>
      <c r="U140" s="334">
        <v>40243</v>
      </c>
      <c r="V140" s="334"/>
      <c r="W140" s="334">
        <v>1814</v>
      </c>
      <c r="X140" s="334"/>
      <c r="Y140" s="334">
        <v>1265</v>
      </c>
      <c r="Z140" s="334">
        <v>0</v>
      </c>
      <c r="AA140" s="334"/>
      <c r="AB140" s="334">
        <v>7677</v>
      </c>
      <c r="AC140" s="334">
        <v>0</v>
      </c>
      <c r="AD140" s="334">
        <v>0</v>
      </c>
      <c r="AE140" s="334"/>
      <c r="AF140" s="334"/>
      <c r="AG140" s="334">
        <v>96548</v>
      </c>
      <c r="AH140" s="467"/>
      <c r="AI140" s="464"/>
      <c r="AJ140" s="334">
        <v>96548</v>
      </c>
    </row>
    <row r="141" spans="13:36">
      <c r="M141" s="464"/>
      <c r="N141" s="340"/>
      <c r="O141" s="332"/>
      <c r="P141" s="335"/>
      <c r="Q141" s="334">
        <v>681</v>
      </c>
      <c r="R141" s="334">
        <v>62156</v>
      </c>
      <c r="S141" s="334">
        <v>64407</v>
      </c>
      <c r="T141" s="334">
        <v>0</v>
      </c>
      <c r="U141" s="334">
        <v>83461</v>
      </c>
      <c r="V141" s="334"/>
      <c r="W141" s="334">
        <v>77473</v>
      </c>
      <c r="X141" s="334"/>
      <c r="Y141" s="334">
        <v>0</v>
      </c>
      <c r="Z141" s="334">
        <v>384</v>
      </c>
      <c r="AA141" s="334"/>
      <c r="AB141" s="334">
        <v>0</v>
      </c>
      <c r="AC141" s="334">
        <v>6342</v>
      </c>
      <c r="AD141" s="334">
        <v>5000</v>
      </c>
      <c r="AE141" s="334"/>
      <c r="AF141" s="334"/>
      <c r="AG141" s="334">
        <v>299904</v>
      </c>
      <c r="AH141" s="467"/>
      <c r="AI141" s="464"/>
      <c r="AJ141" s="334">
        <v>299904</v>
      </c>
    </row>
    <row r="142" spans="13:36">
      <c r="M142" s="464"/>
      <c r="N142" s="339">
        <v>37068</v>
      </c>
      <c r="O142" s="333"/>
      <c r="P142" s="333"/>
      <c r="Q142" s="334">
        <v>0</v>
      </c>
      <c r="R142" s="334">
        <v>40003</v>
      </c>
      <c r="S142" s="334">
        <v>0</v>
      </c>
      <c r="T142" s="334">
        <v>13349</v>
      </c>
      <c r="U142" s="334">
        <v>77168</v>
      </c>
      <c r="V142" s="334"/>
      <c r="W142" s="334">
        <v>2325</v>
      </c>
      <c r="X142" s="334">
        <v>15</v>
      </c>
      <c r="Y142" s="334">
        <v>1533</v>
      </c>
      <c r="Z142" s="334">
        <v>4328</v>
      </c>
      <c r="AA142" s="334"/>
      <c r="AB142" s="334">
        <v>17308</v>
      </c>
      <c r="AC142" s="334">
        <v>10799</v>
      </c>
      <c r="AD142" s="334">
        <v>0</v>
      </c>
      <c r="AE142" s="334"/>
      <c r="AF142" s="334"/>
      <c r="AG142" s="334">
        <v>166828</v>
      </c>
      <c r="AH142" s="467"/>
      <c r="AI142" s="464"/>
      <c r="AJ142" s="334">
        <v>166828</v>
      </c>
    </row>
    <row r="143" spans="13:36">
      <c r="M143" s="464"/>
      <c r="N143" s="332"/>
      <c r="O143" s="332"/>
      <c r="P143" s="335"/>
      <c r="Q143" s="334">
        <v>869</v>
      </c>
      <c r="R143" s="334">
        <v>32805</v>
      </c>
      <c r="S143" s="334">
        <v>52466</v>
      </c>
      <c r="T143" s="334">
        <v>0</v>
      </c>
      <c r="U143" s="334">
        <v>21629</v>
      </c>
      <c r="V143" s="334"/>
      <c r="W143" s="334">
        <v>37683</v>
      </c>
      <c r="X143" s="334">
        <v>0</v>
      </c>
      <c r="Y143" s="334">
        <v>2500</v>
      </c>
      <c r="Z143" s="334">
        <v>1442</v>
      </c>
      <c r="AA143" s="334"/>
      <c r="AB143" s="334">
        <v>0</v>
      </c>
      <c r="AC143" s="334">
        <v>4185</v>
      </c>
      <c r="AD143" s="334">
        <v>5000</v>
      </c>
      <c r="AE143" s="334"/>
      <c r="AF143" s="334"/>
      <c r="AG143" s="334">
        <v>158579</v>
      </c>
      <c r="AH143" s="467"/>
      <c r="AI143" s="464"/>
      <c r="AJ143" s="334">
        <v>158579</v>
      </c>
    </row>
    <row r="144" spans="13:36">
      <c r="M144" s="464"/>
      <c r="N144" s="332"/>
      <c r="O144" s="336" t="s">
        <v>59</v>
      </c>
      <c r="P144" s="332"/>
      <c r="Q144" s="334">
        <v>16708</v>
      </c>
      <c r="R144" s="334">
        <v>377414</v>
      </c>
      <c r="S144" s="334">
        <v>31371</v>
      </c>
      <c r="T144" s="334">
        <v>196617</v>
      </c>
      <c r="U144" s="334">
        <v>1180189</v>
      </c>
      <c r="V144" s="334">
        <v>7425</v>
      </c>
      <c r="W144" s="334">
        <v>133920</v>
      </c>
      <c r="X144" s="334">
        <v>72391</v>
      </c>
      <c r="Y144" s="334">
        <v>36150</v>
      </c>
      <c r="Z144" s="334">
        <v>91900</v>
      </c>
      <c r="AA144" s="334">
        <v>4238</v>
      </c>
      <c r="AB144" s="334">
        <v>252333</v>
      </c>
      <c r="AC144" s="334">
        <v>207284</v>
      </c>
      <c r="AD144" s="334">
        <v>32859</v>
      </c>
      <c r="AE144" s="334">
        <v>162990</v>
      </c>
      <c r="AF144" s="334">
        <v>0</v>
      </c>
      <c r="AG144" s="337">
        <v>2803789</v>
      </c>
      <c r="AH144" s="467"/>
      <c r="AI144" s="464"/>
    </row>
    <row r="145" spans="13:35">
      <c r="M145" s="464"/>
      <c r="N145" s="332"/>
      <c r="O145" s="336" t="s">
        <v>59</v>
      </c>
      <c r="P145" s="332"/>
      <c r="Q145" s="334">
        <v>382506</v>
      </c>
      <c r="R145" s="334">
        <v>530965</v>
      </c>
      <c r="S145" s="334">
        <v>480957</v>
      </c>
      <c r="T145" s="334">
        <v>657521</v>
      </c>
      <c r="U145" s="334">
        <v>1099191</v>
      </c>
      <c r="V145" s="334">
        <v>7624</v>
      </c>
      <c r="W145" s="334">
        <v>372434</v>
      </c>
      <c r="X145" s="334">
        <v>6973</v>
      </c>
      <c r="Y145" s="334">
        <v>30974</v>
      </c>
      <c r="Z145" s="334">
        <v>63437</v>
      </c>
      <c r="AA145" s="334">
        <v>3369</v>
      </c>
      <c r="AB145" s="334">
        <v>182987</v>
      </c>
      <c r="AC145" s="334">
        <v>259107</v>
      </c>
      <c r="AD145" s="334">
        <v>130000</v>
      </c>
      <c r="AE145" s="334">
        <v>40548</v>
      </c>
      <c r="AF145" s="334">
        <v>50327</v>
      </c>
      <c r="AG145" s="337">
        <v>4298920</v>
      </c>
      <c r="AH145" s="467"/>
      <c r="AI145" s="464"/>
    </row>
    <row r="146" spans="13:35">
      <c r="M146" s="464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  <c r="Y146" s="465"/>
      <c r="Z146" s="465"/>
      <c r="AA146" s="465"/>
      <c r="AB146" s="465"/>
      <c r="AC146" s="465"/>
      <c r="AD146" s="465"/>
      <c r="AE146" s="465"/>
      <c r="AF146" s="328"/>
      <c r="AG146" s="328"/>
      <c r="AH146" s="328"/>
      <c r="AI146" s="328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4" pageOrder="overThenDown" orientation="landscape" horizontalDpi="4294967292" r:id="rId1"/>
  <headerFooter alignWithMargins="0">
    <oddHeader>&amp;RAUGUST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workbookViewId="0">
      <selection sqref="A1:AI136"/>
    </sheetView>
  </sheetViews>
  <sheetFormatPr defaultRowHeight="13.2"/>
  <cols>
    <col min="5" max="5" width="13.6640625" customWidth="1"/>
  </cols>
  <sheetData>
    <row r="1" spans="1:35">
      <c r="A1" t="s">
        <v>228</v>
      </c>
    </row>
    <row r="2" spans="1:35">
      <c r="D2" s="343">
        <v>37104</v>
      </c>
      <c r="E2" s="343">
        <v>37105</v>
      </c>
      <c r="F2" s="343">
        <v>37106</v>
      </c>
      <c r="G2" s="343">
        <v>37107</v>
      </c>
      <c r="H2" s="343">
        <v>37108</v>
      </c>
      <c r="I2" s="343">
        <v>37109</v>
      </c>
      <c r="J2" s="343">
        <v>37110</v>
      </c>
      <c r="K2" s="343">
        <v>37111</v>
      </c>
      <c r="L2" s="343">
        <v>37112</v>
      </c>
      <c r="M2" s="343">
        <v>37113</v>
      </c>
      <c r="N2" s="343">
        <v>37114</v>
      </c>
      <c r="O2" s="343">
        <v>37115</v>
      </c>
      <c r="P2" s="343">
        <v>37116</v>
      </c>
      <c r="Q2" s="343">
        <v>37117</v>
      </c>
      <c r="R2" s="343">
        <v>37118</v>
      </c>
      <c r="S2" s="343">
        <v>37119</v>
      </c>
      <c r="T2" s="343">
        <v>37120</v>
      </c>
      <c r="U2">
        <v>37121</v>
      </c>
      <c r="V2">
        <v>37122</v>
      </c>
      <c r="W2">
        <v>37123</v>
      </c>
      <c r="X2">
        <v>37124</v>
      </c>
      <c r="Y2">
        <v>37125</v>
      </c>
      <c r="Z2">
        <v>37126</v>
      </c>
      <c r="AA2">
        <v>37127</v>
      </c>
      <c r="AB2">
        <v>37128</v>
      </c>
      <c r="AC2">
        <v>37129</v>
      </c>
      <c r="AD2">
        <v>37130</v>
      </c>
      <c r="AE2">
        <v>37131</v>
      </c>
      <c r="AF2">
        <v>37132</v>
      </c>
      <c r="AG2">
        <v>37133</v>
      </c>
      <c r="AH2">
        <v>37134</v>
      </c>
      <c r="AI2" t="s">
        <v>59</v>
      </c>
    </row>
    <row r="3" spans="1:35">
      <c r="A3" t="s">
        <v>229</v>
      </c>
      <c r="B3">
        <v>106498</v>
      </c>
      <c r="C3" t="s">
        <v>230</v>
      </c>
      <c r="D3">
        <v>19504</v>
      </c>
      <c r="E3">
        <v>19504</v>
      </c>
      <c r="F3">
        <v>19504</v>
      </c>
      <c r="G3">
        <v>19504</v>
      </c>
      <c r="H3">
        <v>19504</v>
      </c>
      <c r="I3">
        <v>19504</v>
      </c>
      <c r="J3">
        <v>19504</v>
      </c>
      <c r="K3">
        <v>19504</v>
      </c>
      <c r="L3">
        <v>19504</v>
      </c>
      <c r="M3">
        <v>19504</v>
      </c>
      <c r="N3">
        <v>19504</v>
      </c>
      <c r="O3">
        <v>19504</v>
      </c>
      <c r="P3">
        <v>19504</v>
      </c>
      <c r="Q3">
        <v>19504</v>
      </c>
      <c r="R3">
        <v>19504</v>
      </c>
      <c r="S3">
        <v>19504</v>
      </c>
      <c r="T3">
        <v>19504</v>
      </c>
      <c r="U3">
        <v>19504</v>
      </c>
      <c r="V3">
        <v>19504</v>
      </c>
      <c r="W3">
        <v>19504</v>
      </c>
      <c r="X3">
        <v>19504</v>
      </c>
      <c r="Y3">
        <v>19504</v>
      </c>
      <c r="Z3">
        <v>19504</v>
      </c>
      <c r="AA3">
        <v>19504</v>
      </c>
      <c r="AB3">
        <v>19504</v>
      </c>
      <c r="AC3">
        <v>19504</v>
      </c>
      <c r="AD3">
        <v>19504</v>
      </c>
      <c r="AE3">
        <v>19504</v>
      </c>
      <c r="AF3">
        <v>19504</v>
      </c>
      <c r="AG3">
        <v>19504</v>
      </c>
      <c r="AH3">
        <v>19494</v>
      </c>
      <c r="AI3">
        <v>604614</v>
      </c>
    </row>
    <row r="4" spans="1:35">
      <c r="B4">
        <v>71460</v>
      </c>
      <c r="C4" t="s">
        <v>231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229</v>
      </c>
      <c r="B5">
        <v>106544</v>
      </c>
      <c r="C5" t="s">
        <v>230</v>
      </c>
      <c r="D5">
        <v>14516</v>
      </c>
      <c r="E5">
        <v>14516</v>
      </c>
      <c r="F5">
        <v>14516</v>
      </c>
      <c r="G5">
        <v>14516</v>
      </c>
      <c r="H5">
        <v>14516</v>
      </c>
      <c r="I5">
        <v>14516</v>
      </c>
      <c r="J5">
        <v>14516</v>
      </c>
      <c r="K5">
        <v>14516</v>
      </c>
      <c r="L5">
        <v>14516</v>
      </c>
      <c r="M5">
        <v>14516</v>
      </c>
      <c r="N5">
        <v>14516</v>
      </c>
      <c r="O5">
        <v>14516</v>
      </c>
      <c r="P5">
        <v>14516</v>
      </c>
      <c r="Q5">
        <v>14516</v>
      </c>
      <c r="R5">
        <v>14516</v>
      </c>
      <c r="S5">
        <v>14516</v>
      </c>
      <c r="T5">
        <v>14516</v>
      </c>
      <c r="U5">
        <v>14516</v>
      </c>
      <c r="V5">
        <v>14516</v>
      </c>
      <c r="W5">
        <v>14516</v>
      </c>
      <c r="X5">
        <v>14516</v>
      </c>
      <c r="Y5">
        <v>14516</v>
      </c>
      <c r="Z5">
        <v>14516</v>
      </c>
      <c r="AA5">
        <v>14516</v>
      </c>
      <c r="AB5">
        <v>14516</v>
      </c>
      <c r="AC5">
        <v>14516</v>
      </c>
      <c r="AD5">
        <v>14516</v>
      </c>
      <c r="AE5">
        <v>14516</v>
      </c>
      <c r="AF5">
        <v>14516</v>
      </c>
      <c r="AG5">
        <v>14516</v>
      </c>
      <c r="AH5">
        <v>14508</v>
      </c>
      <c r="AI5">
        <v>449988</v>
      </c>
    </row>
    <row r="6" spans="1:35">
      <c r="B6">
        <v>71460</v>
      </c>
      <c r="C6" t="s">
        <v>231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229</v>
      </c>
      <c r="B7">
        <v>106659</v>
      </c>
      <c r="C7" t="s">
        <v>230</v>
      </c>
      <c r="D7">
        <v>16081</v>
      </c>
      <c r="E7">
        <v>16081</v>
      </c>
      <c r="F7">
        <v>16081</v>
      </c>
      <c r="G7">
        <v>16081</v>
      </c>
      <c r="H7">
        <v>16081</v>
      </c>
      <c r="I7">
        <v>16081</v>
      </c>
      <c r="J7">
        <v>16081</v>
      </c>
      <c r="K7">
        <v>16081</v>
      </c>
      <c r="L7">
        <v>16081</v>
      </c>
      <c r="M7">
        <v>16081</v>
      </c>
      <c r="N7">
        <v>16081</v>
      </c>
      <c r="O7">
        <v>16081</v>
      </c>
      <c r="P7">
        <v>16081</v>
      </c>
      <c r="Q7">
        <v>16081</v>
      </c>
      <c r="R7">
        <v>16081</v>
      </c>
      <c r="S7">
        <v>16081</v>
      </c>
      <c r="T7">
        <v>16081</v>
      </c>
      <c r="U7">
        <v>16081</v>
      </c>
      <c r="V7">
        <v>16081</v>
      </c>
      <c r="W7">
        <v>16081</v>
      </c>
      <c r="X7">
        <v>16081</v>
      </c>
      <c r="Y7">
        <v>16081</v>
      </c>
      <c r="Z7">
        <v>16081</v>
      </c>
      <c r="AA7">
        <v>16081</v>
      </c>
      <c r="AB7">
        <v>16081</v>
      </c>
      <c r="AC7">
        <v>16081</v>
      </c>
      <c r="AD7">
        <v>16081</v>
      </c>
      <c r="AE7">
        <v>16081</v>
      </c>
      <c r="AF7">
        <v>16081</v>
      </c>
      <c r="AG7">
        <v>16081</v>
      </c>
      <c r="AH7">
        <v>16079</v>
      </c>
      <c r="AI7">
        <v>498509</v>
      </c>
    </row>
    <row r="8" spans="1:35">
      <c r="B8">
        <v>71460</v>
      </c>
      <c r="C8" t="s">
        <v>231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t="s">
        <v>229</v>
      </c>
      <c r="B9">
        <v>106876</v>
      </c>
      <c r="C9" t="s">
        <v>230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310000</v>
      </c>
    </row>
    <row r="10" spans="1:35">
      <c r="B10">
        <v>62389</v>
      </c>
      <c r="C10" t="s">
        <v>231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t="s">
        <v>229</v>
      </c>
      <c r="B11">
        <v>108061</v>
      </c>
      <c r="C11" t="s">
        <v>230</v>
      </c>
      <c r="D11">
        <v>3260</v>
      </c>
      <c r="E11">
        <v>3260</v>
      </c>
      <c r="F11">
        <v>3260</v>
      </c>
      <c r="G11">
        <v>3260</v>
      </c>
      <c r="H11">
        <v>3260</v>
      </c>
      <c r="I11">
        <v>3260</v>
      </c>
      <c r="J11">
        <v>3260</v>
      </c>
      <c r="K11">
        <v>3260</v>
      </c>
      <c r="L11">
        <v>3260</v>
      </c>
      <c r="M11">
        <v>3260</v>
      </c>
      <c r="N11">
        <v>3260</v>
      </c>
      <c r="O11">
        <v>3260</v>
      </c>
      <c r="P11">
        <v>3260</v>
      </c>
      <c r="Q11">
        <v>3260</v>
      </c>
      <c r="R11">
        <v>3260</v>
      </c>
      <c r="S11">
        <v>3260</v>
      </c>
      <c r="T11">
        <v>3260</v>
      </c>
      <c r="U11">
        <v>3260</v>
      </c>
      <c r="V11">
        <v>3260</v>
      </c>
      <c r="W11">
        <v>3260</v>
      </c>
      <c r="X11">
        <v>3260</v>
      </c>
      <c r="Y11">
        <v>3260</v>
      </c>
      <c r="Z11">
        <v>3260</v>
      </c>
      <c r="AA11">
        <v>3260</v>
      </c>
      <c r="AB11">
        <v>3260</v>
      </c>
      <c r="AC11">
        <v>3260</v>
      </c>
      <c r="AD11">
        <v>3260</v>
      </c>
      <c r="AE11">
        <v>3260</v>
      </c>
      <c r="AF11">
        <v>3260</v>
      </c>
      <c r="AG11">
        <v>3260</v>
      </c>
      <c r="AH11">
        <v>3247</v>
      </c>
      <c r="AI11">
        <v>101047</v>
      </c>
    </row>
    <row r="12" spans="1:35">
      <c r="B12">
        <v>62389</v>
      </c>
      <c r="C12" t="s">
        <v>231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t="s">
        <v>229</v>
      </c>
      <c r="B13">
        <v>108140</v>
      </c>
      <c r="C13" t="s">
        <v>230</v>
      </c>
      <c r="D13">
        <v>1613</v>
      </c>
      <c r="E13">
        <v>1613</v>
      </c>
      <c r="F13">
        <v>1613</v>
      </c>
      <c r="G13">
        <v>1613</v>
      </c>
      <c r="H13">
        <v>1613</v>
      </c>
      <c r="I13">
        <v>1613</v>
      </c>
      <c r="J13">
        <v>1613</v>
      </c>
      <c r="K13">
        <v>1613</v>
      </c>
      <c r="L13">
        <v>1613</v>
      </c>
      <c r="M13">
        <v>1613</v>
      </c>
      <c r="N13">
        <v>1613</v>
      </c>
      <c r="O13">
        <v>1613</v>
      </c>
      <c r="P13">
        <v>1613</v>
      </c>
      <c r="Q13">
        <v>1613</v>
      </c>
      <c r="R13">
        <v>1613</v>
      </c>
      <c r="S13">
        <v>1613</v>
      </c>
      <c r="T13">
        <v>1613</v>
      </c>
      <c r="U13">
        <v>1613</v>
      </c>
      <c r="V13">
        <v>1613</v>
      </c>
      <c r="W13">
        <v>1613</v>
      </c>
      <c r="X13">
        <v>1613</v>
      </c>
      <c r="Y13">
        <v>1613</v>
      </c>
      <c r="Z13">
        <v>1613</v>
      </c>
      <c r="AA13">
        <v>1613</v>
      </c>
      <c r="AB13">
        <v>1613</v>
      </c>
      <c r="AC13">
        <v>1613</v>
      </c>
      <c r="AD13">
        <v>1613</v>
      </c>
      <c r="AE13">
        <v>1613</v>
      </c>
      <c r="AF13">
        <v>1613</v>
      </c>
      <c r="AG13">
        <v>1613</v>
      </c>
      <c r="AH13">
        <v>1610</v>
      </c>
      <c r="AI13">
        <v>50000</v>
      </c>
    </row>
    <row r="14" spans="1:35">
      <c r="B14">
        <v>62389</v>
      </c>
      <c r="C14" t="s">
        <v>231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229</v>
      </c>
      <c r="B15">
        <v>108151</v>
      </c>
      <c r="C15" t="s">
        <v>230</v>
      </c>
      <c r="D15">
        <v>14742</v>
      </c>
      <c r="E15">
        <v>14742</v>
      </c>
      <c r="F15">
        <v>14742</v>
      </c>
      <c r="G15">
        <v>14742</v>
      </c>
      <c r="H15">
        <v>14742</v>
      </c>
      <c r="I15">
        <v>14742</v>
      </c>
      <c r="J15">
        <v>14742</v>
      </c>
      <c r="K15">
        <v>14742</v>
      </c>
      <c r="L15">
        <v>14742</v>
      </c>
      <c r="M15">
        <v>14742</v>
      </c>
      <c r="N15">
        <v>14742</v>
      </c>
      <c r="O15">
        <v>14742</v>
      </c>
      <c r="P15">
        <v>14742</v>
      </c>
      <c r="Q15">
        <v>14742</v>
      </c>
      <c r="R15">
        <v>14742</v>
      </c>
      <c r="S15">
        <v>14742</v>
      </c>
      <c r="T15">
        <v>14742</v>
      </c>
      <c r="U15">
        <v>14742</v>
      </c>
      <c r="V15">
        <v>14742</v>
      </c>
      <c r="W15">
        <v>14742</v>
      </c>
      <c r="X15">
        <v>14742</v>
      </c>
      <c r="Y15">
        <v>14742</v>
      </c>
      <c r="Z15">
        <v>14742</v>
      </c>
      <c r="AA15">
        <v>14742</v>
      </c>
      <c r="AB15">
        <v>14742</v>
      </c>
      <c r="AC15">
        <v>14742</v>
      </c>
      <c r="AD15">
        <v>14742</v>
      </c>
      <c r="AE15">
        <v>14742</v>
      </c>
      <c r="AF15">
        <v>14742</v>
      </c>
      <c r="AG15">
        <v>14742</v>
      </c>
      <c r="AH15">
        <v>14740</v>
      </c>
      <c r="AI15">
        <v>457000</v>
      </c>
    </row>
    <row r="16" spans="1:35">
      <c r="B16">
        <v>62389</v>
      </c>
      <c r="C16" t="s">
        <v>231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229</v>
      </c>
      <c r="B17">
        <v>108197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</row>
    <row r="18" spans="1:35">
      <c r="B18">
        <v>62389</v>
      </c>
      <c r="C18" t="s">
        <v>231</v>
      </c>
      <c r="D18">
        <v>28000</v>
      </c>
      <c r="E18">
        <v>52446</v>
      </c>
      <c r="F18">
        <v>70000</v>
      </c>
      <c r="G18">
        <v>30000</v>
      </c>
      <c r="H18">
        <v>30000</v>
      </c>
      <c r="I18">
        <v>41249</v>
      </c>
      <c r="J18">
        <v>50000</v>
      </c>
      <c r="K18">
        <v>50000</v>
      </c>
      <c r="L18">
        <v>40000</v>
      </c>
      <c r="M18">
        <v>60000</v>
      </c>
      <c r="N18">
        <v>20000</v>
      </c>
      <c r="O18">
        <v>20000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30000</v>
      </c>
      <c r="AB18">
        <v>0</v>
      </c>
      <c r="AC18">
        <v>0</v>
      </c>
      <c r="AD18">
        <v>0</v>
      </c>
      <c r="AE18">
        <v>20000</v>
      </c>
      <c r="AF18">
        <v>40000</v>
      </c>
      <c r="AG18">
        <v>50000</v>
      </c>
      <c r="AI18">
        <v>651695</v>
      </c>
    </row>
    <row r="19" spans="1:35">
      <c r="A19" t="s">
        <v>229</v>
      </c>
      <c r="B19">
        <v>108249</v>
      </c>
      <c r="C19" t="s">
        <v>230</v>
      </c>
      <c r="U19">
        <v>35000</v>
      </c>
      <c r="V19">
        <v>35000</v>
      </c>
      <c r="W19">
        <v>35000</v>
      </c>
      <c r="AI19">
        <v>105000</v>
      </c>
    </row>
    <row r="20" spans="1:35">
      <c r="B20">
        <v>62389</v>
      </c>
      <c r="C20" t="s">
        <v>231</v>
      </c>
      <c r="U20">
        <v>0</v>
      </c>
      <c r="V20">
        <v>0</v>
      </c>
      <c r="W20">
        <v>0</v>
      </c>
      <c r="AI20">
        <v>0</v>
      </c>
    </row>
    <row r="21" spans="1:35">
      <c r="A21" t="s">
        <v>232</v>
      </c>
      <c r="B21">
        <v>107623</v>
      </c>
      <c r="C21" t="s">
        <v>230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B22">
        <v>71322</v>
      </c>
      <c r="C22" t="s">
        <v>231</v>
      </c>
      <c r="D22">
        <v>7097</v>
      </c>
      <c r="E22">
        <v>7097</v>
      </c>
      <c r="F22">
        <v>7097</v>
      </c>
      <c r="G22">
        <v>7097</v>
      </c>
      <c r="H22">
        <v>7097</v>
      </c>
      <c r="I22">
        <v>7097</v>
      </c>
      <c r="J22">
        <v>7097</v>
      </c>
      <c r="K22">
        <v>7097</v>
      </c>
      <c r="L22">
        <v>7097</v>
      </c>
      <c r="M22">
        <v>7097</v>
      </c>
      <c r="N22">
        <v>7097</v>
      </c>
      <c r="O22">
        <v>7097</v>
      </c>
      <c r="P22">
        <v>7097</v>
      </c>
      <c r="Q22">
        <v>7097</v>
      </c>
      <c r="R22">
        <v>7097</v>
      </c>
      <c r="S22">
        <v>7097</v>
      </c>
      <c r="T22">
        <v>7097</v>
      </c>
      <c r="U22">
        <v>7097</v>
      </c>
      <c r="V22">
        <v>7097</v>
      </c>
      <c r="W22">
        <v>7097</v>
      </c>
      <c r="X22">
        <v>7097</v>
      </c>
      <c r="Y22">
        <v>7097</v>
      </c>
      <c r="Z22">
        <v>7097</v>
      </c>
      <c r="AA22">
        <v>7097</v>
      </c>
      <c r="AB22">
        <v>7097</v>
      </c>
      <c r="AC22">
        <v>7097</v>
      </c>
      <c r="AD22">
        <v>7097</v>
      </c>
      <c r="AE22">
        <v>7097</v>
      </c>
      <c r="AF22">
        <v>7090</v>
      </c>
      <c r="AG22">
        <v>7097</v>
      </c>
      <c r="AH22">
        <v>7097</v>
      </c>
      <c r="AI22">
        <v>220000</v>
      </c>
    </row>
    <row r="23" spans="1:35">
      <c r="A23" t="s">
        <v>232</v>
      </c>
      <c r="B23">
        <v>108232</v>
      </c>
      <c r="C23" t="s">
        <v>230</v>
      </c>
      <c r="T23">
        <v>5054</v>
      </c>
      <c r="AI23">
        <v>5054</v>
      </c>
    </row>
    <row r="24" spans="1:35">
      <c r="B24">
        <v>71322</v>
      </c>
      <c r="C24" t="s">
        <v>231</v>
      </c>
      <c r="T24">
        <v>0</v>
      </c>
      <c r="AI24">
        <v>0</v>
      </c>
    </row>
    <row r="25" spans="1:35">
      <c r="A25" t="s">
        <v>233</v>
      </c>
      <c r="B25">
        <v>105766</v>
      </c>
      <c r="C25" t="s">
        <v>230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B26">
        <v>71455</v>
      </c>
      <c r="C26" t="s">
        <v>231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t="s">
        <v>234</v>
      </c>
      <c r="B27">
        <v>107625</v>
      </c>
      <c r="C27" t="s">
        <v>230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B28">
        <v>62389</v>
      </c>
      <c r="C28" t="s">
        <v>231</v>
      </c>
      <c r="D28">
        <v>968</v>
      </c>
      <c r="E28">
        <v>968</v>
      </c>
      <c r="F28">
        <v>968</v>
      </c>
      <c r="G28">
        <v>968</v>
      </c>
      <c r="H28">
        <v>968</v>
      </c>
      <c r="I28">
        <v>968</v>
      </c>
      <c r="J28">
        <v>968</v>
      </c>
      <c r="K28">
        <v>968</v>
      </c>
      <c r="L28">
        <v>968</v>
      </c>
      <c r="M28">
        <v>968</v>
      </c>
      <c r="N28">
        <v>968</v>
      </c>
      <c r="O28">
        <v>968</v>
      </c>
      <c r="P28">
        <v>968</v>
      </c>
      <c r="Q28">
        <v>968</v>
      </c>
      <c r="R28">
        <v>968</v>
      </c>
      <c r="S28">
        <v>968</v>
      </c>
      <c r="T28">
        <v>428</v>
      </c>
      <c r="U28">
        <v>968</v>
      </c>
      <c r="V28">
        <v>968</v>
      </c>
      <c r="W28">
        <v>968</v>
      </c>
      <c r="X28">
        <v>968</v>
      </c>
      <c r="Y28">
        <v>968</v>
      </c>
      <c r="Z28">
        <v>968</v>
      </c>
      <c r="AA28">
        <v>968</v>
      </c>
      <c r="AB28">
        <v>968</v>
      </c>
      <c r="AC28">
        <v>968</v>
      </c>
      <c r="AD28">
        <v>968</v>
      </c>
      <c r="AE28">
        <v>1508</v>
      </c>
      <c r="AF28">
        <v>965</v>
      </c>
      <c r="AG28">
        <v>965</v>
      </c>
      <c r="AH28">
        <v>966</v>
      </c>
      <c r="AI28">
        <v>30000</v>
      </c>
    </row>
    <row r="29" spans="1:35">
      <c r="A29" t="s">
        <v>235</v>
      </c>
      <c r="B29">
        <v>107656</v>
      </c>
      <c r="C29" t="s">
        <v>230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B30">
        <v>62389</v>
      </c>
      <c r="C30" t="s">
        <v>231</v>
      </c>
      <c r="D30">
        <v>483</v>
      </c>
      <c r="E30">
        <v>483</v>
      </c>
      <c r="F30">
        <v>483</v>
      </c>
      <c r="G30">
        <v>483</v>
      </c>
      <c r="H30">
        <v>483</v>
      </c>
      <c r="I30">
        <v>483</v>
      </c>
      <c r="J30">
        <v>483</v>
      </c>
      <c r="K30">
        <v>483</v>
      </c>
      <c r="L30">
        <v>483</v>
      </c>
      <c r="M30">
        <v>483</v>
      </c>
      <c r="N30">
        <v>483</v>
      </c>
      <c r="O30">
        <v>483</v>
      </c>
      <c r="P30">
        <v>483</v>
      </c>
      <c r="Q30">
        <v>483</v>
      </c>
      <c r="R30">
        <v>483</v>
      </c>
      <c r="S30">
        <v>483</v>
      </c>
      <c r="T30">
        <v>476</v>
      </c>
      <c r="U30">
        <v>483</v>
      </c>
      <c r="V30">
        <v>483</v>
      </c>
      <c r="W30">
        <v>483</v>
      </c>
      <c r="X30">
        <v>483</v>
      </c>
      <c r="Y30">
        <v>483</v>
      </c>
      <c r="Z30">
        <v>483</v>
      </c>
      <c r="AA30">
        <v>483</v>
      </c>
      <c r="AB30">
        <v>483</v>
      </c>
      <c r="AC30">
        <v>483</v>
      </c>
      <c r="AD30">
        <v>483</v>
      </c>
      <c r="AE30">
        <v>483</v>
      </c>
      <c r="AF30">
        <v>483</v>
      </c>
      <c r="AG30">
        <v>483</v>
      </c>
      <c r="AH30">
        <v>517</v>
      </c>
      <c r="AI30">
        <v>15000</v>
      </c>
    </row>
    <row r="31" spans="1:35">
      <c r="A31" t="s">
        <v>235</v>
      </c>
      <c r="B31">
        <v>107701</v>
      </c>
      <c r="C31" t="s">
        <v>230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B32">
        <v>71322</v>
      </c>
      <c r="C32" t="s">
        <v>231</v>
      </c>
      <c r="D32">
        <v>6774</v>
      </c>
      <c r="E32">
        <v>6774</v>
      </c>
      <c r="F32">
        <v>6774</v>
      </c>
      <c r="G32">
        <v>6774</v>
      </c>
      <c r="H32">
        <v>6774</v>
      </c>
      <c r="I32">
        <v>6774</v>
      </c>
      <c r="J32">
        <v>6774</v>
      </c>
      <c r="K32">
        <v>5081</v>
      </c>
      <c r="L32">
        <v>6774</v>
      </c>
      <c r="M32">
        <v>6774</v>
      </c>
      <c r="N32">
        <v>6774</v>
      </c>
      <c r="O32">
        <v>6774</v>
      </c>
      <c r="P32">
        <v>6774</v>
      </c>
      <c r="Q32">
        <v>6868</v>
      </c>
      <c r="R32">
        <v>6868</v>
      </c>
      <c r="S32">
        <v>6868</v>
      </c>
      <c r="T32">
        <v>6813</v>
      </c>
      <c r="U32">
        <v>6868</v>
      </c>
      <c r="V32">
        <v>6868</v>
      </c>
      <c r="W32">
        <v>6868</v>
      </c>
      <c r="X32">
        <v>6868</v>
      </c>
      <c r="Y32">
        <v>6868</v>
      </c>
      <c r="Z32">
        <v>6868</v>
      </c>
      <c r="AA32">
        <v>6868</v>
      </c>
      <c r="AB32">
        <v>6868</v>
      </c>
      <c r="AC32">
        <v>6868</v>
      </c>
      <c r="AD32">
        <v>6868</v>
      </c>
      <c r="AE32">
        <v>6868</v>
      </c>
      <c r="AF32">
        <v>6868</v>
      </c>
      <c r="AG32">
        <v>6868</v>
      </c>
      <c r="AH32">
        <v>6929</v>
      </c>
      <c r="AI32">
        <v>209999</v>
      </c>
    </row>
    <row r="33" spans="1:35">
      <c r="A33" t="s">
        <v>235</v>
      </c>
      <c r="B33">
        <v>108156</v>
      </c>
      <c r="C33" t="s">
        <v>230</v>
      </c>
      <c r="D33">
        <v>3708</v>
      </c>
      <c r="E33">
        <v>3708</v>
      </c>
      <c r="F33">
        <v>3708</v>
      </c>
      <c r="G33">
        <v>3708</v>
      </c>
      <c r="H33">
        <v>3708</v>
      </c>
      <c r="I33">
        <v>3708</v>
      </c>
      <c r="J33">
        <v>3708</v>
      </c>
      <c r="K33">
        <v>3710</v>
      </c>
      <c r="L33">
        <v>3710</v>
      </c>
      <c r="M33">
        <v>3710</v>
      </c>
      <c r="N33">
        <v>3710</v>
      </c>
      <c r="O33">
        <v>3710</v>
      </c>
      <c r="P33">
        <v>3710</v>
      </c>
      <c r="Q33">
        <v>3710</v>
      </c>
      <c r="R33">
        <v>3710</v>
      </c>
      <c r="S33">
        <v>3710</v>
      </c>
      <c r="T33">
        <v>3710</v>
      </c>
      <c r="U33">
        <v>3710</v>
      </c>
      <c r="V33">
        <v>3710</v>
      </c>
      <c r="W33">
        <v>3710</v>
      </c>
      <c r="X33">
        <v>3710</v>
      </c>
      <c r="Y33">
        <v>3710</v>
      </c>
      <c r="Z33">
        <v>3710</v>
      </c>
      <c r="AA33">
        <v>3710</v>
      </c>
      <c r="AB33">
        <v>3710</v>
      </c>
      <c r="AC33">
        <v>3710</v>
      </c>
      <c r="AD33">
        <v>3710</v>
      </c>
      <c r="AE33">
        <v>3710</v>
      </c>
      <c r="AF33">
        <v>3710</v>
      </c>
      <c r="AG33">
        <v>3710</v>
      </c>
      <c r="AH33">
        <v>3710</v>
      </c>
      <c r="AI33">
        <v>114996</v>
      </c>
    </row>
    <row r="34" spans="1:35">
      <c r="B34">
        <v>62389</v>
      </c>
      <c r="C34" t="s">
        <v>231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235</v>
      </c>
      <c r="B35">
        <v>108204</v>
      </c>
      <c r="C35" t="s">
        <v>230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</row>
    <row r="36" spans="1:35">
      <c r="B36">
        <v>62389</v>
      </c>
      <c r="C36" t="s">
        <v>231</v>
      </c>
      <c r="F36">
        <v>20000</v>
      </c>
      <c r="G36">
        <v>20000</v>
      </c>
      <c r="H36">
        <v>20000</v>
      </c>
      <c r="I36">
        <v>20000</v>
      </c>
      <c r="J36">
        <v>20000</v>
      </c>
      <c r="K36">
        <v>20000</v>
      </c>
      <c r="L36">
        <v>50000</v>
      </c>
      <c r="M36">
        <v>40000</v>
      </c>
      <c r="N36">
        <v>20000</v>
      </c>
      <c r="O36">
        <v>20000</v>
      </c>
      <c r="P36">
        <v>20000</v>
      </c>
      <c r="Q36">
        <v>20000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5000</v>
      </c>
      <c r="AB36">
        <v>0</v>
      </c>
      <c r="AC36">
        <v>0</v>
      </c>
      <c r="AD36">
        <v>0</v>
      </c>
      <c r="AE36">
        <v>0</v>
      </c>
      <c r="AF36">
        <v>20000</v>
      </c>
      <c r="AI36">
        <v>315000</v>
      </c>
    </row>
    <row r="37" spans="1:35">
      <c r="A37" t="s">
        <v>235</v>
      </c>
      <c r="B37">
        <v>108231</v>
      </c>
      <c r="C37" t="s">
        <v>230</v>
      </c>
      <c r="T37">
        <v>15000</v>
      </c>
      <c r="AI37">
        <v>15000</v>
      </c>
    </row>
    <row r="38" spans="1:35">
      <c r="B38">
        <v>62389</v>
      </c>
      <c r="C38" t="s">
        <v>231</v>
      </c>
      <c r="T38">
        <v>0</v>
      </c>
      <c r="AI38">
        <v>0</v>
      </c>
    </row>
    <row r="39" spans="1:35">
      <c r="A39" t="s">
        <v>236</v>
      </c>
      <c r="B39">
        <v>107653</v>
      </c>
      <c r="C39" t="s">
        <v>230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62389</v>
      </c>
      <c r="C40" t="s">
        <v>231</v>
      </c>
      <c r="D40">
        <v>0</v>
      </c>
      <c r="E40">
        <v>0</v>
      </c>
      <c r="F40">
        <v>0</v>
      </c>
      <c r="G40">
        <v>653</v>
      </c>
      <c r="H40">
        <v>653</v>
      </c>
      <c r="I40">
        <v>653</v>
      </c>
      <c r="J40">
        <v>653</v>
      </c>
      <c r="K40">
        <v>653</v>
      </c>
      <c r="L40">
        <v>653</v>
      </c>
      <c r="M40">
        <v>0</v>
      </c>
      <c r="N40">
        <v>528</v>
      </c>
      <c r="O40">
        <v>528</v>
      </c>
      <c r="P40">
        <v>528</v>
      </c>
      <c r="Q40">
        <v>528</v>
      </c>
      <c r="R40">
        <v>528</v>
      </c>
      <c r="S40">
        <v>528</v>
      </c>
      <c r="T40">
        <v>327</v>
      </c>
      <c r="U40">
        <v>528</v>
      </c>
      <c r="V40">
        <v>528</v>
      </c>
      <c r="W40">
        <v>526</v>
      </c>
      <c r="X40">
        <v>528</v>
      </c>
      <c r="Y40">
        <v>528</v>
      </c>
      <c r="Z40">
        <v>528</v>
      </c>
      <c r="AA40">
        <v>528</v>
      </c>
      <c r="AB40">
        <v>528</v>
      </c>
      <c r="AC40">
        <v>528</v>
      </c>
      <c r="AD40">
        <v>528</v>
      </c>
      <c r="AE40">
        <v>528</v>
      </c>
      <c r="AF40">
        <v>594</v>
      </c>
      <c r="AG40">
        <v>594</v>
      </c>
      <c r="AH40">
        <v>593</v>
      </c>
      <c r="AI40">
        <v>15000</v>
      </c>
    </row>
    <row r="41" spans="1:35">
      <c r="A41" t="s">
        <v>237</v>
      </c>
      <c r="B41">
        <v>107450</v>
      </c>
      <c r="C41" t="s">
        <v>230</v>
      </c>
      <c r="D41">
        <v>7200</v>
      </c>
      <c r="E41">
        <v>7200</v>
      </c>
      <c r="F41">
        <v>7200</v>
      </c>
      <c r="G41">
        <v>7200</v>
      </c>
      <c r="H41">
        <v>7200</v>
      </c>
      <c r="I41">
        <v>7200</v>
      </c>
      <c r="J41">
        <v>7200</v>
      </c>
      <c r="K41">
        <v>7200</v>
      </c>
      <c r="L41">
        <v>7200</v>
      </c>
      <c r="M41">
        <v>7200</v>
      </c>
      <c r="N41">
        <v>7200</v>
      </c>
      <c r="O41">
        <v>7200</v>
      </c>
      <c r="P41">
        <v>7200</v>
      </c>
      <c r="Q41">
        <v>27200</v>
      </c>
      <c r="R41">
        <v>27200</v>
      </c>
      <c r="S41">
        <v>27200</v>
      </c>
      <c r="T41">
        <v>27200</v>
      </c>
      <c r="U41">
        <v>27200</v>
      </c>
      <c r="V41">
        <v>27200</v>
      </c>
      <c r="W41">
        <v>27200</v>
      </c>
      <c r="X41">
        <v>27200</v>
      </c>
      <c r="Y41">
        <v>27200</v>
      </c>
      <c r="Z41">
        <v>27200</v>
      </c>
      <c r="AA41">
        <v>27200</v>
      </c>
      <c r="AB41">
        <v>27200</v>
      </c>
      <c r="AC41">
        <v>27200</v>
      </c>
      <c r="AD41">
        <v>27200</v>
      </c>
      <c r="AE41">
        <v>27200</v>
      </c>
      <c r="AF41">
        <v>27200</v>
      </c>
      <c r="AG41">
        <v>27200</v>
      </c>
      <c r="AH41">
        <v>27200</v>
      </c>
      <c r="AI41">
        <v>583200</v>
      </c>
    </row>
    <row r="42" spans="1:35">
      <c r="B42">
        <v>78126</v>
      </c>
      <c r="C42" t="s">
        <v>231</v>
      </c>
      <c r="D42">
        <v>34949</v>
      </c>
      <c r="E42">
        <v>15552</v>
      </c>
      <c r="F42">
        <v>15650</v>
      </c>
      <c r="G42">
        <v>29922</v>
      </c>
      <c r="H42">
        <v>39679</v>
      </c>
      <c r="I42">
        <v>44069</v>
      </c>
      <c r="J42">
        <v>51435</v>
      </c>
      <c r="K42">
        <v>51658</v>
      </c>
      <c r="L42">
        <v>25909</v>
      </c>
      <c r="M42">
        <v>0</v>
      </c>
      <c r="N42">
        <v>0</v>
      </c>
      <c r="O42">
        <v>0</v>
      </c>
      <c r="P42">
        <v>6050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35287</v>
      </c>
      <c r="Z42">
        <v>39415</v>
      </c>
      <c r="AA42">
        <v>21432</v>
      </c>
      <c r="AB42">
        <v>0</v>
      </c>
      <c r="AC42">
        <v>0</v>
      </c>
      <c r="AD42">
        <v>31639</v>
      </c>
      <c r="AE42">
        <v>15708</v>
      </c>
      <c r="AF42">
        <v>0</v>
      </c>
      <c r="AG42">
        <v>2175</v>
      </c>
      <c r="AH42">
        <v>0</v>
      </c>
      <c r="AI42">
        <v>460529</v>
      </c>
    </row>
    <row r="43" spans="1:35">
      <c r="A43" t="s">
        <v>238</v>
      </c>
      <c r="B43">
        <v>108124</v>
      </c>
      <c r="C43" t="s">
        <v>230</v>
      </c>
      <c r="D43">
        <v>4839</v>
      </c>
      <c r="E43">
        <v>4839</v>
      </c>
      <c r="F43">
        <v>4839</v>
      </c>
      <c r="G43">
        <v>4839</v>
      </c>
      <c r="H43">
        <v>4839</v>
      </c>
      <c r="I43">
        <v>4839</v>
      </c>
      <c r="J43">
        <v>4839</v>
      </c>
      <c r="K43">
        <v>4839</v>
      </c>
      <c r="L43">
        <v>4839</v>
      </c>
      <c r="M43">
        <v>4839</v>
      </c>
      <c r="N43">
        <v>4839</v>
      </c>
      <c r="O43">
        <v>4839</v>
      </c>
      <c r="P43">
        <v>4839</v>
      </c>
      <c r="Q43">
        <v>4839</v>
      </c>
      <c r="R43">
        <v>4839</v>
      </c>
      <c r="S43">
        <v>4839</v>
      </c>
      <c r="T43">
        <v>4839</v>
      </c>
      <c r="U43">
        <v>4839</v>
      </c>
      <c r="V43">
        <v>4839</v>
      </c>
      <c r="W43">
        <v>4839</v>
      </c>
      <c r="X43">
        <v>4839</v>
      </c>
      <c r="Y43">
        <v>4839</v>
      </c>
      <c r="Z43">
        <v>4838</v>
      </c>
      <c r="AA43">
        <v>4838</v>
      </c>
      <c r="AB43">
        <v>4838</v>
      </c>
      <c r="AC43">
        <v>4838</v>
      </c>
      <c r="AD43">
        <v>4838</v>
      </c>
      <c r="AE43">
        <v>4838</v>
      </c>
      <c r="AF43">
        <v>4838</v>
      </c>
      <c r="AG43">
        <v>4838</v>
      </c>
      <c r="AH43">
        <v>4838</v>
      </c>
      <c r="AI43">
        <v>150000</v>
      </c>
    </row>
    <row r="44" spans="1:35">
      <c r="B44">
        <v>62389</v>
      </c>
      <c r="C44" t="s">
        <v>231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t="s">
        <v>238</v>
      </c>
      <c r="B45">
        <v>108160</v>
      </c>
      <c r="C45" t="s">
        <v>230</v>
      </c>
      <c r="D45">
        <v>3388</v>
      </c>
      <c r="E45">
        <v>3388</v>
      </c>
      <c r="F45">
        <v>3388</v>
      </c>
      <c r="G45">
        <v>3387</v>
      </c>
      <c r="H45">
        <v>3387</v>
      </c>
      <c r="I45">
        <v>3387</v>
      </c>
      <c r="J45">
        <v>3387</v>
      </c>
      <c r="K45">
        <v>3387</v>
      </c>
      <c r="L45">
        <v>3387</v>
      </c>
      <c r="M45">
        <v>3387</v>
      </c>
      <c r="N45">
        <v>3387</v>
      </c>
      <c r="O45">
        <v>3387</v>
      </c>
      <c r="P45">
        <v>3387</v>
      </c>
      <c r="Q45">
        <v>3387</v>
      </c>
      <c r="R45">
        <v>3387</v>
      </c>
      <c r="S45">
        <v>3387</v>
      </c>
      <c r="T45">
        <v>3387</v>
      </c>
      <c r="U45">
        <v>3387</v>
      </c>
      <c r="V45">
        <v>3387</v>
      </c>
      <c r="W45">
        <v>3387</v>
      </c>
      <c r="X45">
        <v>3387</v>
      </c>
      <c r="Y45">
        <v>3387</v>
      </c>
      <c r="Z45">
        <v>3387</v>
      </c>
      <c r="AA45">
        <v>3387</v>
      </c>
      <c r="AB45">
        <v>3387</v>
      </c>
      <c r="AC45">
        <v>3387</v>
      </c>
      <c r="AD45">
        <v>3387</v>
      </c>
      <c r="AE45">
        <v>3387</v>
      </c>
      <c r="AF45">
        <v>3387</v>
      </c>
      <c r="AG45">
        <v>3387</v>
      </c>
      <c r="AH45">
        <v>3387</v>
      </c>
      <c r="AI45">
        <v>105000</v>
      </c>
    </row>
    <row r="46" spans="1:35">
      <c r="B46">
        <v>62389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238</v>
      </c>
      <c r="B47">
        <v>108206</v>
      </c>
      <c r="C47" t="s">
        <v>230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</row>
    <row r="48" spans="1:35">
      <c r="B48">
        <v>62389</v>
      </c>
      <c r="C48" t="s">
        <v>231</v>
      </c>
      <c r="G48">
        <v>20000</v>
      </c>
      <c r="H48">
        <v>20000</v>
      </c>
      <c r="I48">
        <v>20000</v>
      </c>
      <c r="J48">
        <v>0</v>
      </c>
      <c r="K48">
        <v>30000</v>
      </c>
      <c r="L48">
        <v>0</v>
      </c>
      <c r="M48">
        <v>20000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30000</v>
      </c>
      <c r="AI48">
        <v>160000</v>
      </c>
    </row>
    <row r="49" spans="1:35">
      <c r="A49" t="s">
        <v>238</v>
      </c>
      <c r="B49">
        <v>108206</v>
      </c>
      <c r="C49" t="s">
        <v>230</v>
      </c>
      <c r="L49">
        <v>0</v>
      </c>
      <c r="AI49">
        <v>0</v>
      </c>
    </row>
    <row r="50" spans="1:35">
      <c r="B50">
        <v>71460</v>
      </c>
      <c r="C50" t="s">
        <v>231</v>
      </c>
      <c r="L50">
        <v>20000</v>
      </c>
      <c r="AI50">
        <v>20000</v>
      </c>
    </row>
    <row r="51" spans="1:35">
      <c r="A51" t="s">
        <v>283</v>
      </c>
      <c r="B51">
        <v>108256</v>
      </c>
      <c r="C51" t="s">
        <v>230</v>
      </c>
      <c r="AA51">
        <v>0</v>
      </c>
      <c r="AI51">
        <v>0</v>
      </c>
    </row>
    <row r="52" spans="1:35">
      <c r="B52">
        <v>62389</v>
      </c>
      <c r="C52" t="s">
        <v>231</v>
      </c>
      <c r="AA52">
        <v>10000</v>
      </c>
      <c r="AI52">
        <v>10000</v>
      </c>
    </row>
    <row r="53" spans="1:35">
      <c r="A53" t="s">
        <v>239</v>
      </c>
      <c r="B53">
        <v>107664</v>
      </c>
      <c r="C53" t="s">
        <v>230</v>
      </c>
      <c r="D53">
        <v>8150</v>
      </c>
      <c r="E53">
        <v>8150</v>
      </c>
      <c r="F53">
        <v>8150</v>
      </c>
      <c r="G53">
        <v>8150</v>
      </c>
      <c r="H53">
        <v>8150</v>
      </c>
      <c r="I53">
        <v>8150</v>
      </c>
      <c r="J53">
        <v>8150</v>
      </c>
      <c r="K53">
        <v>8150</v>
      </c>
      <c r="L53">
        <v>8150</v>
      </c>
      <c r="M53">
        <v>8150</v>
      </c>
      <c r="N53">
        <v>18046</v>
      </c>
      <c r="O53">
        <v>18046</v>
      </c>
      <c r="P53">
        <v>18046</v>
      </c>
      <c r="Q53">
        <v>18046</v>
      </c>
      <c r="R53">
        <v>18046</v>
      </c>
      <c r="S53">
        <v>18046</v>
      </c>
      <c r="T53">
        <v>18046</v>
      </c>
      <c r="U53">
        <v>18046</v>
      </c>
      <c r="V53">
        <v>18046</v>
      </c>
      <c r="W53">
        <v>18046</v>
      </c>
      <c r="X53">
        <v>18046</v>
      </c>
      <c r="Y53">
        <v>18046</v>
      </c>
      <c r="Z53">
        <v>18046</v>
      </c>
      <c r="AA53">
        <v>18046</v>
      </c>
      <c r="AB53">
        <v>18046</v>
      </c>
      <c r="AC53">
        <v>18046</v>
      </c>
      <c r="AD53">
        <v>18046</v>
      </c>
      <c r="AE53">
        <v>18046</v>
      </c>
      <c r="AF53">
        <v>18046</v>
      </c>
      <c r="AG53">
        <v>18046</v>
      </c>
      <c r="AH53">
        <v>18046</v>
      </c>
      <c r="AI53">
        <v>460466</v>
      </c>
    </row>
    <row r="54" spans="1:35">
      <c r="B54">
        <v>98</v>
      </c>
      <c r="C54" t="s">
        <v>231</v>
      </c>
      <c r="D54">
        <v>26673</v>
      </c>
      <c r="E54">
        <v>9642</v>
      </c>
      <c r="F54">
        <v>29388</v>
      </c>
      <c r="G54">
        <v>30468</v>
      </c>
      <c r="H54">
        <v>35565</v>
      </c>
      <c r="I54">
        <v>41651</v>
      </c>
      <c r="J54">
        <v>47981</v>
      </c>
      <c r="K54">
        <v>33569</v>
      </c>
      <c r="L54">
        <v>17044</v>
      </c>
      <c r="M54">
        <v>3419</v>
      </c>
      <c r="N54">
        <v>0</v>
      </c>
      <c r="O54">
        <v>5812</v>
      </c>
      <c r="P54">
        <v>9409</v>
      </c>
      <c r="Q54">
        <v>0</v>
      </c>
      <c r="R54">
        <v>151</v>
      </c>
      <c r="S54">
        <v>0</v>
      </c>
      <c r="T54">
        <v>5177</v>
      </c>
      <c r="U54">
        <v>0</v>
      </c>
      <c r="V54">
        <v>0</v>
      </c>
      <c r="W54">
        <v>6886</v>
      </c>
      <c r="X54">
        <v>0</v>
      </c>
      <c r="Y54">
        <v>25235</v>
      </c>
      <c r="Z54">
        <v>23606</v>
      </c>
      <c r="AA54">
        <v>12806</v>
      </c>
      <c r="AB54">
        <v>15735</v>
      </c>
      <c r="AC54">
        <v>17574</v>
      </c>
      <c r="AD54">
        <v>20661</v>
      </c>
      <c r="AE54">
        <v>17129</v>
      </c>
      <c r="AF54">
        <v>20261</v>
      </c>
      <c r="AG54">
        <v>13294</v>
      </c>
      <c r="AH54">
        <v>0</v>
      </c>
      <c r="AI54">
        <v>469136</v>
      </c>
    </row>
    <row r="55" spans="1:35">
      <c r="A55" t="s">
        <v>240</v>
      </c>
      <c r="B55">
        <v>108167</v>
      </c>
      <c r="C55" t="s">
        <v>230</v>
      </c>
      <c r="D55">
        <v>323</v>
      </c>
      <c r="E55">
        <v>323</v>
      </c>
      <c r="F55">
        <v>323</v>
      </c>
      <c r="G55">
        <v>323</v>
      </c>
      <c r="H55">
        <v>323</v>
      </c>
      <c r="I55">
        <v>323</v>
      </c>
      <c r="J55">
        <v>323</v>
      </c>
      <c r="K55">
        <v>323</v>
      </c>
      <c r="L55">
        <v>323</v>
      </c>
      <c r="M55">
        <v>323</v>
      </c>
      <c r="N55">
        <v>323</v>
      </c>
      <c r="O55">
        <v>323</v>
      </c>
      <c r="P55">
        <v>323</v>
      </c>
      <c r="Q55">
        <v>323</v>
      </c>
      <c r="R55">
        <v>323</v>
      </c>
      <c r="S55">
        <v>323</v>
      </c>
      <c r="T55">
        <v>323</v>
      </c>
      <c r="U55">
        <v>323</v>
      </c>
      <c r="V55">
        <v>322</v>
      </c>
      <c r="W55">
        <v>322</v>
      </c>
      <c r="X55">
        <v>322</v>
      </c>
      <c r="Y55">
        <v>322</v>
      </c>
      <c r="Z55">
        <v>322</v>
      </c>
      <c r="AA55">
        <v>322</v>
      </c>
      <c r="AB55">
        <v>322</v>
      </c>
      <c r="AC55">
        <v>322</v>
      </c>
      <c r="AD55">
        <v>322</v>
      </c>
      <c r="AE55">
        <v>322</v>
      </c>
      <c r="AF55">
        <v>322</v>
      </c>
      <c r="AG55">
        <v>322</v>
      </c>
      <c r="AH55">
        <v>322</v>
      </c>
      <c r="AI55">
        <v>10000</v>
      </c>
    </row>
    <row r="56" spans="1:35">
      <c r="B56">
        <v>62389</v>
      </c>
      <c r="C56" t="s">
        <v>231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t="s">
        <v>240</v>
      </c>
      <c r="B57">
        <v>108207</v>
      </c>
      <c r="C57" t="s">
        <v>230</v>
      </c>
      <c r="J57">
        <v>0</v>
      </c>
      <c r="AI57">
        <v>0</v>
      </c>
    </row>
    <row r="58" spans="1:35">
      <c r="B58">
        <v>62389</v>
      </c>
      <c r="C58" t="s">
        <v>231</v>
      </c>
      <c r="J58">
        <v>10000</v>
      </c>
      <c r="AI58">
        <v>10000</v>
      </c>
    </row>
    <row r="59" spans="1:35">
      <c r="A59" t="s">
        <v>240</v>
      </c>
      <c r="B59">
        <v>108221</v>
      </c>
      <c r="C59" t="s">
        <v>230</v>
      </c>
      <c r="Q59">
        <v>0</v>
      </c>
      <c r="AI59">
        <v>0</v>
      </c>
    </row>
    <row r="60" spans="1:35">
      <c r="B60">
        <v>62389</v>
      </c>
      <c r="C60" t="s">
        <v>231</v>
      </c>
      <c r="Q60">
        <v>10000</v>
      </c>
      <c r="AI60">
        <v>10000</v>
      </c>
    </row>
    <row r="61" spans="1:35">
      <c r="A61" t="s">
        <v>240</v>
      </c>
      <c r="B61">
        <v>108229</v>
      </c>
      <c r="C61" t="s">
        <v>230</v>
      </c>
      <c r="T61">
        <v>20000</v>
      </c>
      <c r="AI61">
        <v>20000</v>
      </c>
    </row>
    <row r="62" spans="1:35">
      <c r="B62">
        <v>62389</v>
      </c>
      <c r="C62" t="s">
        <v>231</v>
      </c>
      <c r="T62">
        <v>0</v>
      </c>
      <c r="AI62">
        <v>0</v>
      </c>
    </row>
    <row r="63" spans="1:35">
      <c r="A63" t="s">
        <v>241</v>
      </c>
      <c r="B63">
        <v>108129</v>
      </c>
      <c r="C63" t="s">
        <v>230</v>
      </c>
      <c r="D63">
        <v>22581</v>
      </c>
      <c r="E63">
        <v>22581</v>
      </c>
      <c r="F63">
        <v>22581</v>
      </c>
      <c r="G63">
        <v>22581</v>
      </c>
      <c r="H63">
        <v>22581</v>
      </c>
      <c r="I63">
        <v>22581</v>
      </c>
      <c r="J63">
        <v>22581</v>
      </c>
      <c r="K63">
        <v>22581</v>
      </c>
      <c r="L63">
        <v>22581</v>
      </c>
      <c r="M63">
        <v>22581</v>
      </c>
      <c r="N63">
        <v>22581</v>
      </c>
      <c r="O63">
        <v>22581</v>
      </c>
      <c r="P63">
        <v>22581</v>
      </c>
      <c r="Q63">
        <v>22581</v>
      </c>
      <c r="R63">
        <v>22581</v>
      </c>
      <c r="S63">
        <v>22581</v>
      </c>
      <c r="T63">
        <v>22581</v>
      </c>
      <c r="U63">
        <v>22581</v>
      </c>
      <c r="V63">
        <v>22581</v>
      </c>
      <c r="W63">
        <v>22581</v>
      </c>
      <c r="X63">
        <v>22581</v>
      </c>
      <c r="Y63">
        <v>22581</v>
      </c>
      <c r="Z63">
        <v>22581</v>
      </c>
      <c r="AA63">
        <v>22581</v>
      </c>
      <c r="AB63">
        <v>22581</v>
      </c>
      <c r="AC63">
        <v>22581</v>
      </c>
      <c r="AD63">
        <v>22581</v>
      </c>
      <c r="AE63">
        <v>22581</v>
      </c>
      <c r="AF63">
        <v>22581</v>
      </c>
      <c r="AG63">
        <v>22581</v>
      </c>
      <c r="AH63">
        <v>22581</v>
      </c>
      <c r="AI63">
        <v>700011</v>
      </c>
    </row>
    <row r="64" spans="1:35">
      <c r="B64">
        <v>71460</v>
      </c>
      <c r="C64" t="s">
        <v>231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t="s">
        <v>241</v>
      </c>
      <c r="B65">
        <v>108248</v>
      </c>
      <c r="C65" t="s">
        <v>230</v>
      </c>
      <c r="U65">
        <v>10000</v>
      </c>
      <c r="V65">
        <v>10000</v>
      </c>
      <c r="W65">
        <v>10000</v>
      </c>
      <c r="AI65">
        <v>30000</v>
      </c>
    </row>
    <row r="66" spans="1:35">
      <c r="B66">
        <v>71460</v>
      </c>
      <c r="C66" t="s">
        <v>231</v>
      </c>
      <c r="U66">
        <v>0</v>
      </c>
      <c r="V66">
        <v>0</v>
      </c>
      <c r="W66">
        <v>0</v>
      </c>
      <c r="AI66">
        <v>0</v>
      </c>
    </row>
    <row r="67" spans="1:35">
      <c r="A67" t="s">
        <v>242</v>
      </c>
      <c r="B67">
        <v>107654</v>
      </c>
      <c r="C67" t="s">
        <v>230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62389</v>
      </c>
      <c r="C68" t="s">
        <v>231</v>
      </c>
      <c r="D68">
        <v>1290</v>
      </c>
      <c r="E68">
        <v>1290</v>
      </c>
      <c r="F68">
        <v>1290</v>
      </c>
      <c r="G68">
        <v>1290</v>
      </c>
      <c r="H68">
        <v>1290</v>
      </c>
      <c r="I68">
        <v>1290</v>
      </c>
      <c r="J68">
        <v>1290</v>
      </c>
      <c r="K68">
        <v>1290</v>
      </c>
      <c r="L68">
        <v>1290</v>
      </c>
      <c r="M68">
        <v>1290</v>
      </c>
      <c r="N68">
        <v>1290</v>
      </c>
      <c r="O68">
        <v>1290</v>
      </c>
      <c r="P68">
        <v>1290</v>
      </c>
      <c r="Q68">
        <v>1290</v>
      </c>
      <c r="R68">
        <v>1290</v>
      </c>
      <c r="S68">
        <v>1290</v>
      </c>
      <c r="T68">
        <v>1290</v>
      </c>
      <c r="U68">
        <v>1290</v>
      </c>
      <c r="V68">
        <v>1290</v>
      </c>
      <c r="W68">
        <v>1290</v>
      </c>
      <c r="X68">
        <v>1290</v>
      </c>
      <c r="Y68">
        <v>1290</v>
      </c>
      <c r="Z68">
        <v>1290</v>
      </c>
      <c r="AA68">
        <v>1290</v>
      </c>
      <c r="AB68">
        <v>1290</v>
      </c>
      <c r="AC68">
        <v>1290</v>
      </c>
      <c r="AD68">
        <v>1290</v>
      </c>
      <c r="AE68">
        <v>1290</v>
      </c>
      <c r="AF68">
        <v>1290</v>
      </c>
      <c r="AG68">
        <v>1290</v>
      </c>
      <c r="AH68">
        <v>1300</v>
      </c>
      <c r="AI68">
        <v>40000</v>
      </c>
    </row>
    <row r="69" spans="1:35">
      <c r="A69" t="s">
        <v>242</v>
      </c>
      <c r="B69">
        <v>107672</v>
      </c>
      <c r="C69" t="s">
        <v>230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71319</v>
      </c>
      <c r="C70" t="s">
        <v>231</v>
      </c>
      <c r="D70">
        <v>14516</v>
      </c>
      <c r="E70">
        <v>14516</v>
      </c>
      <c r="F70">
        <v>14516</v>
      </c>
      <c r="G70">
        <v>14516</v>
      </c>
      <c r="H70">
        <v>14516</v>
      </c>
      <c r="I70">
        <v>14516</v>
      </c>
      <c r="J70">
        <v>14516</v>
      </c>
      <c r="K70">
        <v>14516</v>
      </c>
      <c r="L70">
        <v>14516</v>
      </c>
      <c r="M70">
        <v>14516</v>
      </c>
      <c r="N70">
        <v>14516</v>
      </c>
      <c r="O70">
        <v>14516</v>
      </c>
      <c r="P70">
        <v>14516</v>
      </c>
      <c r="Q70">
        <v>14516</v>
      </c>
      <c r="R70">
        <v>14516</v>
      </c>
      <c r="S70">
        <v>14516</v>
      </c>
      <c r="T70">
        <v>14516</v>
      </c>
      <c r="U70">
        <v>14516</v>
      </c>
      <c r="V70">
        <v>14516</v>
      </c>
      <c r="W70">
        <v>14516</v>
      </c>
      <c r="X70">
        <v>14516</v>
      </c>
      <c r="Y70">
        <v>14516</v>
      </c>
      <c r="Z70">
        <v>14516</v>
      </c>
      <c r="AA70">
        <v>14516</v>
      </c>
      <c r="AB70">
        <v>14516</v>
      </c>
      <c r="AC70">
        <v>14516</v>
      </c>
      <c r="AD70">
        <v>14516</v>
      </c>
      <c r="AE70">
        <v>14516</v>
      </c>
      <c r="AF70">
        <v>14516</v>
      </c>
      <c r="AG70">
        <v>14516</v>
      </c>
      <c r="AH70">
        <v>14520</v>
      </c>
      <c r="AI70">
        <v>450000</v>
      </c>
    </row>
    <row r="71" spans="1:35">
      <c r="A71" t="s">
        <v>242</v>
      </c>
      <c r="B71">
        <v>107672</v>
      </c>
      <c r="C71" t="s">
        <v>230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71320</v>
      </c>
      <c r="C72" t="s">
        <v>231</v>
      </c>
      <c r="D72">
        <v>1612</v>
      </c>
      <c r="E72">
        <v>1612</v>
      </c>
      <c r="F72">
        <v>1612</v>
      </c>
      <c r="G72">
        <v>1612</v>
      </c>
      <c r="H72">
        <v>1612</v>
      </c>
      <c r="I72">
        <v>1612</v>
      </c>
      <c r="J72">
        <v>1612</v>
      </c>
      <c r="K72">
        <v>1612</v>
      </c>
      <c r="L72">
        <v>1612</v>
      </c>
      <c r="M72">
        <v>1612</v>
      </c>
      <c r="N72">
        <v>1612</v>
      </c>
      <c r="O72">
        <v>1612</v>
      </c>
      <c r="P72">
        <v>1612</v>
      </c>
      <c r="Q72">
        <v>1612</v>
      </c>
      <c r="R72">
        <v>1612</v>
      </c>
      <c r="S72">
        <v>1612</v>
      </c>
      <c r="T72">
        <v>1612</v>
      </c>
      <c r="U72">
        <v>1612</v>
      </c>
      <c r="V72">
        <v>1612</v>
      </c>
      <c r="W72">
        <v>1612</v>
      </c>
      <c r="X72">
        <v>1612</v>
      </c>
      <c r="Y72">
        <v>1612</v>
      </c>
      <c r="Z72">
        <v>1612</v>
      </c>
      <c r="AA72">
        <v>1612</v>
      </c>
      <c r="AB72">
        <v>1612</v>
      </c>
      <c r="AC72">
        <v>1612</v>
      </c>
      <c r="AD72">
        <v>1612</v>
      </c>
      <c r="AE72">
        <v>1612</v>
      </c>
      <c r="AF72">
        <v>1612</v>
      </c>
      <c r="AG72">
        <v>1612</v>
      </c>
      <c r="AH72">
        <v>1640</v>
      </c>
      <c r="AI72">
        <v>50000</v>
      </c>
    </row>
    <row r="73" spans="1:35">
      <c r="A73" t="s">
        <v>242</v>
      </c>
      <c r="B73">
        <v>107700</v>
      </c>
      <c r="C73" t="s">
        <v>230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231</v>
      </c>
      <c r="D74">
        <v>16129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16129</v>
      </c>
      <c r="O74">
        <v>16129</v>
      </c>
      <c r="P74">
        <v>16129</v>
      </c>
      <c r="Q74">
        <v>16129</v>
      </c>
      <c r="R74">
        <v>16129</v>
      </c>
      <c r="S74">
        <v>16129</v>
      </c>
      <c r="T74">
        <v>16129</v>
      </c>
      <c r="U74">
        <v>16129</v>
      </c>
      <c r="V74">
        <v>16129</v>
      </c>
      <c r="W74">
        <v>16129</v>
      </c>
      <c r="X74">
        <v>16129</v>
      </c>
      <c r="Y74">
        <v>16129</v>
      </c>
      <c r="Z74">
        <v>16129</v>
      </c>
      <c r="AA74">
        <v>16129</v>
      </c>
      <c r="AB74">
        <v>16129</v>
      </c>
      <c r="AC74">
        <v>16129</v>
      </c>
      <c r="AD74">
        <v>16129</v>
      </c>
      <c r="AE74">
        <v>16129</v>
      </c>
      <c r="AF74">
        <v>16129</v>
      </c>
      <c r="AG74">
        <v>16129</v>
      </c>
      <c r="AH74">
        <v>16130</v>
      </c>
      <c r="AI74">
        <v>500000</v>
      </c>
    </row>
    <row r="75" spans="1:35">
      <c r="A75" t="s">
        <v>242</v>
      </c>
      <c r="B75">
        <v>107759</v>
      </c>
      <c r="C75" t="s">
        <v>230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71320</v>
      </c>
      <c r="C76" t="s">
        <v>231</v>
      </c>
      <c r="D76">
        <v>2580</v>
      </c>
      <c r="E76">
        <v>2580</v>
      </c>
      <c r="F76">
        <v>2580</v>
      </c>
      <c r="G76">
        <v>2580</v>
      </c>
      <c r="H76">
        <v>2580</v>
      </c>
      <c r="I76">
        <v>2580</v>
      </c>
      <c r="J76">
        <v>2580</v>
      </c>
      <c r="K76">
        <v>2580</v>
      </c>
      <c r="L76">
        <v>2580</v>
      </c>
      <c r="M76">
        <v>2580</v>
      </c>
      <c r="N76">
        <v>2580</v>
      </c>
      <c r="O76">
        <v>2580</v>
      </c>
      <c r="P76">
        <v>2580</v>
      </c>
      <c r="Q76">
        <v>2580</v>
      </c>
      <c r="R76">
        <v>2580</v>
      </c>
      <c r="S76">
        <v>2580</v>
      </c>
      <c r="T76">
        <v>2580</v>
      </c>
      <c r="U76">
        <v>2580</v>
      </c>
      <c r="V76">
        <v>2580</v>
      </c>
      <c r="W76">
        <v>2580</v>
      </c>
      <c r="X76">
        <v>2580</v>
      </c>
      <c r="Y76">
        <v>2580</v>
      </c>
      <c r="Z76">
        <v>2580</v>
      </c>
      <c r="AA76">
        <v>2580</v>
      </c>
      <c r="AB76">
        <v>2580</v>
      </c>
      <c r="AC76">
        <v>2580</v>
      </c>
      <c r="AD76">
        <v>2580</v>
      </c>
      <c r="AE76">
        <v>2580</v>
      </c>
      <c r="AF76">
        <v>2580</v>
      </c>
      <c r="AG76">
        <v>2580</v>
      </c>
      <c r="AH76">
        <v>2600</v>
      </c>
      <c r="AI76">
        <v>80000</v>
      </c>
    </row>
    <row r="77" spans="1:35">
      <c r="A77" t="s">
        <v>242</v>
      </c>
      <c r="B77">
        <v>107759</v>
      </c>
      <c r="C77" t="s">
        <v>230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B78">
        <v>71322</v>
      </c>
      <c r="C78" t="s">
        <v>231</v>
      </c>
      <c r="D78">
        <v>1612</v>
      </c>
      <c r="E78">
        <v>1612</v>
      </c>
      <c r="F78">
        <v>1612</v>
      </c>
      <c r="G78">
        <v>1612</v>
      </c>
      <c r="H78">
        <v>1612</v>
      </c>
      <c r="I78">
        <v>1612</v>
      </c>
      <c r="J78">
        <v>1612</v>
      </c>
      <c r="K78">
        <v>1612</v>
      </c>
      <c r="L78">
        <v>1612</v>
      </c>
      <c r="M78">
        <v>1612</v>
      </c>
      <c r="N78">
        <v>1612</v>
      </c>
      <c r="O78">
        <v>1612</v>
      </c>
      <c r="P78">
        <v>1612</v>
      </c>
      <c r="Q78">
        <v>1612</v>
      </c>
      <c r="R78">
        <v>1612</v>
      </c>
      <c r="S78">
        <v>1612</v>
      </c>
      <c r="T78">
        <v>1612</v>
      </c>
      <c r="U78">
        <v>1612</v>
      </c>
      <c r="V78">
        <v>1612</v>
      </c>
      <c r="W78">
        <v>1612</v>
      </c>
      <c r="X78">
        <v>1612</v>
      </c>
      <c r="Y78">
        <v>1612</v>
      </c>
      <c r="Z78">
        <v>1612</v>
      </c>
      <c r="AA78">
        <v>1612</v>
      </c>
      <c r="AB78">
        <v>1612</v>
      </c>
      <c r="AC78">
        <v>1612</v>
      </c>
      <c r="AD78">
        <v>1612</v>
      </c>
      <c r="AE78">
        <v>1612</v>
      </c>
      <c r="AF78">
        <v>1612</v>
      </c>
      <c r="AG78">
        <v>1612</v>
      </c>
      <c r="AH78">
        <v>1640</v>
      </c>
      <c r="AI78">
        <v>50000</v>
      </c>
    </row>
    <row r="79" spans="1:35">
      <c r="A79" t="s">
        <v>242</v>
      </c>
      <c r="B79">
        <v>107759</v>
      </c>
      <c r="C79" t="s">
        <v>230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B80">
        <v>71323</v>
      </c>
      <c r="C80" t="s">
        <v>231</v>
      </c>
      <c r="D80">
        <v>4516</v>
      </c>
      <c r="E80">
        <v>4516</v>
      </c>
      <c r="F80">
        <v>4516</v>
      </c>
      <c r="G80">
        <v>4516</v>
      </c>
      <c r="H80">
        <v>4516</v>
      </c>
      <c r="I80">
        <v>4516</v>
      </c>
      <c r="J80">
        <v>4516</v>
      </c>
      <c r="K80">
        <v>4516</v>
      </c>
      <c r="L80">
        <v>4516</v>
      </c>
      <c r="M80">
        <v>4516</v>
      </c>
      <c r="N80">
        <v>4516</v>
      </c>
      <c r="O80">
        <v>4516</v>
      </c>
      <c r="P80">
        <v>4516</v>
      </c>
      <c r="Q80">
        <v>4516</v>
      </c>
      <c r="R80">
        <v>4516</v>
      </c>
      <c r="S80">
        <v>4516</v>
      </c>
      <c r="T80">
        <v>4516</v>
      </c>
      <c r="U80">
        <v>4516</v>
      </c>
      <c r="V80">
        <v>4516</v>
      </c>
      <c r="W80">
        <v>4516</v>
      </c>
      <c r="X80">
        <v>4516</v>
      </c>
      <c r="Y80">
        <v>4516</v>
      </c>
      <c r="Z80">
        <v>4516</v>
      </c>
      <c r="AA80">
        <v>4516</v>
      </c>
      <c r="AB80">
        <v>4516</v>
      </c>
      <c r="AC80">
        <v>4516</v>
      </c>
      <c r="AD80">
        <v>4516</v>
      </c>
      <c r="AE80">
        <v>4516</v>
      </c>
      <c r="AF80">
        <v>4516</v>
      </c>
      <c r="AG80">
        <v>4516</v>
      </c>
      <c r="AH80">
        <v>4520</v>
      </c>
      <c r="AI80">
        <v>140000</v>
      </c>
    </row>
    <row r="81" spans="1:35">
      <c r="A81" t="s">
        <v>242</v>
      </c>
      <c r="B81">
        <v>107798</v>
      </c>
      <c r="C81" t="s">
        <v>230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B82">
        <v>71320</v>
      </c>
      <c r="C82" t="s">
        <v>231</v>
      </c>
      <c r="D82">
        <v>16129</v>
      </c>
      <c r="E82">
        <v>16129</v>
      </c>
      <c r="F82">
        <v>16129</v>
      </c>
      <c r="G82">
        <v>16129</v>
      </c>
      <c r="H82">
        <v>16129</v>
      </c>
      <c r="I82">
        <v>16129</v>
      </c>
      <c r="J82">
        <v>16129</v>
      </c>
      <c r="K82">
        <v>16129</v>
      </c>
      <c r="L82">
        <v>16129</v>
      </c>
      <c r="M82">
        <v>16129</v>
      </c>
      <c r="N82">
        <v>16129</v>
      </c>
      <c r="O82">
        <v>16129</v>
      </c>
      <c r="P82">
        <v>16129</v>
      </c>
      <c r="Q82">
        <v>16129</v>
      </c>
      <c r="R82">
        <v>16129</v>
      </c>
      <c r="S82">
        <v>16129</v>
      </c>
      <c r="T82">
        <v>16129</v>
      </c>
      <c r="U82">
        <v>16129</v>
      </c>
      <c r="V82">
        <v>16129</v>
      </c>
      <c r="W82">
        <v>16129</v>
      </c>
      <c r="X82">
        <v>16129</v>
      </c>
      <c r="Y82">
        <v>16129</v>
      </c>
      <c r="Z82">
        <v>16129</v>
      </c>
      <c r="AA82">
        <v>16129</v>
      </c>
      <c r="AB82">
        <v>16129</v>
      </c>
      <c r="AC82">
        <v>16129</v>
      </c>
      <c r="AD82">
        <v>16129</v>
      </c>
      <c r="AE82">
        <v>16129</v>
      </c>
      <c r="AF82">
        <v>16129</v>
      </c>
      <c r="AG82">
        <v>16129</v>
      </c>
      <c r="AH82">
        <v>16129</v>
      </c>
      <c r="AI82">
        <v>499999</v>
      </c>
    </row>
    <row r="83" spans="1:35">
      <c r="A83" t="s">
        <v>242</v>
      </c>
      <c r="B83">
        <v>107799</v>
      </c>
      <c r="C83" t="s">
        <v>230</v>
      </c>
      <c r="D83">
        <v>16129</v>
      </c>
      <c r="E83">
        <v>16129</v>
      </c>
      <c r="F83">
        <v>16129</v>
      </c>
      <c r="G83">
        <v>16129</v>
      </c>
      <c r="H83">
        <v>16129</v>
      </c>
      <c r="I83">
        <v>16129</v>
      </c>
      <c r="J83">
        <v>16129</v>
      </c>
      <c r="K83">
        <v>16129</v>
      </c>
      <c r="L83">
        <v>16129</v>
      </c>
      <c r="M83">
        <v>16129</v>
      </c>
      <c r="N83">
        <v>16129</v>
      </c>
      <c r="O83">
        <v>16129</v>
      </c>
      <c r="P83">
        <v>16129</v>
      </c>
      <c r="Q83">
        <v>16129</v>
      </c>
      <c r="R83">
        <v>16129</v>
      </c>
      <c r="S83">
        <v>16129</v>
      </c>
      <c r="T83">
        <v>16129</v>
      </c>
      <c r="U83">
        <v>16129</v>
      </c>
      <c r="V83">
        <v>16129</v>
      </c>
      <c r="W83">
        <v>16129</v>
      </c>
      <c r="X83">
        <v>16129</v>
      </c>
      <c r="Y83">
        <v>16129</v>
      </c>
      <c r="Z83">
        <v>16129</v>
      </c>
      <c r="AA83">
        <v>16129</v>
      </c>
      <c r="AB83">
        <v>16129</v>
      </c>
      <c r="AC83">
        <v>16129</v>
      </c>
      <c r="AD83">
        <v>16129</v>
      </c>
      <c r="AE83">
        <v>16129</v>
      </c>
      <c r="AF83">
        <v>16129</v>
      </c>
      <c r="AG83">
        <v>16129</v>
      </c>
      <c r="AH83">
        <v>16129</v>
      </c>
      <c r="AI83">
        <v>499999</v>
      </c>
    </row>
    <row r="84" spans="1:35">
      <c r="B84">
        <v>62389</v>
      </c>
      <c r="C84" t="s">
        <v>231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t="s">
        <v>242</v>
      </c>
      <c r="B85">
        <v>108118</v>
      </c>
      <c r="C85" t="s">
        <v>230</v>
      </c>
      <c r="D85">
        <v>32258</v>
      </c>
      <c r="E85">
        <v>32258</v>
      </c>
      <c r="F85">
        <v>32258</v>
      </c>
      <c r="G85">
        <v>32258</v>
      </c>
      <c r="H85">
        <v>32258</v>
      </c>
      <c r="I85">
        <v>32258</v>
      </c>
      <c r="J85">
        <v>32258</v>
      </c>
      <c r="K85">
        <v>32258</v>
      </c>
      <c r="L85">
        <v>32258</v>
      </c>
      <c r="M85">
        <v>32258</v>
      </c>
      <c r="N85">
        <v>32258</v>
      </c>
      <c r="O85">
        <v>32258</v>
      </c>
      <c r="P85">
        <v>32258</v>
      </c>
      <c r="Q85">
        <v>32258</v>
      </c>
      <c r="R85">
        <v>32258</v>
      </c>
      <c r="S85">
        <v>32258</v>
      </c>
      <c r="T85">
        <v>32258</v>
      </c>
      <c r="U85">
        <v>32258</v>
      </c>
      <c r="V85">
        <v>32258</v>
      </c>
      <c r="W85">
        <v>32258</v>
      </c>
      <c r="X85">
        <v>32258</v>
      </c>
      <c r="Y85">
        <v>32258</v>
      </c>
      <c r="Z85">
        <v>32258</v>
      </c>
      <c r="AA85">
        <v>32258</v>
      </c>
      <c r="AB85">
        <v>32258</v>
      </c>
      <c r="AC85">
        <v>32258</v>
      </c>
      <c r="AD85">
        <v>32258</v>
      </c>
      <c r="AE85">
        <v>32258</v>
      </c>
      <c r="AF85">
        <v>32258</v>
      </c>
      <c r="AG85">
        <v>32258</v>
      </c>
      <c r="AH85">
        <v>32260</v>
      </c>
      <c r="AI85">
        <v>1000000</v>
      </c>
    </row>
    <row r="86" spans="1:35">
      <c r="B86">
        <v>62389</v>
      </c>
      <c r="C86" t="s">
        <v>231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t="s">
        <v>242</v>
      </c>
      <c r="B87">
        <v>108159</v>
      </c>
      <c r="C87" t="s">
        <v>230</v>
      </c>
      <c r="D87">
        <v>645</v>
      </c>
      <c r="E87">
        <v>645</v>
      </c>
      <c r="F87">
        <v>645</v>
      </c>
      <c r="G87">
        <v>645</v>
      </c>
      <c r="H87">
        <v>645</v>
      </c>
      <c r="I87">
        <v>645</v>
      </c>
      <c r="J87">
        <v>645</v>
      </c>
      <c r="K87">
        <v>645</v>
      </c>
      <c r="L87">
        <v>645</v>
      </c>
      <c r="M87">
        <v>645</v>
      </c>
      <c r="N87">
        <v>645</v>
      </c>
      <c r="O87">
        <v>645</v>
      </c>
      <c r="P87">
        <v>645</v>
      </c>
      <c r="Q87">
        <v>645</v>
      </c>
      <c r="R87">
        <v>645</v>
      </c>
      <c r="S87">
        <v>645</v>
      </c>
      <c r="T87">
        <v>645</v>
      </c>
      <c r="U87">
        <v>645</v>
      </c>
      <c r="V87">
        <v>645</v>
      </c>
      <c r="W87">
        <v>645</v>
      </c>
      <c r="X87">
        <v>645</v>
      </c>
      <c r="Y87">
        <v>645</v>
      </c>
      <c r="Z87">
        <v>645</v>
      </c>
      <c r="AA87">
        <v>645</v>
      </c>
      <c r="AB87">
        <v>645</v>
      </c>
      <c r="AC87">
        <v>645</v>
      </c>
      <c r="AD87">
        <v>645</v>
      </c>
      <c r="AE87">
        <v>645</v>
      </c>
      <c r="AF87">
        <v>645</v>
      </c>
      <c r="AG87">
        <v>645</v>
      </c>
      <c r="AH87">
        <v>650</v>
      </c>
      <c r="AI87">
        <v>20000</v>
      </c>
    </row>
    <row r="88" spans="1:35">
      <c r="B88">
        <v>62389</v>
      </c>
      <c r="C88" t="s">
        <v>231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 t="s">
        <v>242</v>
      </c>
      <c r="B89">
        <v>108181</v>
      </c>
      <c r="C89" t="s">
        <v>230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B90">
        <v>62389</v>
      </c>
      <c r="C90" t="s">
        <v>231</v>
      </c>
      <c r="D90">
        <v>967</v>
      </c>
      <c r="E90">
        <v>967</v>
      </c>
      <c r="F90">
        <v>967</v>
      </c>
      <c r="G90">
        <v>967</v>
      </c>
      <c r="H90">
        <v>967</v>
      </c>
      <c r="I90">
        <v>967</v>
      </c>
      <c r="J90">
        <v>967</v>
      </c>
      <c r="K90">
        <v>967</v>
      </c>
      <c r="L90">
        <v>967</v>
      </c>
      <c r="M90">
        <v>967</v>
      </c>
      <c r="N90">
        <v>967</v>
      </c>
      <c r="O90">
        <v>967</v>
      </c>
      <c r="P90">
        <v>967</v>
      </c>
      <c r="Q90">
        <v>967</v>
      </c>
      <c r="R90">
        <v>967</v>
      </c>
      <c r="S90">
        <v>967</v>
      </c>
      <c r="T90">
        <v>967</v>
      </c>
      <c r="U90">
        <v>967</v>
      </c>
      <c r="V90">
        <v>967</v>
      </c>
      <c r="W90">
        <v>967</v>
      </c>
      <c r="X90">
        <v>967</v>
      </c>
      <c r="Y90">
        <v>967</v>
      </c>
      <c r="Z90">
        <v>967</v>
      </c>
      <c r="AA90">
        <v>967</v>
      </c>
      <c r="AB90">
        <v>967</v>
      </c>
      <c r="AC90">
        <v>967</v>
      </c>
      <c r="AD90">
        <v>967</v>
      </c>
      <c r="AE90">
        <v>967</v>
      </c>
      <c r="AF90">
        <v>967</v>
      </c>
      <c r="AG90">
        <v>967</v>
      </c>
      <c r="AH90">
        <v>990</v>
      </c>
      <c r="AI90">
        <v>30000</v>
      </c>
    </row>
    <row r="91" spans="1:35">
      <c r="A91" t="s">
        <v>242</v>
      </c>
      <c r="B91">
        <v>108230</v>
      </c>
      <c r="C91" t="s">
        <v>230</v>
      </c>
      <c r="T91">
        <v>20000</v>
      </c>
      <c r="AI91">
        <v>20000</v>
      </c>
    </row>
    <row r="92" spans="1:35">
      <c r="B92">
        <v>62389</v>
      </c>
      <c r="C92" t="s">
        <v>231</v>
      </c>
      <c r="T92">
        <v>0</v>
      </c>
      <c r="AI92">
        <v>0</v>
      </c>
    </row>
    <row r="93" spans="1:35">
      <c r="A93" t="s">
        <v>243</v>
      </c>
      <c r="B93">
        <v>106454</v>
      </c>
      <c r="C93" t="s">
        <v>230</v>
      </c>
      <c r="D93">
        <v>20000</v>
      </c>
      <c r="E93">
        <v>20000</v>
      </c>
      <c r="F93">
        <v>20000</v>
      </c>
      <c r="G93">
        <v>20000</v>
      </c>
      <c r="H93">
        <v>20000</v>
      </c>
      <c r="I93">
        <v>20000</v>
      </c>
      <c r="J93">
        <v>20000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  <c r="Q93">
        <v>20000</v>
      </c>
      <c r="R93">
        <v>20000</v>
      </c>
      <c r="S93">
        <v>20000</v>
      </c>
      <c r="T93">
        <v>20000</v>
      </c>
      <c r="U93">
        <v>20000</v>
      </c>
      <c r="V93">
        <v>20000</v>
      </c>
      <c r="W93">
        <v>20000</v>
      </c>
      <c r="X93">
        <v>20000</v>
      </c>
      <c r="Y93">
        <v>20000</v>
      </c>
      <c r="Z93">
        <v>20000</v>
      </c>
      <c r="AA93">
        <v>20000</v>
      </c>
      <c r="AB93">
        <v>20000</v>
      </c>
      <c r="AC93">
        <v>20000</v>
      </c>
      <c r="AD93">
        <v>20000</v>
      </c>
      <c r="AE93">
        <v>20000</v>
      </c>
      <c r="AF93">
        <v>20000</v>
      </c>
      <c r="AG93">
        <v>20000</v>
      </c>
      <c r="AH93">
        <v>20000</v>
      </c>
      <c r="AI93">
        <v>620000</v>
      </c>
    </row>
    <row r="94" spans="1:35">
      <c r="B94">
        <v>71460</v>
      </c>
      <c r="C94" t="s">
        <v>231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243</v>
      </c>
      <c r="B95">
        <v>106878</v>
      </c>
      <c r="C95" t="s">
        <v>230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231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243</v>
      </c>
      <c r="B97">
        <v>108025</v>
      </c>
      <c r="C97" t="s">
        <v>230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10000</v>
      </c>
      <c r="J97">
        <v>10000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244</v>
      </c>
      <c r="B99">
        <v>107801</v>
      </c>
      <c r="C99" t="s">
        <v>230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71322</v>
      </c>
      <c r="C100" t="s">
        <v>231</v>
      </c>
      <c r="D100">
        <v>3226</v>
      </c>
      <c r="E100">
        <v>3226</v>
      </c>
      <c r="F100">
        <v>3226</v>
      </c>
      <c r="G100">
        <v>3226</v>
      </c>
      <c r="H100">
        <v>3226</v>
      </c>
      <c r="I100">
        <v>3226</v>
      </c>
      <c r="J100">
        <v>3226</v>
      </c>
      <c r="K100">
        <v>3226</v>
      </c>
      <c r="L100">
        <v>3226</v>
      </c>
      <c r="M100">
        <v>3226</v>
      </c>
      <c r="N100">
        <v>3226</v>
      </c>
      <c r="O100">
        <v>3226</v>
      </c>
      <c r="P100">
        <v>3226</v>
      </c>
      <c r="Q100">
        <v>3226</v>
      </c>
      <c r="R100">
        <v>3226</v>
      </c>
      <c r="S100">
        <v>3226</v>
      </c>
      <c r="T100">
        <v>3226</v>
      </c>
      <c r="U100">
        <v>3226</v>
      </c>
      <c r="V100">
        <v>3226</v>
      </c>
      <c r="W100">
        <v>3226</v>
      </c>
      <c r="X100">
        <v>3047</v>
      </c>
      <c r="Y100">
        <v>2898</v>
      </c>
      <c r="Z100">
        <v>2473</v>
      </c>
      <c r="AA100">
        <v>3226</v>
      </c>
      <c r="AB100">
        <v>3190</v>
      </c>
      <c r="AC100">
        <v>3174</v>
      </c>
      <c r="AD100">
        <v>3226</v>
      </c>
      <c r="AE100">
        <v>4421</v>
      </c>
      <c r="AF100">
        <v>7323</v>
      </c>
      <c r="AG100">
        <v>2502</v>
      </c>
      <c r="AH100">
        <v>0</v>
      </c>
      <c r="AI100">
        <v>100000</v>
      </c>
    </row>
    <row r="101" spans="1:35">
      <c r="A101" t="s">
        <v>244</v>
      </c>
      <c r="B101">
        <v>108114</v>
      </c>
      <c r="C101" t="s">
        <v>230</v>
      </c>
      <c r="D101">
        <v>2581</v>
      </c>
      <c r="E101">
        <v>2581</v>
      </c>
      <c r="F101">
        <v>2581</v>
      </c>
      <c r="G101">
        <v>2581</v>
      </c>
      <c r="H101">
        <v>2581</v>
      </c>
      <c r="I101">
        <v>2581</v>
      </c>
      <c r="J101">
        <v>2581</v>
      </c>
      <c r="K101">
        <v>2581</v>
      </c>
      <c r="L101">
        <v>2581</v>
      </c>
      <c r="M101">
        <v>2581</v>
      </c>
      <c r="N101">
        <v>2581</v>
      </c>
      <c r="O101">
        <v>2581</v>
      </c>
      <c r="P101">
        <v>2581</v>
      </c>
      <c r="Q101">
        <v>2581</v>
      </c>
      <c r="R101">
        <v>2581</v>
      </c>
      <c r="S101">
        <v>2581</v>
      </c>
      <c r="T101">
        <v>2581</v>
      </c>
      <c r="U101">
        <v>2581</v>
      </c>
      <c r="V101">
        <v>2581</v>
      </c>
      <c r="W101">
        <v>2581</v>
      </c>
      <c r="X101">
        <v>2580</v>
      </c>
      <c r="Y101">
        <v>2580</v>
      </c>
      <c r="Z101">
        <v>2580</v>
      </c>
      <c r="AA101">
        <v>2580</v>
      </c>
      <c r="AB101">
        <v>2580</v>
      </c>
      <c r="AC101">
        <v>2580</v>
      </c>
      <c r="AD101">
        <v>2580</v>
      </c>
      <c r="AE101">
        <v>2580</v>
      </c>
      <c r="AF101">
        <v>2580</v>
      </c>
      <c r="AG101">
        <v>2580</v>
      </c>
      <c r="AH101">
        <v>2580</v>
      </c>
      <c r="AI101">
        <v>80000</v>
      </c>
    </row>
    <row r="102" spans="1:35">
      <c r="B102">
        <v>62389</v>
      </c>
      <c r="C102" t="s">
        <v>231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t="s">
        <v>244</v>
      </c>
      <c r="B103">
        <v>108114</v>
      </c>
      <c r="C103" t="s">
        <v>230</v>
      </c>
      <c r="D103">
        <v>806</v>
      </c>
      <c r="E103">
        <v>806</v>
      </c>
      <c r="F103">
        <v>806</v>
      </c>
      <c r="G103">
        <v>806</v>
      </c>
      <c r="H103">
        <v>806</v>
      </c>
      <c r="I103">
        <v>806</v>
      </c>
      <c r="J103">
        <v>806</v>
      </c>
      <c r="K103">
        <v>806</v>
      </c>
      <c r="L103">
        <v>806</v>
      </c>
      <c r="M103">
        <v>806</v>
      </c>
      <c r="N103">
        <v>806</v>
      </c>
      <c r="O103">
        <v>806</v>
      </c>
      <c r="P103">
        <v>806</v>
      </c>
      <c r="Q103">
        <v>806</v>
      </c>
      <c r="R103">
        <v>806</v>
      </c>
      <c r="S103">
        <v>806</v>
      </c>
      <c r="T103">
        <v>806</v>
      </c>
      <c r="U103">
        <v>806</v>
      </c>
      <c r="V103">
        <v>806</v>
      </c>
      <c r="W103">
        <v>806</v>
      </c>
      <c r="X103">
        <v>806</v>
      </c>
      <c r="Y103">
        <v>806</v>
      </c>
      <c r="Z103">
        <v>806</v>
      </c>
      <c r="AA103">
        <v>806</v>
      </c>
      <c r="AB103">
        <v>808</v>
      </c>
      <c r="AC103">
        <v>808</v>
      </c>
      <c r="AD103">
        <v>808</v>
      </c>
      <c r="AE103">
        <v>808</v>
      </c>
      <c r="AF103">
        <v>808</v>
      </c>
      <c r="AG103">
        <v>808</v>
      </c>
      <c r="AH103">
        <v>808</v>
      </c>
      <c r="AI103">
        <v>25000</v>
      </c>
    </row>
    <row r="104" spans="1:35">
      <c r="B104">
        <v>63000</v>
      </c>
      <c r="C104" t="s">
        <v>231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t="s">
        <v>244</v>
      </c>
      <c r="B105">
        <v>108114</v>
      </c>
      <c r="C105" t="s">
        <v>230</v>
      </c>
      <c r="D105">
        <v>968</v>
      </c>
      <c r="E105">
        <v>968</v>
      </c>
      <c r="F105">
        <v>968</v>
      </c>
      <c r="G105">
        <v>968</v>
      </c>
      <c r="H105">
        <v>968</v>
      </c>
      <c r="I105">
        <v>968</v>
      </c>
      <c r="J105">
        <v>968</v>
      </c>
      <c r="K105">
        <v>968</v>
      </c>
      <c r="L105">
        <v>968</v>
      </c>
      <c r="M105">
        <v>968</v>
      </c>
      <c r="N105">
        <v>968</v>
      </c>
      <c r="O105">
        <v>968</v>
      </c>
      <c r="P105">
        <v>968</v>
      </c>
      <c r="Q105">
        <v>968</v>
      </c>
      <c r="R105">
        <v>968</v>
      </c>
      <c r="S105">
        <v>968</v>
      </c>
      <c r="T105">
        <v>968</v>
      </c>
      <c r="U105">
        <v>968</v>
      </c>
      <c r="V105">
        <v>968</v>
      </c>
      <c r="W105">
        <v>968</v>
      </c>
      <c r="X105">
        <v>968</v>
      </c>
      <c r="Y105">
        <v>968</v>
      </c>
      <c r="Z105">
        <v>968</v>
      </c>
      <c r="AA105">
        <v>967</v>
      </c>
      <c r="AB105">
        <v>967</v>
      </c>
      <c r="AC105">
        <v>967</v>
      </c>
      <c r="AD105">
        <v>967</v>
      </c>
      <c r="AE105">
        <v>967</v>
      </c>
      <c r="AF105">
        <v>967</v>
      </c>
      <c r="AG105">
        <v>967</v>
      </c>
      <c r="AH105">
        <v>967</v>
      </c>
      <c r="AI105">
        <v>30000</v>
      </c>
    </row>
    <row r="106" spans="1:35">
      <c r="B106">
        <v>71460</v>
      </c>
      <c r="C106" t="s">
        <v>231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244</v>
      </c>
      <c r="B107">
        <v>108182</v>
      </c>
      <c r="C107" t="s">
        <v>230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231</v>
      </c>
      <c r="D108">
        <v>60000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60000</v>
      </c>
    </row>
    <row r="109" spans="1:35">
      <c r="A109" t="s">
        <v>244</v>
      </c>
      <c r="B109">
        <v>108184</v>
      </c>
      <c r="C109" t="s">
        <v>230</v>
      </c>
      <c r="D109">
        <v>60000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60000</v>
      </c>
    </row>
    <row r="110" spans="1:35">
      <c r="B110">
        <v>62389</v>
      </c>
      <c r="C110" t="s">
        <v>231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t="s">
        <v>244</v>
      </c>
      <c r="B111">
        <v>108205</v>
      </c>
      <c r="C111" t="s">
        <v>230</v>
      </c>
      <c r="M111">
        <v>0</v>
      </c>
      <c r="N111">
        <v>0</v>
      </c>
      <c r="O111">
        <v>0</v>
      </c>
      <c r="P111">
        <v>0</v>
      </c>
      <c r="AA111">
        <v>0</v>
      </c>
      <c r="AI111">
        <v>0</v>
      </c>
    </row>
    <row r="112" spans="1:35">
      <c r="B112">
        <v>62389</v>
      </c>
      <c r="C112" t="s">
        <v>231</v>
      </c>
      <c r="M112">
        <v>20000</v>
      </c>
      <c r="N112">
        <v>20000</v>
      </c>
      <c r="O112">
        <v>20000</v>
      </c>
      <c r="P112">
        <v>20000</v>
      </c>
      <c r="AA112">
        <v>10000</v>
      </c>
      <c r="AI112">
        <v>90000</v>
      </c>
    </row>
    <row r="113" spans="1:35">
      <c r="A113" t="s">
        <v>244</v>
      </c>
      <c r="B113">
        <v>108205</v>
      </c>
      <c r="C113" t="s">
        <v>230</v>
      </c>
      <c r="Q113">
        <v>0</v>
      </c>
      <c r="AI113">
        <v>0</v>
      </c>
    </row>
    <row r="114" spans="1:35">
      <c r="B114">
        <v>71322</v>
      </c>
      <c r="C114" t="s">
        <v>231</v>
      </c>
      <c r="Q114">
        <v>25268</v>
      </c>
      <c r="AI114">
        <v>25268</v>
      </c>
    </row>
    <row r="115" spans="1:35">
      <c r="A115" t="s">
        <v>244</v>
      </c>
      <c r="B115">
        <v>108205</v>
      </c>
      <c r="C115" t="s">
        <v>230</v>
      </c>
      <c r="M115">
        <v>0</v>
      </c>
      <c r="AI115">
        <v>0</v>
      </c>
    </row>
    <row r="116" spans="1:35">
      <c r="B116">
        <v>71323</v>
      </c>
      <c r="C116" t="s">
        <v>231</v>
      </c>
      <c r="M116">
        <v>10000</v>
      </c>
      <c r="AI116">
        <v>10000</v>
      </c>
    </row>
    <row r="117" spans="1:35">
      <c r="A117" t="s">
        <v>244</v>
      </c>
      <c r="B117">
        <v>108205</v>
      </c>
      <c r="C117" t="s">
        <v>230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</row>
    <row r="118" spans="1:35">
      <c r="B118">
        <v>71460</v>
      </c>
      <c r="C118" t="s">
        <v>231</v>
      </c>
      <c r="F118">
        <v>20000</v>
      </c>
      <c r="G118">
        <v>30000</v>
      </c>
      <c r="H118">
        <v>30000</v>
      </c>
      <c r="I118">
        <v>30000</v>
      </c>
      <c r="J118">
        <v>50000</v>
      </c>
      <c r="K118">
        <v>30000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20000</v>
      </c>
      <c r="AI118">
        <v>210000</v>
      </c>
    </row>
    <row r="119" spans="1:35">
      <c r="A119" t="s">
        <v>244</v>
      </c>
      <c r="B119">
        <v>108228</v>
      </c>
      <c r="C119" t="s">
        <v>230</v>
      </c>
      <c r="S119">
        <v>20000</v>
      </c>
      <c r="AI119">
        <v>20000</v>
      </c>
    </row>
    <row r="120" spans="1:35">
      <c r="B120">
        <v>62389</v>
      </c>
      <c r="C120" t="s">
        <v>231</v>
      </c>
      <c r="S120">
        <v>0</v>
      </c>
      <c r="AI120">
        <v>0</v>
      </c>
    </row>
    <row r="121" spans="1:35">
      <c r="A121" t="s">
        <v>244</v>
      </c>
      <c r="B121">
        <v>108228</v>
      </c>
      <c r="C121" t="s">
        <v>230</v>
      </c>
      <c r="T121">
        <v>40000</v>
      </c>
      <c r="U121">
        <v>30000</v>
      </c>
      <c r="V121">
        <v>30000</v>
      </c>
      <c r="W121">
        <v>30000</v>
      </c>
      <c r="AI121">
        <v>130000</v>
      </c>
    </row>
    <row r="122" spans="1:35">
      <c r="B122">
        <v>71460</v>
      </c>
      <c r="C122" t="s">
        <v>231</v>
      </c>
      <c r="T122">
        <v>0</v>
      </c>
      <c r="U122">
        <v>0</v>
      </c>
      <c r="V122">
        <v>0</v>
      </c>
      <c r="W122">
        <v>0</v>
      </c>
      <c r="AI122">
        <v>0</v>
      </c>
    </row>
    <row r="123" spans="1:35">
      <c r="A123" t="s">
        <v>245</v>
      </c>
      <c r="B123">
        <v>107655</v>
      </c>
      <c r="C123" t="s">
        <v>230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B124">
        <v>62389</v>
      </c>
      <c r="C124" t="s">
        <v>231</v>
      </c>
      <c r="D124">
        <v>968</v>
      </c>
      <c r="E124">
        <v>968</v>
      </c>
      <c r="F124">
        <v>968</v>
      </c>
      <c r="G124">
        <v>968</v>
      </c>
      <c r="H124">
        <v>968</v>
      </c>
      <c r="I124">
        <v>968</v>
      </c>
      <c r="J124">
        <v>968</v>
      </c>
      <c r="K124">
        <v>968</v>
      </c>
      <c r="L124">
        <v>968</v>
      </c>
      <c r="M124">
        <v>968</v>
      </c>
      <c r="N124">
        <v>968</v>
      </c>
      <c r="O124">
        <v>968</v>
      </c>
      <c r="P124">
        <v>968</v>
      </c>
      <c r="Q124">
        <v>968</v>
      </c>
      <c r="R124">
        <v>968</v>
      </c>
      <c r="S124">
        <v>968</v>
      </c>
      <c r="T124">
        <v>962</v>
      </c>
      <c r="U124">
        <v>968</v>
      </c>
      <c r="V124">
        <v>968</v>
      </c>
      <c r="W124">
        <v>968</v>
      </c>
      <c r="X124">
        <v>968</v>
      </c>
      <c r="Y124">
        <v>968</v>
      </c>
      <c r="Z124">
        <v>968</v>
      </c>
      <c r="AA124">
        <v>968</v>
      </c>
      <c r="AB124">
        <v>968</v>
      </c>
      <c r="AC124">
        <v>968</v>
      </c>
      <c r="AD124">
        <v>968</v>
      </c>
      <c r="AE124">
        <v>968</v>
      </c>
      <c r="AF124">
        <v>968</v>
      </c>
      <c r="AG124">
        <v>968</v>
      </c>
      <c r="AH124">
        <v>966</v>
      </c>
      <c r="AI124">
        <v>30000</v>
      </c>
    </row>
    <row r="125" spans="1:35">
      <c r="A125" t="s">
        <v>246</v>
      </c>
      <c r="B125">
        <v>107589</v>
      </c>
      <c r="C125" t="s">
        <v>230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B126">
        <v>63001</v>
      </c>
      <c r="C126" t="s">
        <v>231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t="s">
        <v>246</v>
      </c>
      <c r="B127">
        <v>107617</v>
      </c>
      <c r="C127" t="s">
        <v>230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B128">
        <v>63001</v>
      </c>
      <c r="C128" t="s">
        <v>231</v>
      </c>
      <c r="D128">
        <v>5000</v>
      </c>
      <c r="E128">
        <v>5000</v>
      </c>
      <c r="F128">
        <v>5000</v>
      </c>
      <c r="G128">
        <v>4948</v>
      </c>
      <c r="H128">
        <v>4880</v>
      </c>
      <c r="I128">
        <v>5000</v>
      </c>
      <c r="J128">
        <v>914</v>
      </c>
      <c r="K128">
        <v>5000</v>
      </c>
      <c r="L128">
        <v>5308</v>
      </c>
      <c r="M128">
        <v>5054</v>
      </c>
      <c r="N128">
        <v>4985</v>
      </c>
      <c r="O128">
        <v>4985</v>
      </c>
      <c r="P128">
        <v>4985</v>
      </c>
      <c r="Q128">
        <v>5000</v>
      </c>
      <c r="R128">
        <v>5000</v>
      </c>
      <c r="S128">
        <v>5054</v>
      </c>
      <c r="T128">
        <v>5054</v>
      </c>
      <c r="U128">
        <v>5054</v>
      </c>
      <c r="V128">
        <v>5054</v>
      </c>
      <c r="W128">
        <v>5054</v>
      </c>
      <c r="X128">
        <v>4950</v>
      </c>
      <c r="Y128">
        <v>4861</v>
      </c>
      <c r="Z128">
        <v>5500</v>
      </c>
      <c r="AA128">
        <v>5400</v>
      </c>
      <c r="AB128">
        <v>5400</v>
      </c>
      <c r="AC128">
        <v>5400</v>
      </c>
      <c r="AD128">
        <v>5400</v>
      </c>
      <c r="AE128">
        <v>5749</v>
      </c>
      <c r="AF128">
        <v>5000</v>
      </c>
      <c r="AG128">
        <v>6023</v>
      </c>
      <c r="AH128">
        <v>5000</v>
      </c>
      <c r="AI128">
        <v>155012</v>
      </c>
    </row>
    <row r="129" spans="1:35">
      <c r="A129" t="s">
        <v>246</v>
      </c>
      <c r="B129">
        <v>107783</v>
      </c>
      <c r="C129" t="s">
        <v>230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B130">
        <v>63001</v>
      </c>
      <c r="C130" t="s">
        <v>231</v>
      </c>
      <c r="D130">
        <v>9678</v>
      </c>
      <c r="E130">
        <v>9678</v>
      </c>
      <c r="F130">
        <v>3647</v>
      </c>
      <c r="G130">
        <v>9678</v>
      </c>
      <c r="H130">
        <v>9678</v>
      </c>
      <c r="I130">
        <v>9678</v>
      </c>
      <c r="J130">
        <v>3077</v>
      </c>
      <c r="K130">
        <v>9842</v>
      </c>
      <c r="L130">
        <v>10316</v>
      </c>
      <c r="M130">
        <v>10268</v>
      </c>
      <c r="N130">
        <v>10000</v>
      </c>
      <c r="O130">
        <v>10000</v>
      </c>
      <c r="P130">
        <v>10000</v>
      </c>
      <c r="Q130">
        <v>10100</v>
      </c>
      <c r="R130">
        <v>10100</v>
      </c>
      <c r="S130">
        <v>10107</v>
      </c>
      <c r="T130">
        <v>10107</v>
      </c>
      <c r="U130">
        <v>10107</v>
      </c>
      <c r="V130">
        <v>10107</v>
      </c>
      <c r="W130">
        <v>10107</v>
      </c>
      <c r="X130">
        <v>9200</v>
      </c>
      <c r="Y130">
        <v>9980</v>
      </c>
      <c r="Z130">
        <v>10226</v>
      </c>
      <c r="AA130">
        <v>10352</v>
      </c>
      <c r="AB130">
        <v>10822</v>
      </c>
      <c r="AC130">
        <v>10822</v>
      </c>
      <c r="AD130">
        <v>10822</v>
      </c>
      <c r="AE130">
        <v>14971</v>
      </c>
      <c r="AF130">
        <v>9113</v>
      </c>
      <c r="AG130">
        <v>9035</v>
      </c>
      <c r="AH130">
        <v>8380</v>
      </c>
      <c r="AI130">
        <v>299998</v>
      </c>
    </row>
    <row r="131" spans="1:35">
      <c r="A131" t="s">
        <v>247</v>
      </c>
      <c r="B131">
        <v>108168</v>
      </c>
      <c r="C131" t="s">
        <v>230</v>
      </c>
      <c r="D131">
        <v>1612</v>
      </c>
      <c r="E131">
        <v>1612</v>
      </c>
      <c r="F131">
        <v>1612</v>
      </c>
      <c r="G131">
        <v>1612</v>
      </c>
      <c r="H131">
        <v>1612</v>
      </c>
      <c r="I131">
        <v>1612</v>
      </c>
      <c r="J131">
        <v>1612</v>
      </c>
      <c r="K131">
        <v>1611</v>
      </c>
      <c r="L131">
        <v>1612</v>
      </c>
      <c r="M131">
        <v>1612</v>
      </c>
      <c r="N131">
        <v>1612</v>
      </c>
      <c r="O131">
        <v>1612</v>
      </c>
      <c r="P131">
        <v>1612</v>
      </c>
      <c r="Q131">
        <v>1612</v>
      </c>
      <c r="R131">
        <v>1612</v>
      </c>
      <c r="S131">
        <v>1612</v>
      </c>
      <c r="T131">
        <v>1612</v>
      </c>
      <c r="U131">
        <v>1612</v>
      </c>
      <c r="V131">
        <v>1612</v>
      </c>
      <c r="W131">
        <v>1612</v>
      </c>
      <c r="X131">
        <v>1612</v>
      </c>
      <c r="Y131">
        <v>1612</v>
      </c>
      <c r="Z131">
        <v>1612</v>
      </c>
      <c r="AA131">
        <v>1612</v>
      </c>
      <c r="AB131">
        <v>1612</v>
      </c>
      <c r="AC131">
        <v>1612</v>
      </c>
      <c r="AD131">
        <v>1612</v>
      </c>
      <c r="AE131">
        <v>1612</v>
      </c>
      <c r="AF131">
        <v>1612</v>
      </c>
      <c r="AG131">
        <v>1613</v>
      </c>
      <c r="AH131">
        <v>1612</v>
      </c>
      <c r="AI131">
        <v>49972</v>
      </c>
    </row>
    <row r="132" spans="1:35">
      <c r="B132">
        <v>62389</v>
      </c>
      <c r="C132" t="s">
        <v>231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t="s">
        <v>247</v>
      </c>
      <c r="B133">
        <v>108255</v>
      </c>
      <c r="C133" t="s">
        <v>230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</row>
    <row r="134" spans="1:35">
      <c r="B134">
        <v>62389</v>
      </c>
      <c r="C134" t="s">
        <v>231</v>
      </c>
      <c r="AA134">
        <v>20000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20000</v>
      </c>
      <c r="AI134">
        <v>40000</v>
      </c>
    </row>
    <row r="135" spans="1:35">
      <c r="B135" t="s">
        <v>59</v>
      </c>
      <c r="D135">
        <v>284904</v>
      </c>
      <c r="E135">
        <v>224904</v>
      </c>
      <c r="F135">
        <v>224904</v>
      </c>
      <c r="G135">
        <v>224903</v>
      </c>
      <c r="H135">
        <v>224903</v>
      </c>
      <c r="I135">
        <v>224903</v>
      </c>
      <c r="J135">
        <v>224903</v>
      </c>
      <c r="K135">
        <v>224904</v>
      </c>
      <c r="L135">
        <v>224905</v>
      </c>
      <c r="M135">
        <v>224905</v>
      </c>
      <c r="N135">
        <v>234801</v>
      </c>
      <c r="O135">
        <v>234801</v>
      </c>
      <c r="P135">
        <v>234801</v>
      </c>
      <c r="Q135">
        <v>254801</v>
      </c>
      <c r="R135">
        <v>254801</v>
      </c>
      <c r="S135">
        <v>274801</v>
      </c>
      <c r="T135">
        <v>354855</v>
      </c>
      <c r="U135">
        <v>329801</v>
      </c>
      <c r="V135">
        <v>329800</v>
      </c>
      <c r="W135">
        <v>329800</v>
      </c>
      <c r="X135">
        <v>254799</v>
      </c>
      <c r="Y135">
        <v>254799</v>
      </c>
      <c r="Z135">
        <v>254798</v>
      </c>
      <c r="AA135">
        <v>254797</v>
      </c>
      <c r="AB135">
        <v>254799</v>
      </c>
      <c r="AC135">
        <v>254799</v>
      </c>
      <c r="AD135">
        <v>254799</v>
      </c>
      <c r="AE135">
        <v>254799</v>
      </c>
      <c r="AF135">
        <v>254799</v>
      </c>
      <c r="AG135">
        <v>254800</v>
      </c>
      <c r="AH135">
        <v>254768</v>
      </c>
      <c r="AI135">
        <v>7944856</v>
      </c>
    </row>
    <row r="136" spans="1:35">
      <c r="B136" t="s">
        <v>59</v>
      </c>
      <c r="D136">
        <v>243167</v>
      </c>
      <c r="E136">
        <v>171185</v>
      </c>
      <c r="F136">
        <v>242552</v>
      </c>
      <c r="G136">
        <v>254536</v>
      </c>
      <c r="H136">
        <v>269322</v>
      </c>
      <c r="I136">
        <v>291167</v>
      </c>
      <c r="J136">
        <v>312927</v>
      </c>
      <c r="K136">
        <v>307896</v>
      </c>
      <c r="L136">
        <v>248097</v>
      </c>
      <c r="M136">
        <v>247608</v>
      </c>
      <c r="N136">
        <v>154380</v>
      </c>
      <c r="O136">
        <v>160192</v>
      </c>
      <c r="P136">
        <v>169839</v>
      </c>
      <c r="Q136">
        <v>149857</v>
      </c>
      <c r="R136">
        <v>94740</v>
      </c>
      <c r="S136">
        <v>94650</v>
      </c>
      <c r="T136">
        <v>99018</v>
      </c>
      <c r="U136">
        <v>94650</v>
      </c>
      <c r="V136">
        <v>94650</v>
      </c>
      <c r="W136">
        <v>101534</v>
      </c>
      <c r="X136">
        <v>93460</v>
      </c>
      <c r="Y136">
        <v>154524</v>
      </c>
      <c r="Z136">
        <v>157483</v>
      </c>
      <c r="AA136">
        <v>224479</v>
      </c>
      <c r="AB136">
        <v>111410</v>
      </c>
      <c r="AC136">
        <v>113233</v>
      </c>
      <c r="AD136">
        <v>148011</v>
      </c>
      <c r="AE136">
        <v>154781</v>
      </c>
      <c r="AF136">
        <v>178016</v>
      </c>
      <c r="AG136">
        <v>229355</v>
      </c>
      <c r="AH136">
        <v>89917</v>
      </c>
      <c r="AI136">
        <v>5456636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C7" workbookViewId="0">
      <selection activeCell="AH30" sqref="AH30"/>
    </sheetView>
  </sheetViews>
  <sheetFormatPr defaultRowHeight="13.2"/>
  <cols>
    <col min="2" max="2" width="9.109375" style="149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468" t="s">
        <v>19</v>
      </c>
      <c r="E1" s="468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6"/>
      <c r="H2" s="86"/>
      <c r="I2" s="86"/>
      <c r="AG2" t="s">
        <v>92</v>
      </c>
    </row>
    <row r="3" spans="2:41">
      <c r="B3" s="149">
        <v>37104</v>
      </c>
      <c r="C3" s="152">
        <v>290</v>
      </c>
      <c r="D3" s="152">
        <f>AUGUST!F18</f>
        <v>141.251</v>
      </c>
      <c r="E3" s="152">
        <f>AUGUST!G18</f>
        <v>-10.526</v>
      </c>
      <c r="F3" s="152">
        <f>AUGUST!H18</f>
        <v>130.72499999999999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37105</v>
      </c>
      <c r="C4" s="152">
        <v>290</v>
      </c>
      <c r="D4" s="152">
        <f>AUGUST!F19</f>
        <v>187.33500000000001</v>
      </c>
      <c r="E4" s="152">
        <f>AUGUST!G19</f>
        <v>-11.355</v>
      </c>
      <c r="F4" s="152">
        <f>AUGUST!H19</f>
        <v>175.98000000000002</v>
      </c>
      <c r="G4" s="152"/>
      <c r="H4" s="152"/>
      <c r="I4" s="152"/>
      <c r="J4" s="150"/>
      <c r="K4" s="150"/>
      <c r="L4" s="150"/>
      <c r="AF4">
        <v>1</v>
      </c>
      <c r="AG4">
        <v>74</v>
      </c>
      <c r="AH4">
        <v>80</v>
      </c>
      <c r="AI4" s="152">
        <f>AUGUST!AJ18</f>
        <v>-59.4</v>
      </c>
      <c r="AJ4" s="152">
        <f>AUGUST!AC18</f>
        <v>-185.05399999999997</v>
      </c>
      <c r="AL4">
        <f>AUGUST!AE18</f>
        <v>3.1861999999999999</v>
      </c>
      <c r="AM4">
        <f>AUGUST!AF18</f>
        <v>3.1861999999999999</v>
      </c>
      <c r="AO4" s="185">
        <f>AL4-AM4</f>
        <v>0</v>
      </c>
    </row>
    <row r="5" spans="2:41">
      <c r="B5" s="149">
        <v>37106</v>
      </c>
      <c r="C5" s="152">
        <v>290</v>
      </c>
      <c r="D5" s="152">
        <f>AUGUST!F20</f>
        <v>309.39600000000002</v>
      </c>
      <c r="E5" s="152">
        <f>AUGUST!G20</f>
        <v>-5.0049999999999999</v>
      </c>
      <c r="F5" s="152">
        <f>AUGUST!H20</f>
        <v>304.39100000000002</v>
      </c>
      <c r="G5" s="152"/>
      <c r="H5" s="152"/>
      <c r="I5" s="152"/>
      <c r="J5" s="150"/>
      <c r="K5" s="150"/>
      <c r="L5" s="150"/>
      <c r="AF5">
        <v>2</v>
      </c>
      <c r="AG5">
        <v>74</v>
      </c>
      <c r="AH5">
        <v>77</v>
      </c>
      <c r="AI5" s="152">
        <f>AUGUST!AJ19</f>
        <v>255.4</v>
      </c>
      <c r="AJ5" s="152">
        <f>AUGUST!AC19</f>
        <v>-2.8180000000000689</v>
      </c>
      <c r="AL5">
        <f>AUGUST!AE19</f>
        <v>3.15</v>
      </c>
      <c r="AM5">
        <f>AUGUST!AF19</f>
        <v>3.1680999999999999</v>
      </c>
      <c r="AO5" s="185">
        <f t="shared" ref="AO5:AO34" si="0">AL5-AM5</f>
        <v>-1.8100000000000005E-2</v>
      </c>
    </row>
    <row r="6" spans="2:41">
      <c r="B6" s="149">
        <v>37107</v>
      </c>
      <c r="C6" s="152">
        <v>290</v>
      </c>
      <c r="D6" s="152">
        <f>AUGUST!F21</f>
        <v>279.76600000000002</v>
      </c>
      <c r="E6" s="152">
        <f>AUGUST!G21</f>
        <v>-6.8609999999999998</v>
      </c>
      <c r="F6" s="152">
        <f>AUGUST!H21</f>
        <v>272.90500000000003</v>
      </c>
      <c r="G6" s="152"/>
      <c r="H6" s="152"/>
      <c r="I6" s="152"/>
      <c r="J6" s="150"/>
      <c r="K6" s="150"/>
      <c r="L6" s="150"/>
      <c r="AF6">
        <v>3</v>
      </c>
      <c r="AG6">
        <v>74</v>
      </c>
      <c r="AH6">
        <v>78</v>
      </c>
      <c r="AI6" s="152">
        <f>AUGUST!AJ20</f>
        <v>264.60000000000002</v>
      </c>
      <c r="AJ6" s="152">
        <f>AUGUST!AC20</f>
        <v>-24.117000000000019</v>
      </c>
      <c r="AL6">
        <f>AUGUST!AE20</f>
        <v>3.0225</v>
      </c>
      <c r="AM6">
        <f>AUGUST!AF20</f>
        <v>3.1196000000000002</v>
      </c>
      <c r="AO6" s="185">
        <f t="shared" si="0"/>
        <v>-9.7100000000000186E-2</v>
      </c>
    </row>
    <row r="7" spans="2:41">
      <c r="B7" s="149">
        <v>37108</v>
      </c>
      <c r="C7" s="152">
        <v>290</v>
      </c>
      <c r="D7" s="152">
        <f>AUGUST!F22</f>
        <v>251.702</v>
      </c>
      <c r="E7" s="152">
        <f>AUGUST!G22</f>
        <v>-12.191000000000001</v>
      </c>
      <c r="F7" s="152">
        <f>AUGUST!H22</f>
        <v>239.511</v>
      </c>
      <c r="G7" s="152"/>
      <c r="H7" s="152"/>
      <c r="I7" s="152"/>
      <c r="J7" s="150"/>
      <c r="K7" s="150"/>
      <c r="L7" s="150"/>
      <c r="AF7">
        <v>4</v>
      </c>
      <c r="AG7">
        <v>74</v>
      </c>
      <c r="AH7">
        <v>82</v>
      </c>
      <c r="AI7" s="152">
        <f>AUGUST!AJ21</f>
        <v>204.9</v>
      </c>
      <c r="AJ7" s="152">
        <f>AUGUST!AC21</f>
        <v>-28.512</v>
      </c>
      <c r="AL7">
        <f>AUGUST!AE21</f>
        <v>2.9125000000000001</v>
      </c>
      <c r="AM7">
        <f>AUGUST!AF21</f>
        <v>3.0678000000000001</v>
      </c>
      <c r="AO7" s="185">
        <f t="shared" si="0"/>
        <v>-0.15529999999999999</v>
      </c>
    </row>
    <row r="8" spans="2:41">
      <c r="B8" s="149">
        <v>37109</v>
      </c>
      <c r="C8" s="152">
        <v>290</v>
      </c>
      <c r="D8" s="152">
        <f>AUGUST!F23</f>
        <v>138.096</v>
      </c>
      <c r="E8" s="152">
        <f>AUGUST!G23</f>
        <v>-15.871</v>
      </c>
      <c r="F8" s="152">
        <f>AUGUST!H23</f>
        <v>122.22500000000001</v>
      </c>
      <c r="G8" s="152"/>
      <c r="H8" s="152"/>
      <c r="I8" s="152"/>
      <c r="J8" s="150"/>
      <c r="K8" s="150"/>
      <c r="L8" s="150"/>
      <c r="AF8">
        <v>5</v>
      </c>
      <c r="AG8">
        <v>74</v>
      </c>
      <c r="AH8">
        <v>84</v>
      </c>
      <c r="AI8" s="152">
        <f>AUGUST!AJ22</f>
        <v>205.4</v>
      </c>
      <c r="AJ8" s="152">
        <f>AUGUST!AC22</f>
        <v>-0.26999999999998181</v>
      </c>
      <c r="AL8">
        <f>AUGUST!AE22</f>
        <v>2.9125000000000001</v>
      </c>
      <c r="AM8">
        <f>AUGUST!AF22</f>
        <v>3.0678000000000001</v>
      </c>
      <c r="AO8" s="185">
        <f t="shared" si="0"/>
        <v>-0.15529999999999999</v>
      </c>
    </row>
    <row r="9" spans="2:41">
      <c r="B9" s="149">
        <v>37110</v>
      </c>
      <c r="C9" s="152">
        <v>290</v>
      </c>
      <c r="D9" s="152">
        <f>AUGUST!F24</f>
        <v>116.38500000000001</v>
      </c>
      <c r="E9" s="152">
        <f>AUGUST!G24</f>
        <v>-36.295999999999999</v>
      </c>
      <c r="F9" s="152">
        <f>AUGUST!H24</f>
        <v>80.088999999999999</v>
      </c>
      <c r="G9" s="152"/>
      <c r="H9" s="152"/>
      <c r="I9" s="152"/>
      <c r="J9" s="150"/>
      <c r="K9" s="150"/>
      <c r="L9" s="150"/>
      <c r="AF9">
        <v>6</v>
      </c>
      <c r="AG9">
        <v>74</v>
      </c>
      <c r="AH9">
        <v>84</v>
      </c>
      <c r="AI9" s="152">
        <f>AUGUST!AJ23</f>
        <v>-208.4</v>
      </c>
      <c r="AJ9" s="152">
        <f>AUGUST!AC23</f>
        <v>-218.96000000000004</v>
      </c>
      <c r="AL9">
        <f>AUGUST!AE23</f>
        <v>2.9125000000000001</v>
      </c>
      <c r="AM9">
        <f>AUGUST!AF23</f>
        <v>3.0678000000000001</v>
      </c>
      <c r="AO9" s="185">
        <f t="shared" si="0"/>
        <v>-0.15529999999999999</v>
      </c>
    </row>
    <row r="10" spans="2:41">
      <c r="B10" s="149">
        <v>37111</v>
      </c>
      <c r="C10" s="152">
        <v>290</v>
      </c>
      <c r="D10" s="152">
        <f>AUGUST!F25</f>
        <v>140.56100000000001</v>
      </c>
      <c r="E10" s="152">
        <f>AUGUST!G25</f>
        <v>-56.094999999999999</v>
      </c>
      <c r="F10" s="152">
        <f>AUGUST!H25</f>
        <v>84.466000000000008</v>
      </c>
      <c r="G10" s="152"/>
      <c r="H10" s="152"/>
      <c r="I10" s="152"/>
      <c r="J10" s="150"/>
      <c r="K10" s="150"/>
      <c r="L10" s="150"/>
      <c r="AF10">
        <v>7</v>
      </c>
      <c r="AG10">
        <v>74</v>
      </c>
      <c r="AH10">
        <v>84</v>
      </c>
      <c r="AI10" s="152">
        <f>AUGUST!AJ24</f>
        <v>-195.5</v>
      </c>
      <c r="AJ10" s="152">
        <f>AUGUST!AC24</f>
        <v>-87.093999999999966</v>
      </c>
      <c r="AL10">
        <f>AUGUST!AE24</f>
        <v>2.9262000000000001</v>
      </c>
      <c r="AM10">
        <f>AUGUST!AF24</f>
        <v>3.0394999999999999</v>
      </c>
      <c r="AO10" s="185">
        <f t="shared" si="0"/>
        <v>-0.11329999999999973</v>
      </c>
    </row>
    <row r="11" spans="2:41">
      <c r="B11" s="149">
        <v>37112</v>
      </c>
      <c r="C11" s="152">
        <v>290</v>
      </c>
      <c r="D11" s="152">
        <f>AUGUST!F26</f>
        <v>199.43100000000001</v>
      </c>
      <c r="E11" s="152">
        <f>AUGUST!G26</f>
        <v>-42.637</v>
      </c>
      <c r="F11" s="152">
        <f>AUGUST!H26</f>
        <v>156.79400000000001</v>
      </c>
      <c r="G11" s="152"/>
      <c r="H11" s="152"/>
      <c r="I11" s="152"/>
      <c r="J11" s="150"/>
      <c r="K11" s="150"/>
      <c r="L11" s="150"/>
      <c r="AF11">
        <v>8</v>
      </c>
      <c r="AG11">
        <v>74</v>
      </c>
      <c r="AH11">
        <v>82</v>
      </c>
      <c r="AI11" s="152">
        <f>AUGUST!AJ25</f>
        <v>-63</v>
      </c>
      <c r="AJ11" s="152">
        <f>AUGUST!AC25</f>
        <v>74.426000000000016</v>
      </c>
      <c r="AL11">
        <f>AUGUST!AE25</f>
        <v>3.0038</v>
      </c>
      <c r="AM11">
        <f>AUGUST!AF25</f>
        <v>3.0335000000000001</v>
      </c>
      <c r="AO11" s="185">
        <f t="shared" si="0"/>
        <v>-2.970000000000006E-2</v>
      </c>
    </row>
    <row r="12" spans="2:41">
      <c r="B12" s="149">
        <v>37113</v>
      </c>
      <c r="C12" s="152">
        <v>290</v>
      </c>
      <c r="D12" s="152">
        <f>AUGUST!F27</f>
        <v>338.26100000000002</v>
      </c>
      <c r="E12" s="152">
        <f>AUGUST!G27</f>
        <v>-2.3809999999999998</v>
      </c>
      <c r="F12" s="152">
        <f>AUGUST!H27</f>
        <v>335.88000000000005</v>
      </c>
      <c r="G12" s="152"/>
      <c r="H12" s="152"/>
      <c r="I12" s="152"/>
      <c r="J12" s="150"/>
      <c r="K12" s="150"/>
      <c r="L12" s="150"/>
      <c r="AF12">
        <v>9</v>
      </c>
      <c r="AG12">
        <v>73</v>
      </c>
      <c r="AH12">
        <v>71</v>
      </c>
      <c r="AI12" s="152">
        <f>AUGUST!AJ26</f>
        <v>-144.69999999999999</v>
      </c>
      <c r="AJ12" s="152">
        <f>AUGUST!AC26</f>
        <v>-137.196</v>
      </c>
      <c r="AL12">
        <f>AUGUST!AE26</f>
        <v>2.9449999999999998</v>
      </c>
      <c r="AM12">
        <f>AUGUST!AF26</f>
        <v>3.0209000000000001</v>
      </c>
      <c r="AO12" s="185">
        <f t="shared" si="0"/>
        <v>-7.5900000000000301E-2</v>
      </c>
    </row>
    <row r="13" spans="2:41">
      <c r="B13" s="149">
        <v>37114</v>
      </c>
      <c r="C13" s="152">
        <v>290</v>
      </c>
      <c r="D13" s="152">
        <f>AUGUST!F28</f>
        <v>302.15499999999997</v>
      </c>
      <c r="E13" s="152">
        <f>AUGUST!G28</f>
        <v>0</v>
      </c>
      <c r="F13" s="152">
        <f>AUGUST!H28</f>
        <v>302.15499999999997</v>
      </c>
      <c r="G13" s="152"/>
      <c r="H13" s="152"/>
      <c r="I13" s="152"/>
      <c r="J13" s="150"/>
      <c r="K13" s="150"/>
      <c r="L13" s="150"/>
      <c r="AF13">
        <v>10</v>
      </c>
      <c r="AG13">
        <v>73</v>
      </c>
      <c r="AH13">
        <v>65</v>
      </c>
      <c r="AI13" s="152">
        <f>AUGUST!AJ27</f>
        <v>81.099999999999994</v>
      </c>
      <c r="AJ13" s="152">
        <f>AUGUST!AC27</f>
        <v>-82.227000000000089</v>
      </c>
      <c r="AL13">
        <f>AUGUST!AE27</f>
        <v>2.915</v>
      </c>
      <c r="AM13">
        <f>AUGUST!AF27</f>
        <v>3.0076999999999998</v>
      </c>
      <c r="AO13" s="185">
        <f t="shared" si="0"/>
        <v>-9.2699999999999783E-2</v>
      </c>
    </row>
    <row r="14" spans="2:41">
      <c r="B14" s="149">
        <v>37115</v>
      </c>
      <c r="C14" s="152">
        <v>290</v>
      </c>
      <c r="D14" s="152">
        <f>AUGUST!F29</f>
        <v>297.58600000000001</v>
      </c>
      <c r="E14" s="152">
        <f>AUGUST!G29</f>
        <v>-8.8439999999999994</v>
      </c>
      <c r="F14" s="152">
        <f>AUGUST!H29</f>
        <v>288.74200000000002</v>
      </c>
      <c r="G14" s="152"/>
      <c r="H14" s="152"/>
      <c r="I14" s="152"/>
      <c r="J14" s="150"/>
      <c r="K14" s="150"/>
      <c r="L14" s="150"/>
      <c r="AF14">
        <v>11</v>
      </c>
      <c r="AG14">
        <v>73</v>
      </c>
      <c r="AH14">
        <v>69</v>
      </c>
      <c r="AI14" s="152">
        <f>AUGUST!AJ28</f>
        <v>432.6</v>
      </c>
      <c r="AJ14" s="152">
        <f>AUGUST!AC28</f>
        <v>188.28200000000007</v>
      </c>
      <c r="AL14">
        <f>AUGUST!AE28</f>
        <v>2.8075000000000001</v>
      </c>
      <c r="AM14">
        <f>AUGUST!AF28</f>
        <v>2.9853999999999998</v>
      </c>
      <c r="AO14" s="185">
        <f t="shared" si="0"/>
        <v>-0.17789999999999973</v>
      </c>
    </row>
    <row r="15" spans="2:41">
      <c r="B15" s="149">
        <v>37116</v>
      </c>
      <c r="C15" s="152">
        <v>290</v>
      </c>
      <c r="D15" s="152">
        <f>AUGUST!F30</f>
        <v>274.51299999999998</v>
      </c>
      <c r="E15" s="152">
        <f>AUGUST!G30</f>
        <v>-14.185</v>
      </c>
      <c r="F15" s="152">
        <f>AUGUST!H30</f>
        <v>260.32799999999997</v>
      </c>
      <c r="G15" s="152"/>
      <c r="H15" s="152"/>
      <c r="I15" s="152"/>
      <c r="J15" s="150"/>
      <c r="K15" s="150"/>
      <c r="L15" s="150"/>
      <c r="AF15">
        <v>12</v>
      </c>
      <c r="AG15">
        <v>73</v>
      </c>
      <c r="AH15">
        <v>69</v>
      </c>
      <c r="AI15" s="152">
        <f>AUGUST!AJ29</f>
        <v>365.7</v>
      </c>
      <c r="AJ15" s="152">
        <f>AUGUST!AC29</f>
        <v>160.60299999999998</v>
      </c>
      <c r="AL15">
        <f>AUGUST!AE29</f>
        <v>2.8075000000000001</v>
      </c>
      <c r="AM15">
        <f>AUGUST!AF29</f>
        <v>2.9853999999999998</v>
      </c>
      <c r="AO15" s="185">
        <f t="shared" si="0"/>
        <v>-0.17789999999999973</v>
      </c>
    </row>
    <row r="16" spans="2:41">
      <c r="B16" s="149">
        <v>37117</v>
      </c>
      <c r="C16" s="152">
        <v>290</v>
      </c>
      <c r="D16" s="152">
        <f>AUGUST!F31</f>
        <v>309.04300000000001</v>
      </c>
      <c r="E16" s="152">
        <f>AUGUST!G31</f>
        <v>0</v>
      </c>
      <c r="F16" s="152">
        <f>AUGUST!H31</f>
        <v>309.04300000000001</v>
      </c>
      <c r="G16" s="152"/>
      <c r="H16" s="152"/>
      <c r="I16" s="152"/>
      <c r="J16" s="150"/>
      <c r="K16" s="150"/>
      <c r="L16" s="150"/>
      <c r="AF16">
        <v>13</v>
      </c>
      <c r="AG16">
        <v>73</v>
      </c>
      <c r="AH16">
        <v>67</v>
      </c>
      <c r="AI16" s="152">
        <f>AUGUST!AJ30</f>
        <v>246</v>
      </c>
      <c r="AJ16" s="152">
        <f>AUGUST!AC30</f>
        <v>30.801000000000016</v>
      </c>
      <c r="AL16">
        <f>AUGUST!AE30</f>
        <v>2.8075000000000001</v>
      </c>
      <c r="AM16">
        <f>AUGUST!AF30</f>
        <v>2.9853999999999998</v>
      </c>
      <c r="AO16" s="185">
        <f t="shared" si="0"/>
        <v>-0.17789999999999973</v>
      </c>
    </row>
    <row r="17" spans="2:41">
      <c r="B17" s="149">
        <v>37118</v>
      </c>
      <c r="C17" s="152">
        <v>290</v>
      </c>
      <c r="D17" s="152">
        <f>AUGUST!F32</f>
        <v>354.149</v>
      </c>
      <c r="E17" s="152">
        <f>AUGUST!G32</f>
        <v>0</v>
      </c>
      <c r="F17" s="152">
        <f>AUGUST!H32</f>
        <v>354.149</v>
      </c>
      <c r="G17" s="152"/>
      <c r="H17" s="152"/>
      <c r="I17" s="152"/>
      <c r="J17" s="150"/>
      <c r="K17" s="150"/>
      <c r="L17" s="150"/>
      <c r="AF17">
        <v>14</v>
      </c>
      <c r="AG17">
        <v>73</v>
      </c>
      <c r="AH17">
        <v>69</v>
      </c>
      <c r="AI17" s="152">
        <f>AUGUST!AJ31</f>
        <v>289.8</v>
      </c>
      <c r="AJ17" s="152">
        <f>AUGUST!AC31</f>
        <v>11.727999999999952</v>
      </c>
      <c r="AL17">
        <f>AUGUST!AE31</f>
        <v>2.8675000000000002</v>
      </c>
      <c r="AM17">
        <f>AUGUST!AF31</f>
        <v>2.9735999999999998</v>
      </c>
      <c r="AO17" s="185">
        <f t="shared" si="0"/>
        <v>-0.10609999999999964</v>
      </c>
    </row>
    <row r="18" spans="2:41">
      <c r="B18" s="149">
        <v>37119</v>
      </c>
      <c r="C18" s="152">
        <v>290</v>
      </c>
      <c r="D18" s="152">
        <f>AUGUST!F33</f>
        <v>343.17599999999999</v>
      </c>
      <c r="E18" s="152">
        <f>AUGUST!G33</f>
        <v>-10.183</v>
      </c>
      <c r="F18" s="152">
        <f>AUGUST!H33</f>
        <v>332.99299999999999</v>
      </c>
      <c r="G18" s="152"/>
      <c r="H18" s="152"/>
      <c r="I18" s="152"/>
      <c r="J18" s="150"/>
      <c r="K18" s="150"/>
      <c r="L18" s="150"/>
      <c r="AF18">
        <v>15</v>
      </c>
      <c r="AG18">
        <v>72</v>
      </c>
      <c r="AH18">
        <v>64</v>
      </c>
      <c r="AI18" s="152">
        <f>AUGUST!AJ32</f>
        <v>337.7</v>
      </c>
      <c r="AJ18" s="152">
        <f>AUGUST!AC32</f>
        <v>-50.646000000000015</v>
      </c>
      <c r="AL18">
        <f>AUGUST!AE32</f>
        <v>2.8837999999999999</v>
      </c>
      <c r="AM18">
        <f>AUGUST!AF32</f>
        <v>2.9655</v>
      </c>
      <c r="AO18" s="185">
        <f t="shared" si="0"/>
        <v>-8.1700000000000106E-2</v>
      </c>
    </row>
    <row r="19" spans="2:41">
      <c r="B19" s="149">
        <v>37120</v>
      </c>
      <c r="C19" s="152">
        <v>290</v>
      </c>
      <c r="D19" s="152">
        <f>AUGUST!F34</f>
        <v>331.51100000000002</v>
      </c>
      <c r="E19" s="152">
        <f>AUGUST!G34</f>
        <v>0</v>
      </c>
      <c r="F19" s="152">
        <f>AUGUST!H34</f>
        <v>331.51100000000002</v>
      </c>
      <c r="G19" s="152"/>
      <c r="H19" s="152"/>
      <c r="I19" s="152"/>
      <c r="J19" s="150"/>
      <c r="K19" s="150"/>
      <c r="L19" s="150"/>
      <c r="AF19">
        <v>16</v>
      </c>
      <c r="AG19">
        <v>72</v>
      </c>
      <c r="AH19">
        <v>64</v>
      </c>
      <c r="AI19" s="152">
        <f>AUGUST!AJ33</f>
        <v>435.4</v>
      </c>
      <c r="AJ19" s="152">
        <f>AUGUST!AC33</f>
        <v>26.782999999999959</v>
      </c>
      <c r="AL19">
        <f>AUGUST!AE33</f>
        <v>2.9712000000000001</v>
      </c>
      <c r="AM19">
        <f>AUGUST!AF33</f>
        <v>2.9659</v>
      </c>
      <c r="AO19" s="185">
        <f t="shared" si="0"/>
        <v>5.3000000000000824E-3</v>
      </c>
    </row>
    <row r="20" spans="2:41">
      <c r="B20" s="149">
        <v>37121</v>
      </c>
      <c r="C20" s="152">
        <v>290</v>
      </c>
      <c r="D20" s="152">
        <f>AUGUST!F35</f>
        <v>384.20100000000002</v>
      </c>
      <c r="E20" s="152">
        <f>AUGUST!G35</f>
        <v>0</v>
      </c>
      <c r="F20" s="152">
        <f>AUGUST!H35</f>
        <v>384.20100000000002</v>
      </c>
      <c r="G20" s="152"/>
      <c r="H20" s="152"/>
      <c r="I20" s="152"/>
      <c r="J20" s="150"/>
      <c r="K20" s="150"/>
      <c r="L20" s="150"/>
      <c r="AF20">
        <v>17</v>
      </c>
      <c r="AG20">
        <v>72</v>
      </c>
      <c r="AH20">
        <v>69</v>
      </c>
      <c r="AI20" s="152">
        <f>AUGUST!AJ34</f>
        <v>482.7</v>
      </c>
      <c r="AJ20" s="152">
        <f>AUGUST!AC34</f>
        <v>31.321999999999889</v>
      </c>
      <c r="AL20">
        <f>AUGUST!AE34</f>
        <v>3.2536999999999998</v>
      </c>
      <c r="AM20">
        <f>AUGUST!AF34</f>
        <v>2.9881000000000002</v>
      </c>
      <c r="AO20" s="185">
        <f t="shared" si="0"/>
        <v>0.26559999999999961</v>
      </c>
    </row>
    <row r="21" spans="2:41">
      <c r="B21" s="149">
        <v>37122</v>
      </c>
      <c r="C21" s="152">
        <v>290</v>
      </c>
      <c r="D21" s="152">
        <f>AUGUST!F36</f>
        <v>386.62200000000001</v>
      </c>
      <c r="E21" s="152">
        <f>AUGUST!G36</f>
        <v>0</v>
      </c>
      <c r="F21" s="152">
        <f>AUGUST!H36</f>
        <v>386.62200000000001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72</v>
      </c>
      <c r="AH21">
        <v>64</v>
      </c>
      <c r="AI21" s="152">
        <f>AUGUST!AJ35</f>
        <v>483.7</v>
      </c>
      <c r="AJ21" s="152">
        <f>AUGUST!AC35</f>
        <v>-56.209000000000003</v>
      </c>
      <c r="AL21">
        <f>AUGUST!AE35</f>
        <v>2.98</v>
      </c>
      <c r="AM21">
        <f>AUGUST!AF35</f>
        <v>2.9874999999999998</v>
      </c>
      <c r="AO21" s="185">
        <f t="shared" si="0"/>
        <v>-7.4999999999998401E-3</v>
      </c>
    </row>
    <row r="22" spans="2:41">
      <c r="B22" s="149">
        <v>37123</v>
      </c>
      <c r="C22" s="152">
        <v>290</v>
      </c>
      <c r="D22" s="152">
        <f>AUGUST!F37</f>
        <v>315.05</v>
      </c>
      <c r="E22" s="152">
        <f>AUGUST!G37</f>
        <v>-20.988</v>
      </c>
      <c r="F22" s="152">
        <f>AUGUST!H37</f>
        <v>294.06200000000001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71</v>
      </c>
      <c r="AH22">
        <v>66</v>
      </c>
      <c r="AI22" s="152">
        <f>AUGUST!AJ36</f>
        <v>492.6</v>
      </c>
      <c r="AJ22" s="152">
        <f>AUGUST!AC36</f>
        <v>-3.6530000000000769</v>
      </c>
      <c r="AL22">
        <f>AUGUST!AE36</f>
        <v>2.98</v>
      </c>
      <c r="AM22">
        <f>AUGUST!AF36</f>
        <v>2.9874999999999998</v>
      </c>
      <c r="AO22" s="185">
        <f t="shared" si="0"/>
        <v>-7.4999999999998401E-3</v>
      </c>
    </row>
    <row r="23" spans="2:41" ht="15">
      <c r="B23" s="149">
        <v>37124</v>
      </c>
      <c r="C23" s="152">
        <v>290</v>
      </c>
      <c r="D23" s="152">
        <f>AUGUST!F38</f>
        <v>253.49799999999999</v>
      </c>
      <c r="E23" s="152">
        <f>AUGUST!G38</f>
        <v>-6.4240000000000004</v>
      </c>
      <c r="F23" s="152">
        <f>AUGUST!H38</f>
        <v>247.07399999999998</v>
      </c>
      <c r="G23" s="152"/>
      <c r="H23" s="152"/>
      <c r="I23" s="152"/>
      <c r="J23" s="150"/>
      <c r="K23" s="150"/>
      <c r="L23" s="150"/>
      <c r="O23" s="176" t="s">
        <v>81</v>
      </c>
      <c r="P23" s="99"/>
      <c r="Q23" s="99"/>
      <c r="R23" s="99">
        <f>P23+Q23</f>
        <v>0</v>
      </c>
      <c r="AF23">
        <v>20</v>
      </c>
      <c r="AG23">
        <v>71</v>
      </c>
      <c r="AH23">
        <v>70</v>
      </c>
      <c r="AI23" s="152">
        <f>AUGUST!AJ37</f>
        <v>281.89999999999998</v>
      </c>
      <c r="AJ23" s="152">
        <f>AUGUST!AC37</f>
        <v>-150.76900000000006</v>
      </c>
      <c r="AL23">
        <f>AUGUST!AE37</f>
        <v>2.98</v>
      </c>
      <c r="AM23">
        <f>AUGUST!AF37</f>
        <v>2.9874999999999998</v>
      </c>
      <c r="AO23" s="185">
        <f t="shared" si="0"/>
        <v>-7.4999999999998401E-3</v>
      </c>
    </row>
    <row r="24" spans="2:41">
      <c r="B24" s="149">
        <v>37125</v>
      </c>
      <c r="C24" s="152">
        <v>290</v>
      </c>
      <c r="D24" s="152">
        <f>AUGUST!F39</f>
        <v>260.80900000000003</v>
      </c>
      <c r="E24" s="152">
        <f>AUGUST!G39</f>
        <v>-34.021000000000001</v>
      </c>
      <c r="F24" s="152">
        <f>AUGUST!H39</f>
        <v>226.78800000000001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G24">
        <v>71</v>
      </c>
      <c r="AH24">
        <v>74</v>
      </c>
      <c r="AI24" s="152">
        <f>AUGUST!AJ38</f>
        <v>62.4</v>
      </c>
      <c r="AJ24" s="152">
        <f>AUGUST!AC38</f>
        <v>-302.85600000000005</v>
      </c>
      <c r="AL24">
        <f>AUGUST!AE38</f>
        <v>2.9588000000000001</v>
      </c>
      <c r="AM24">
        <f>AUGUST!AF38</f>
        <v>2.9855999999999998</v>
      </c>
      <c r="AO24" s="185">
        <f t="shared" si="0"/>
        <v>-2.6799999999999713E-2</v>
      </c>
    </row>
    <row r="25" spans="2:41">
      <c r="B25" s="149">
        <v>37126</v>
      </c>
      <c r="C25" s="152">
        <v>290</v>
      </c>
      <c r="D25" s="152">
        <f>AUGUST!F40</f>
        <v>245.304</v>
      </c>
      <c r="E25" s="152">
        <f>AUGUST!G40</f>
        <v>-6.7510000000000003</v>
      </c>
      <c r="F25" s="152">
        <f>AUGUST!H40</f>
        <v>238.553</v>
      </c>
      <c r="G25" s="152"/>
      <c r="H25" s="152"/>
      <c r="I25" s="152"/>
      <c r="J25" s="150"/>
      <c r="K25" s="150"/>
      <c r="L25" s="150"/>
      <c r="O25" s="177" t="s">
        <v>82</v>
      </c>
      <c r="P25" s="182">
        <f>AUGUST!F55</f>
        <v>298.61790476190481</v>
      </c>
      <c r="Q25" s="182">
        <f>AUGUST!G55</f>
        <v>-12.122047619047619</v>
      </c>
      <c r="R25" s="182">
        <f>AUGUST!H55</f>
        <v>286.49585714285712</v>
      </c>
      <c r="S25" s="175">
        <f>AUGUST!I55</f>
        <v>1.0418031168831168</v>
      </c>
      <c r="AF25">
        <v>22</v>
      </c>
      <c r="AG25">
        <v>70</v>
      </c>
      <c r="AH25">
        <v>75</v>
      </c>
      <c r="AI25" s="152">
        <f>AUGUST!AJ39</f>
        <v>130.5</v>
      </c>
      <c r="AJ25" s="152">
        <f>AUGUST!AC39</f>
        <v>-82.596000000000032</v>
      </c>
      <c r="AL25">
        <f>AUGUST!AE39</f>
        <v>2.9937</v>
      </c>
      <c r="AM25">
        <f>AUGUST!AF39</f>
        <v>2.9861</v>
      </c>
      <c r="AO25" s="185">
        <f t="shared" si="0"/>
        <v>7.6000000000000512E-3</v>
      </c>
    </row>
    <row r="26" spans="2:41">
      <c r="B26" s="149">
        <v>37127</v>
      </c>
      <c r="C26" s="152">
        <v>290</v>
      </c>
      <c r="D26" s="152">
        <f>AUGUST!F41</f>
        <v>326.60399999999998</v>
      </c>
      <c r="E26" s="152">
        <f>AUGUST!G41</f>
        <v>-7.68</v>
      </c>
      <c r="F26" s="152">
        <f>AUGUST!H41</f>
        <v>318.92399999999998</v>
      </c>
      <c r="G26" s="152"/>
      <c r="H26" s="152"/>
      <c r="I26" s="152"/>
      <c r="J26" s="150"/>
      <c r="K26" s="150"/>
      <c r="L26" s="150"/>
      <c r="O26" s="178" t="s">
        <v>83</v>
      </c>
      <c r="P26" s="182">
        <f>AUGUST!F56</f>
        <v>237.90979999999999</v>
      </c>
      <c r="Q26" s="182">
        <f>AUGUST!G56</f>
        <v>-16.176100000000002</v>
      </c>
      <c r="R26" s="182">
        <f>AUGUST!H56</f>
        <v>221.7337</v>
      </c>
      <c r="S26" s="175">
        <f>AUGUST!I56</f>
        <v>0.8063043636363636</v>
      </c>
      <c r="AF26">
        <v>23</v>
      </c>
      <c r="AG26">
        <v>70</v>
      </c>
      <c r="AH26">
        <v>74</v>
      </c>
      <c r="AI26" s="152">
        <f>AUGUST!AJ40</f>
        <v>63.7</v>
      </c>
      <c r="AJ26" s="152">
        <f>AUGUST!AC40</f>
        <v>-198.76800000000003</v>
      </c>
      <c r="AL26">
        <f>AUGUST!AE40</f>
        <v>3.0112000000000001</v>
      </c>
      <c r="AM26">
        <f>AUGUST!AF40</f>
        <v>2.9876</v>
      </c>
      <c r="AO26" s="185">
        <f t="shared" si="0"/>
        <v>2.3600000000000065E-2</v>
      </c>
    </row>
    <row r="27" spans="2:41">
      <c r="B27" s="149">
        <v>37128</v>
      </c>
      <c r="C27" s="152">
        <v>290</v>
      </c>
      <c r="D27" s="152">
        <f>AUGUST!F42</f>
        <v>400.685</v>
      </c>
      <c r="E27" s="152">
        <f>AUGUST!G42</f>
        <v>-24.95</v>
      </c>
      <c r="F27" s="152">
        <f>AUGUST!H42</f>
        <v>375.73500000000001</v>
      </c>
      <c r="G27" s="152"/>
      <c r="H27" s="152"/>
      <c r="I27" s="152"/>
      <c r="J27" s="150"/>
      <c r="K27" s="150"/>
      <c r="L27" s="150"/>
      <c r="O27" s="158" t="s">
        <v>62</v>
      </c>
      <c r="P27" s="200">
        <f>AUGUST!F57</f>
        <v>0</v>
      </c>
      <c r="Q27" s="200">
        <f>AUGUST!G57</f>
        <v>0</v>
      </c>
      <c r="R27" s="200">
        <f>AUGUST!H57</f>
        <v>275</v>
      </c>
      <c r="S27" s="172"/>
      <c r="AF27">
        <v>24</v>
      </c>
      <c r="AG27">
        <v>70</v>
      </c>
      <c r="AH27">
        <v>71</v>
      </c>
      <c r="AI27" s="152">
        <f>AUGUST!AJ41</f>
        <v>360.2</v>
      </c>
      <c r="AJ27" s="152">
        <f>AUGUST!AC41</f>
        <v>35.523000000000025</v>
      </c>
      <c r="AL27">
        <f>AUGUST!AE41</f>
        <v>2.7225000000000001</v>
      </c>
      <c r="AM27">
        <f>AUGUST!AF41</f>
        <v>2.9727999999999999</v>
      </c>
      <c r="AO27" s="185">
        <f t="shared" si="0"/>
        <v>-0.25029999999999974</v>
      </c>
    </row>
    <row r="28" spans="2:41">
      <c r="B28" s="149">
        <v>37129</v>
      </c>
      <c r="C28" s="152">
        <v>290</v>
      </c>
      <c r="D28" s="152">
        <f>AUGUST!F43</f>
        <v>383.178</v>
      </c>
      <c r="E28" s="152">
        <f>AUGUST!G43</f>
        <v>-32.329000000000001</v>
      </c>
      <c r="F28" s="152">
        <f>AUGUST!H43</f>
        <v>350.84899999999999</v>
      </c>
      <c r="G28" s="152"/>
      <c r="H28" s="152"/>
      <c r="I28" s="152"/>
      <c r="J28" s="150"/>
      <c r="K28" s="150"/>
      <c r="L28" s="150"/>
      <c r="AF28">
        <v>25</v>
      </c>
      <c r="AG28">
        <v>70</v>
      </c>
      <c r="AH28">
        <v>70</v>
      </c>
      <c r="AI28" s="152">
        <f>AUGUST!AJ42</f>
        <v>608.79999999999995</v>
      </c>
      <c r="AJ28" s="152">
        <f>AUGUST!AC42</f>
        <v>104.34199999999998</v>
      </c>
      <c r="AL28">
        <f>AUGUST!AE42</f>
        <v>2.6162999999999998</v>
      </c>
      <c r="AM28">
        <f>AUGUST!AF42</f>
        <v>2.9540999999999999</v>
      </c>
      <c r="AO28" s="185">
        <f t="shared" si="0"/>
        <v>-0.3378000000000001</v>
      </c>
    </row>
    <row r="29" spans="2:41">
      <c r="B29" s="149">
        <v>37130</v>
      </c>
      <c r="C29" s="152">
        <v>290</v>
      </c>
      <c r="D29" s="152">
        <f>AUGUST!F44</f>
        <v>288.36700000000002</v>
      </c>
      <c r="E29" s="152">
        <f>AUGUST!G44</f>
        <v>-12.478</v>
      </c>
      <c r="F29" s="152">
        <f>AUGUST!H44</f>
        <v>275.88900000000001</v>
      </c>
      <c r="G29" s="152"/>
      <c r="H29" s="152"/>
      <c r="I29" s="152"/>
      <c r="J29" s="150"/>
      <c r="K29" s="150"/>
      <c r="L29" s="150"/>
      <c r="AF29">
        <v>26</v>
      </c>
      <c r="AG29">
        <v>69</v>
      </c>
      <c r="AH29">
        <v>73</v>
      </c>
      <c r="AI29" s="152">
        <f>AUGUST!AJ43</f>
        <v>593.6</v>
      </c>
      <c r="AJ29" s="152">
        <f>AUGUST!AC43</f>
        <v>104.19800000000009</v>
      </c>
      <c r="AL29">
        <f>AUGUST!AE43</f>
        <v>2.6162999999999998</v>
      </c>
      <c r="AM29">
        <f>AUGUST!AF43</f>
        <v>2.9540999999999999</v>
      </c>
      <c r="AO29" s="185">
        <f t="shared" si="0"/>
        <v>-0.3378000000000001</v>
      </c>
    </row>
    <row r="30" spans="2:41">
      <c r="B30" s="149">
        <v>37131</v>
      </c>
      <c r="C30" s="152">
        <v>290</v>
      </c>
      <c r="D30" s="152">
        <f>AUGUST!F45</f>
        <v>287.66800000000001</v>
      </c>
      <c r="E30" s="152">
        <f>AUGUST!G45</f>
        <v>-2.335</v>
      </c>
      <c r="F30" s="152">
        <f>AUGUST!H45</f>
        <v>285.33300000000003</v>
      </c>
      <c r="G30" s="152"/>
      <c r="H30" s="152"/>
      <c r="I30" s="152"/>
      <c r="J30" s="150"/>
      <c r="K30" s="150"/>
      <c r="L30" s="150"/>
      <c r="AF30">
        <v>27</v>
      </c>
      <c r="AG30">
        <v>69</v>
      </c>
      <c r="AH30">
        <v>70</v>
      </c>
      <c r="AI30" s="152">
        <f>AUGUST!AJ44</f>
        <v>380.8</v>
      </c>
      <c r="AJ30" s="152">
        <f>AUGUST!AC44</f>
        <v>91.171999999999969</v>
      </c>
      <c r="AL30">
        <f>AUGUST!AE44</f>
        <v>2.6162999999999998</v>
      </c>
      <c r="AM30">
        <f>AUGUST!AF44</f>
        <v>2.9540999999999999</v>
      </c>
      <c r="AO30" s="185">
        <f t="shared" si="0"/>
        <v>-0.3378000000000001</v>
      </c>
    </row>
    <row r="31" spans="2:41">
      <c r="B31" s="149">
        <v>37132</v>
      </c>
      <c r="C31" s="152">
        <v>290</v>
      </c>
      <c r="D31" s="152">
        <f>AUGUST!F46</f>
        <v>235.96799999999999</v>
      </c>
      <c r="E31" s="152">
        <f>AUGUST!G46</f>
        <v>-9.2029999999999994</v>
      </c>
      <c r="F31" s="152">
        <f>AUGUST!H46</f>
        <v>226.76499999999999</v>
      </c>
      <c r="G31" s="152"/>
      <c r="H31" s="152"/>
      <c r="I31" s="152"/>
      <c r="J31" s="150"/>
      <c r="K31" s="150"/>
      <c r="L31" s="150"/>
      <c r="AF31">
        <v>28</v>
      </c>
      <c r="AG31">
        <v>68</v>
      </c>
      <c r="AH31">
        <v>71</v>
      </c>
      <c r="AI31" s="152">
        <f>AUGUST!AJ45</f>
        <v>379.5</v>
      </c>
      <c r="AJ31" s="152">
        <f>AUGUST!AC45</f>
        <v>11.795999999999935</v>
      </c>
      <c r="AL31">
        <f>AUGUST!AE45</f>
        <v>2.4474999999999998</v>
      </c>
      <c r="AM31">
        <f>AUGUST!AF45</f>
        <v>2.9287000000000001</v>
      </c>
      <c r="AO31" s="185">
        <f t="shared" si="0"/>
        <v>-0.48120000000000029</v>
      </c>
    </row>
    <row r="32" spans="2:41">
      <c r="B32" s="149">
        <v>37133</v>
      </c>
      <c r="C32" s="152">
        <v>290</v>
      </c>
      <c r="D32" s="152">
        <f>AUGUST!F47</f>
        <v>256.39400000000001</v>
      </c>
      <c r="E32" s="152">
        <f>AUGUST!G47</f>
        <v>-26.734999999999999</v>
      </c>
      <c r="F32" s="152">
        <f>AUGUST!H47</f>
        <v>229.65899999999999</v>
      </c>
      <c r="G32" s="152"/>
      <c r="H32" s="152"/>
      <c r="I32" s="152"/>
      <c r="J32" s="150"/>
      <c r="K32" s="150"/>
      <c r="L32" s="150"/>
      <c r="AF32">
        <v>29</v>
      </c>
      <c r="AG32">
        <v>68</v>
      </c>
      <c r="AH32">
        <v>74</v>
      </c>
      <c r="AI32" s="152">
        <f>AUGUST!AJ46</f>
        <v>395.6</v>
      </c>
      <c r="AJ32" s="152">
        <f>AUGUST!AC46</f>
        <v>152.46500000000003</v>
      </c>
      <c r="AL32">
        <f>AUGUST!AE46</f>
        <v>2.4011999999999998</v>
      </c>
      <c r="AM32">
        <f>AUGUST!AF46</f>
        <v>2.9036</v>
      </c>
      <c r="AO32" s="185">
        <f t="shared" si="0"/>
        <v>-0.50240000000000018</v>
      </c>
    </row>
    <row r="33" spans="2:41">
      <c r="B33" s="149">
        <v>37134</v>
      </c>
      <c r="C33" s="152">
        <v>290</v>
      </c>
      <c r="D33" s="152">
        <f>AUGUST!F48</f>
        <v>311.40899999999999</v>
      </c>
      <c r="E33" s="152">
        <f>AUGUST!G48</f>
        <v>0</v>
      </c>
      <c r="F33" s="152">
        <f>AUGUST!H48</f>
        <v>311.40899999999999</v>
      </c>
      <c r="G33" s="152"/>
      <c r="H33" s="152"/>
      <c r="I33" s="152"/>
      <c r="J33" s="150"/>
      <c r="K33" s="150"/>
      <c r="L33" s="150"/>
      <c r="AF33">
        <v>30</v>
      </c>
      <c r="AG33">
        <v>68</v>
      </c>
      <c r="AH33">
        <v>68</v>
      </c>
      <c r="AI33" s="152">
        <f>AUGUST!AJ47</f>
        <v>396.7</v>
      </c>
      <c r="AJ33" s="152">
        <f>AUGUST!AC47</f>
        <v>263.47999999999996</v>
      </c>
      <c r="AL33">
        <f>AUGUST!AE47</f>
        <v>2.2987000000000002</v>
      </c>
      <c r="AM33">
        <f>AUGUST!AF47</f>
        <v>2.8761000000000001</v>
      </c>
      <c r="AO33" s="185">
        <f t="shared" si="0"/>
        <v>-0.57739999999999991</v>
      </c>
    </row>
    <row r="34" spans="2:41"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G34">
        <v>68</v>
      </c>
      <c r="AH34">
        <v>61</v>
      </c>
      <c r="AI34" s="152">
        <f>AUGUST!AJ48</f>
        <v>517.70000000000005</v>
      </c>
      <c r="AJ34" s="152">
        <f>AUGUST!AC48</f>
        <v>92.989000000000033</v>
      </c>
      <c r="AL34">
        <f>AUGUST!AE48</f>
        <v>2.3250000000000002</v>
      </c>
      <c r="AM34">
        <f>AUGUST!AF48</f>
        <v>2.8521999999999998</v>
      </c>
      <c r="AO34" s="185">
        <f t="shared" si="0"/>
        <v>-0.52719999999999967</v>
      </c>
    </row>
    <row r="35" spans="2:41">
      <c r="C35" s="150"/>
      <c r="D35" s="150"/>
      <c r="E35" s="150"/>
      <c r="F35" s="150">
        <f>SUM(F3:F34)</f>
        <v>8233.75</v>
      </c>
      <c r="G35" s="150"/>
      <c r="H35" s="150"/>
      <c r="I35" s="150"/>
      <c r="J35" s="150"/>
      <c r="K35" s="150"/>
      <c r="L35" s="150"/>
      <c r="AL35">
        <f>AUGUST!AE49</f>
        <v>0</v>
      </c>
      <c r="AM35">
        <f>AUGUST!AF49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6" t="s">
        <v>95</v>
      </c>
      <c r="J40" s="151" t="s">
        <v>74</v>
      </c>
      <c r="K40" s="86" t="s">
        <v>75</v>
      </c>
      <c r="L40" s="86"/>
    </row>
    <row r="41" spans="2:41">
      <c r="B41" s="149">
        <v>37104</v>
      </c>
      <c r="C41" s="152">
        <v>116</v>
      </c>
      <c r="D41" s="152">
        <f>AUGUST!J18</f>
        <v>284.904</v>
      </c>
      <c r="E41" s="152">
        <f>'Page 2'!AN6</f>
        <v>106.98399999999999</v>
      </c>
      <c r="F41" s="152">
        <f>D41-E41</f>
        <v>177.92000000000002</v>
      </c>
      <c r="G41" s="152">
        <f>AUGUST!K18</f>
        <v>-243.167</v>
      </c>
      <c r="H41" s="152">
        <f>'Page 2'!AO6</f>
        <v>-103.76900000000001</v>
      </c>
      <c r="I41" s="152">
        <f>G41-H41</f>
        <v>-139.398</v>
      </c>
      <c r="J41" s="152">
        <f>F41+I41</f>
        <v>38.52200000000002</v>
      </c>
      <c r="K41" s="152">
        <f>E41+H41</f>
        <v>3.2149999999999892</v>
      </c>
      <c r="L41" s="152"/>
    </row>
    <row r="42" spans="2:41">
      <c r="B42" s="149">
        <v>37105</v>
      </c>
      <c r="C42" s="152">
        <v>116</v>
      </c>
      <c r="D42" s="152">
        <f>AUGUST!J19</f>
        <v>224.904</v>
      </c>
      <c r="E42" s="152">
        <f>'Page 2'!AN7</f>
        <v>169.65100000000001</v>
      </c>
      <c r="F42" s="152">
        <f t="shared" ref="F42:F68" si="1">D42-E42</f>
        <v>55.252999999999986</v>
      </c>
      <c r="G42" s="152">
        <f>AUGUST!K19</f>
        <v>-171.185</v>
      </c>
      <c r="H42" s="152">
        <f>'Page 2'!AO7</f>
        <v>-91.108999999999995</v>
      </c>
      <c r="I42" s="152">
        <f t="shared" ref="I42:I68" si="2">G42-H42</f>
        <v>-80.076000000000008</v>
      </c>
      <c r="J42" s="152">
        <f t="shared" ref="J42:J68" si="3">F42+I42</f>
        <v>-24.823000000000022</v>
      </c>
      <c r="K42" s="152">
        <f t="shared" ref="K42:K68" si="4">E42+H42</f>
        <v>78.542000000000016</v>
      </c>
      <c r="L42" s="152"/>
    </row>
    <row r="43" spans="2:41">
      <c r="B43" s="149">
        <v>37106</v>
      </c>
      <c r="C43" s="152">
        <v>116</v>
      </c>
      <c r="D43" s="152">
        <f>AUGUST!J20</f>
        <v>224.904</v>
      </c>
      <c r="E43" s="152">
        <f>'Page 2'!AN8</f>
        <v>159.69300000000001</v>
      </c>
      <c r="F43" s="152">
        <f t="shared" si="1"/>
        <v>65.210999999999984</v>
      </c>
      <c r="G43" s="152">
        <f>AUGUST!K20</f>
        <v>-242.55199999999999</v>
      </c>
      <c r="H43" s="152">
        <f>'Page 2'!AO8</f>
        <v>-107.696</v>
      </c>
      <c r="I43" s="152">
        <f t="shared" si="2"/>
        <v>-134.85599999999999</v>
      </c>
      <c r="J43" s="152">
        <f t="shared" si="3"/>
        <v>-69.64500000000001</v>
      </c>
      <c r="K43" s="152">
        <f t="shared" si="4"/>
        <v>51.997000000000014</v>
      </c>
      <c r="L43" s="152"/>
    </row>
    <row r="44" spans="2:41">
      <c r="B44" s="149">
        <v>37107</v>
      </c>
      <c r="C44" s="152">
        <v>116</v>
      </c>
      <c r="D44" s="152">
        <f>AUGUST!J21</f>
        <v>224.90299999999999</v>
      </c>
      <c r="E44" s="152">
        <f>'Page 2'!AN9</f>
        <v>97.179000000000002</v>
      </c>
      <c r="F44" s="152">
        <f t="shared" si="1"/>
        <v>127.72399999999999</v>
      </c>
      <c r="G44" s="152">
        <f>AUGUST!K21</f>
        <v>-254.536</v>
      </c>
      <c r="H44" s="152">
        <f>'Page 2'!AO9</f>
        <v>-57.015999999999998</v>
      </c>
      <c r="I44" s="152">
        <f t="shared" si="2"/>
        <v>-197.52</v>
      </c>
      <c r="J44" s="152">
        <f t="shared" si="3"/>
        <v>-69.796000000000021</v>
      </c>
      <c r="K44" s="152">
        <f t="shared" si="4"/>
        <v>40.163000000000004</v>
      </c>
      <c r="L44" s="152"/>
    </row>
    <row r="45" spans="2:41">
      <c r="B45" s="149">
        <v>37108</v>
      </c>
      <c r="C45" s="152">
        <v>116</v>
      </c>
      <c r="D45" s="152">
        <f>AUGUST!J22</f>
        <v>224.90299999999999</v>
      </c>
      <c r="E45" s="152">
        <f>'Page 2'!AN10</f>
        <v>90.998000000000005</v>
      </c>
      <c r="F45" s="152">
        <f t="shared" si="1"/>
        <v>133.90499999999997</v>
      </c>
      <c r="G45" s="152">
        <f>AUGUST!K22</f>
        <v>-269.322</v>
      </c>
      <c r="H45" s="152">
        <f>'Page 2'!AO10</f>
        <v>-30.396999999999998</v>
      </c>
      <c r="I45" s="152">
        <f t="shared" si="2"/>
        <v>-238.92500000000001</v>
      </c>
      <c r="J45" s="152">
        <f t="shared" si="3"/>
        <v>-105.02000000000004</v>
      </c>
      <c r="K45" s="152">
        <f t="shared" si="4"/>
        <v>60.601000000000006</v>
      </c>
      <c r="L45" s="152"/>
    </row>
    <row r="46" spans="2:41">
      <c r="B46" s="149">
        <v>37109</v>
      </c>
      <c r="C46" s="152">
        <v>116</v>
      </c>
      <c r="D46" s="152">
        <f>AUGUST!J23</f>
        <v>224.90299999999999</v>
      </c>
      <c r="E46" s="152">
        <f>'Page 2'!AN11</f>
        <v>115.313</v>
      </c>
      <c r="F46" s="152">
        <f t="shared" si="1"/>
        <v>109.58999999999999</v>
      </c>
      <c r="G46" s="152">
        <f>AUGUST!K23</f>
        <v>-291.16699999999997</v>
      </c>
      <c r="H46" s="152">
        <f>'Page 2'!AO11</f>
        <v>-110.691</v>
      </c>
      <c r="I46" s="152">
        <f t="shared" si="2"/>
        <v>-180.47599999999997</v>
      </c>
      <c r="J46" s="152">
        <f t="shared" si="3"/>
        <v>-70.885999999999981</v>
      </c>
      <c r="K46" s="152">
        <f t="shared" si="4"/>
        <v>4.6219999999999999</v>
      </c>
      <c r="L46" s="152"/>
    </row>
    <row r="47" spans="2:41">
      <c r="B47" s="149">
        <v>37110</v>
      </c>
      <c r="C47" s="152">
        <v>116</v>
      </c>
      <c r="D47" s="152">
        <f>AUGUST!J24</f>
        <v>224.90299999999999</v>
      </c>
      <c r="E47" s="152">
        <f>'Page 2'!AN12</f>
        <v>96.552999999999997</v>
      </c>
      <c r="F47" s="152">
        <f t="shared" si="1"/>
        <v>128.35</v>
      </c>
      <c r="G47" s="152">
        <f>AUGUST!K24</f>
        <v>-312.92700000000002</v>
      </c>
      <c r="H47" s="152">
        <f>'Page 2'!AO12</f>
        <v>-147.001</v>
      </c>
      <c r="I47" s="152">
        <f t="shared" si="2"/>
        <v>-165.92600000000002</v>
      </c>
      <c r="J47" s="152">
        <f t="shared" si="3"/>
        <v>-37.576000000000022</v>
      </c>
      <c r="K47" s="152">
        <f t="shared" si="4"/>
        <v>-50.448000000000008</v>
      </c>
      <c r="L47" s="152"/>
    </row>
    <row r="48" spans="2:41">
      <c r="B48" s="149">
        <v>37111</v>
      </c>
      <c r="C48" s="152">
        <v>116</v>
      </c>
      <c r="D48" s="152">
        <f>AUGUST!J25</f>
        <v>224.904</v>
      </c>
      <c r="E48" s="152">
        <f>'Page 2'!AN13</f>
        <v>87.188999999999993</v>
      </c>
      <c r="F48" s="152">
        <f t="shared" si="1"/>
        <v>137.715</v>
      </c>
      <c r="G48" s="152">
        <f>AUGUST!K25</f>
        <v>-307.89600000000002</v>
      </c>
      <c r="H48" s="152">
        <f>'Page 2'!AO13</f>
        <v>-176.066</v>
      </c>
      <c r="I48" s="152">
        <f t="shared" si="2"/>
        <v>-131.83000000000001</v>
      </c>
      <c r="J48" s="152">
        <f t="shared" si="3"/>
        <v>5.8849999999999909</v>
      </c>
      <c r="K48" s="152">
        <f t="shared" si="4"/>
        <v>-88.87700000000001</v>
      </c>
      <c r="L48" s="152"/>
    </row>
    <row r="49" spans="2:18">
      <c r="B49" s="149">
        <v>37112</v>
      </c>
      <c r="C49" s="152">
        <v>116</v>
      </c>
      <c r="D49" s="152">
        <f>AUGUST!J26</f>
        <v>224.905</v>
      </c>
      <c r="E49" s="152">
        <f>'Page 2'!AN14</f>
        <v>93.188999999999993</v>
      </c>
      <c r="F49" s="152">
        <f t="shared" si="1"/>
        <v>131.71600000000001</v>
      </c>
      <c r="G49" s="152">
        <f>AUGUST!K26</f>
        <v>-248.09700000000001</v>
      </c>
      <c r="H49" s="152">
        <f>'Page 2'!AO14</f>
        <v>-184.27199999999999</v>
      </c>
      <c r="I49" s="152">
        <f t="shared" si="2"/>
        <v>-63.825000000000017</v>
      </c>
      <c r="J49" s="152">
        <f t="shared" si="3"/>
        <v>67.890999999999991</v>
      </c>
      <c r="K49" s="152">
        <f t="shared" si="4"/>
        <v>-91.082999999999998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37113</v>
      </c>
      <c r="C50" s="152">
        <v>116</v>
      </c>
      <c r="D50" s="152">
        <f>AUGUST!J27</f>
        <v>224.905</v>
      </c>
      <c r="E50" s="152">
        <f>'Page 2'!AN15</f>
        <v>44.557000000000002</v>
      </c>
      <c r="F50" s="152">
        <f t="shared" si="1"/>
        <v>180.34800000000001</v>
      </c>
      <c r="G50" s="152">
        <f>AUGUST!K27</f>
        <v>-247.608</v>
      </c>
      <c r="H50" s="152">
        <f>'Page 2'!AO15</f>
        <v>-144.38399999999999</v>
      </c>
      <c r="I50" s="152">
        <f t="shared" si="2"/>
        <v>-103.22400000000002</v>
      </c>
      <c r="J50" s="152">
        <f t="shared" si="3"/>
        <v>77.123999999999995</v>
      </c>
      <c r="K50" s="152">
        <f t="shared" si="4"/>
        <v>-99.826999999999984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37114</v>
      </c>
      <c r="C51" s="152">
        <v>116</v>
      </c>
      <c r="D51" s="152">
        <f>AUGUST!J28</f>
        <v>234.80099999999999</v>
      </c>
      <c r="E51" s="152">
        <f>'Page 2'!AN16</f>
        <v>83.412999999999997</v>
      </c>
      <c r="F51" s="152">
        <f t="shared" si="1"/>
        <v>151.38799999999998</v>
      </c>
      <c r="G51" s="152">
        <f>AUGUST!K28</f>
        <v>-154.38</v>
      </c>
      <c r="H51" s="152">
        <f>'Page 2'!AO16</f>
        <v>-171.648</v>
      </c>
      <c r="I51" s="152">
        <f t="shared" si="2"/>
        <v>17.268000000000001</v>
      </c>
      <c r="J51" s="152">
        <f t="shared" si="3"/>
        <v>168.65599999999998</v>
      </c>
      <c r="K51" s="152">
        <f t="shared" si="4"/>
        <v>-88.234999999999999</v>
      </c>
      <c r="L51" s="152"/>
      <c r="N51" s="158" t="s">
        <v>81</v>
      </c>
      <c r="O51" s="99"/>
      <c r="P51" s="99"/>
      <c r="Q51" s="99">
        <f>O51+P51</f>
        <v>0</v>
      </c>
    </row>
    <row r="52" spans="2:18">
      <c r="B52" s="149">
        <v>37115</v>
      </c>
      <c r="C52" s="152">
        <v>116</v>
      </c>
      <c r="D52" s="152">
        <f>AUGUST!J29</f>
        <v>234.80099999999999</v>
      </c>
      <c r="E52" s="152">
        <f>'Page 2'!AN17</f>
        <v>63.052</v>
      </c>
      <c r="F52" s="152">
        <f t="shared" si="1"/>
        <v>171.749</v>
      </c>
      <c r="G52" s="152">
        <f>AUGUST!K29</f>
        <v>-160.19200000000001</v>
      </c>
      <c r="H52" s="152">
        <f>'Page 2'!AO17</f>
        <v>-171.28299999999999</v>
      </c>
      <c r="I52" s="152">
        <f t="shared" si="2"/>
        <v>11.09099999999998</v>
      </c>
      <c r="J52" s="152">
        <f t="shared" si="3"/>
        <v>182.83999999999997</v>
      </c>
      <c r="K52" s="152">
        <f t="shared" si="4"/>
        <v>-108.23099999999999</v>
      </c>
      <c r="L52" s="152"/>
      <c r="R52" s="181" t="s">
        <v>90</v>
      </c>
    </row>
    <row r="53" spans="2:18">
      <c r="B53" s="149">
        <v>37116</v>
      </c>
      <c r="C53" s="152">
        <v>116</v>
      </c>
      <c r="D53" s="152">
        <f>AUGUST!J30</f>
        <v>234.80099999999999</v>
      </c>
      <c r="E53" s="152">
        <f>'Page 2'!AN18</f>
        <v>80.569000000000003</v>
      </c>
      <c r="F53" s="152">
        <f t="shared" si="1"/>
        <v>154.23199999999997</v>
      </c>
      <c r="G53" s="152">
        <f>AUGUST!K30</f>
        <v>-169.839</v>
      </c>
      <c r="H53" s="152">
        <f>'Page 2'!AO18</f>
        <v>-140.637</v>
      </c>
      <c r="I53" s="152">
        <f t="shared" si="2"/>
        <v>-29.201999999999998</v>
      </c>
      <c r="J53" s="152">
        <f t="shared" si="3"/>
        <v>125.02999999999997</v>
      </c>
      <c r="K53" s="152">
        <f t="shared" si="4"/>
        <v>-60.067999999999998</v>
      </c>
      <c r="L53" s="152"/>
      <c r="N53" s="177" t="s">
        <v>82</v>
      </c>
      <c r="O53" s="182">
        <f>AUGUST!J55</f>
        <v>259.83066666666662</v>
      </c>
      <c r="P53" s="182">
        <f>AUGUST!K55</f>
        <v>-167.27295238095238</v>
      </c>
      <c r="Q53" s="182">
        <f>AUGUST!P55</f>
        <v>65.479428571428571</v>
      </c>
      <c r="R53" s="175">
        <f>AUGUST!Q55</f>
        <v>0.76053289086335185</v>
      </c>
    </row>
    <row r="54" spans="2:18">
      <c r="B54" s="149">
        <v>37117</v>
      </c>
      <c r="C54" s="152">
        <v>116</v>
      </c>
      <c r="D54" s="152">
        <f>AUGUST!J31</f>
        <v>254.80099999999999</v>
      </c>
      <c r="E54" s="152">
        <f>'Page 2'!AN19</f>
        <v>55.389000000000003</v>
      </c>
      <c r="F54" s="152">
        <f t="shared" si="1"/>
        <v>199.41199999999998</v>
      </c>
      <c r="G54" s="152">
        <f>AUGUST!K31</f>
        <v>-149.857</v>
      </c>
      <c r="H54" s="152">
        <f>'Page 2'!AO19</f>
        <v>-141.28100000000001</v>
      </c>
      <c r="I54" s="152">
        <f t="shared" si="2"/>
        <v>-8.5759999999999934</v>
      </c>
      <c r="J54" s="152">
        <f t="shared" si="3"/>
        <v>190.83599999999998</v>
      </c>
      <c r="K54" s="152">
        <f t="shared" si="4"/>
        <v>-85.891999999999996</v>
      </c>
      <c r="L54" s="152"/>
      <c r="N54" s="178" t="s">
        <v>83</v>
      </c>
      <c r="O54" s="182">
        <f>AUGUST!J56</f>
        <v>248.84119999999999</v>
      </c>
      <c r="P54" s="182">
        <f>AUGUST!K56</f>
        <v>-194.3904</v>
      </c>
      <c r="Q54" s="182">
        <f>AUGUST!P56</f>
        <v>25.173799999999989</v>
      </c>
      <c r="R54" s="175">
        <f>AUGUST!Q56</f>
        <v>0.29238958411390026</v>
      </c>
    </row>
    <row r="55" spans="2:18">
      <c r="B55" s="149">
        <v>37118</v>
      </c>
      <c r="C55" s="152">
        <v>116</v>
      </c>
      <c r="D55" s="152">
        <f>AUGUST!J32</f>
        <v>254.80099999999999</v>
      </c>
      <c r="E55" s="152">
        <f>'Page 2'!AN20</f>
        <v>79.36</v>
      </c>
      <c r="F55" s="152">
        <f t="shared" si="1"/>
        <v>175.44099999999997</v>
      </c>
      <c r="G55" s="152">
        <f>AUGUST!K32</f>
        <v>-94.74</v>
      </c>
      <c r="H55" s="152">
        <f>'Page 2'!AO20</f>
        <v>-155.20099999999999</v>
      </c>
      <c r="I55" s="152">
        <f t="shared" si="2"/>
        <v>60.460999999999999</v>
      </c>
      <c r="J55" s="152">
        <f t="shared" si="3"/>
        <v>235.90199999999999</v>
      </c>
      <c r="K55" s="152">
        <f t="shared" si="4"/>
        <v>-75.840999999999994</v>
      </c>
      <c r="L55" s="152"/>
      <c r="N55" s="158" t="s">
        <v>62</v>
      </c>
      <c r="O55" s="200">
        <f>AUGUST!J57</f>
        <v>240.61290322580643</v>
      </c>
      <c r="P55" s="200">
        <f>AUGUST!K57</f>
        <v>-154.51612903225805</v>
      </c>
      <c r="Q55" s="200">
        <f>AUGUST!P57</f>
        <v>86.09677419354837</v>
      </c>
    </row>
    <row r="56" spans="2:18">
      <c r="B56" s="149">
        <v>37119</v>
      </c>
      <c r="C56" s="152">
        <v>116</v>
      </c>
      <c r="D56" s="152">
        <f>AUGUST!J33</f>
        <v>274.80099999999999</v>
      </c>
      <c r="E56" s="152">
        <f>'Page 2'!AN21</f>
        <v>46.991999999999997</v>
      </c>
      <c r="F56" s="152">
        <f t="shared" si="1"/>
        <v>227.809</v>
      </c>
      <c r="G56" s="152">
        <f>AUGUST!K33</f>
        <v>-94.65</v>
      </c>
      <c r="H56" s="152">
        <f>'Page 2'!AO21</f>
        <v>-101.496</v>
      </c>
      <c r="I56" s="152">
        <f t="shared" si="2"/>
        <v>6.8459999999999894</v>
      </c>
      <c r="J56" s="152">
        <f t="shared" si="3"/>
        <v>234.65499999999997</v>
      </c>
      <c r="K56" s="152">
        <f t="shared" si="4"/>
        <v>-54.503999999999998</v>
      </c>
      <c r="L56" s="152"/>
    </row>
    <row r="57" spans="2:18">
      <c r="B57" s="149">
        <v>37120</v>
      </c>
      <c r="C57" s="152">
        <v>116</v>
      </c>
      <c r="D57" s="152">
        <f>AUGUST!J34</f>
        <v>354.85500000000002</v>
      </c>
      <c r="E57" s="152">
        <f>'Page 2'!AN22</f>
        <v>28.684000000000001</v>
      </c>
      <c r="F57" s="152">
        <f t="shared" si="1"/>
        <v>326.17099999999999</v>
      </c>
      <c r="G57" s="152">
        <f>AUGUST!K34</f>
        <v>-99.018000000000001</v>
      </c>
      <c r="H57" s="152">
        <f>'Page 2'!AO22</f>
        <v>-114.73699999999999</v>
      </c>
      <c r="I57" s="152">
        <f t="shared" si="2"/>
        <v>15.718999999999994</v>
      </c>
      <c r="J57" s="152">
        <f t="shared" si="3"/>
        <v>341.89</v>
      </c>
      <c r="K57" s="152">
        <f t="shared" si="4"/>
        <v>-86.052999999999997</v>
      </c>
      <c r="L57" s="152"/>
    </row>
    <row r="58" spans="2:18">
      <c r="B58" s="149">
        <v>37121</v>
      </c>
      <c r="C58" s="152">
        <v>116</v>
      </c>
      <c r="D58" s="152">
        <f>AUGUST!J35</f>
        <v>329.80099999999999</v>
      </c>
      <c r="E58" s="152">
        <f>'Page 2'!AN23</f>
        <v>34.271000000000001</v>
      </c>
      <c r="F58" s="152">
        <f t="shared" si="1"/>
        <v>295.52999999999997</v>
      </c>
      <c r="G58" s="152">
        <f>AUGUST!K35</f>
        <v>-94.65</v>
      </c>
      <c r="H58" s="152">
        <f>'Page 2'!AO23</f>
        <v>-63.691000000000003</v>
      </c>
      <c r="I58" s="152">
        <f t="shared" si="2"/>
        <v>-30.959000000000003</v>
      </c>
      <c r="J58" s="152">
        <f t="shared" si="3"/>
        <v>264.57099999999997</v>
      </c>
      <c r="K58" s="152">
        <f t="shared" si="4"/>
        <v>-29.42</v>
      </c>
      <c r="L58" s="152"/>
    </row>
    <row r="59" spans="2:18">
      <c r="B59" s="149">
        <v>37122</v>
      </c>
      <c r="C59" s="152">
        <v>116</v>
      </c>
      <c r="D59" s="152">
        <f>AUGUST!J36</f>
        <v>329.8</v>
      </c>
      <c r="E59" s="152">
        <f>'Page 2'!AN24</f>
        <v>27.96</v>
      </c>
      <c r="F59" s="152">
        <f t="shared" si="1"/>
        <v>301.84000000000003</v>
      </c>
      <c r="G59" s="152">
        <f>AUGUST!K36</f>
        <v>-94.65</v>
      </c>
      <c r="H59" s="152">
        <f>'Page 2'!AO24</f>
        <v>-103.456</v>
      </c>
      <c r="I59" s="152">
        <f t="shared" si="2"/>
        <v>8.8059999999999974</v>
      </c>
      <c r="J59" s="152">
        <f t="shared" si="3"/>
        <v>310.64600000000002</v>
      </c>
      <c r="K59" s="152">
        <f t="shared" si="4"/>
        <v>-75.496000000000009</v>
      </c>
      <c r="L59" s="152"/>
    </row>
    <row r="60" spans="2:18">
      <c r="B60" s="149">
        <v>37123</v>
      </c>
      <c r="C60" s="152">
        <v>116</v>
      </c>
      <c r="D60" s="152">
        <f>AUGUST!J37</f>
        <v>329.8</v>
      </c>
      <c r="E60" s="152">
        <f>'Page 2'!AN25</f>
        <v>36.454000000000001</v>
      </c>
      <c r="F60" s="152">
        <f t="shared" si="1"/>
        <v>293.346</v>
      </c>
      <c r="G60" s="152">
        <f>AUGUST!K37</f>
        <v>-101.53400000000001</v>
      </c>
      <c r="H60" s="152">
        <f>'Page 2'!AO25</f>
        <v>-76.09</v>
      </c>
      <c r="I60" s="152">
        <f t="shared" si="2"/>
        <v>-25.444000000000003</v>
      </c>
      <c r="J60" s="152">
        <f t="shared" si="3"/>
        <v>267.90199999999999</v>
      </c>
      <c r="K60" s="152">
        <f t="shared" si="4"/>
        <v>-39.636000000000003</v>
      </c>
      <c r="L60" s="152"/>
    </row>
    <row r="61" spans="2:18">
      <c r="B61" s="149">
        <v>37124</v>
      </c>
      <c r="C61" s="152">
        <v>116</v>
      </c>
      <c r="D61" s="152">
        <f>AUGUST!J38</f>
        <v>254.79900000000001</v>
      </c>
      <c r="E61" s="152">
        <f>'Page 2'!AN26</f>
        <v>50.68</v>
      </c>
      <c r="F61" s="152">
        <f t="shared" si="1"/>
        <v>204.119</v>
      </c>
      <c r="G61" s="152">
        <f>AUGUST!K38</f>
        <v>-93.46</v>
      </c>
      <c r="H61" s="152">
        <f>'Page 2'!AO26</f>
        <v>-43.814</v>
      </c>
      <c r="I61" s="152">
        <f t="shared" si="2"/>
        <v>-49.645999999999994</v>
      </c>
      <c r="J61" s="152">
        <f t="shared" si="3"/>
        <v>154.47300000000001</v>
      </c>
      <c r="K61" s="152">
        <f t="shared" si="4"/>
        <v>6.8659999999999997</v>
      </c>
      <c r="L61" s="152"/>
    </row>
    <row r="62" spans="2:18">
      <c r="B62" s="149">
        <v>37125</v>
      </c>
      <c r="C62" s="152">
        <v>116</v>
      </c>
      <c r="D62" s="152">
        <f>AUGUST!J39</f>
        <v>254.79900000000001</v>
      </c>
      <c r="E62" s="152">
        <f>'Page 2'!AN27</f>
        <v>19.992999999999999</v>
      </c>
      <c r="F62" s="152">
        <f t="shared" si="1"/>
        <v>234.80600000000001</v>
      </c>
      <c r="G62" s="152">
        <f>AUGUST!K39</f>
        <v>-154.524</v>
      </c>
      <c r="H62" s="152">
        <f>'Page 2'!AO27</f>
        <v>-83.936999999999998</v>
      </c>
      <c r="I62" s="152">
        <f t="shared" si="2"/>
        <v>-70.587000000000003</v>
      </c>
      <c r="J62" s="152">
        <f t="shared" si="3"/>
        <v>164.21899999999999</v>
      </c>
      <c r="K62" s="152">
        <f t="shared" si="4"/>
        <v>-63.944000000000003</v>
      </c>
      <c r="L62" s="152"/>
    </row>
    <row r="63" spans="2:18">
      <c r="B63" s="149">
        <v>37126</v>
      </c>
      <c r="C63" s="152">
        <v>116</v>
      </c>
      <c r="D63" s="152">
        <f>AUGUST!J40</f>
        <v>254.798</v>
      </c>
      <c r="E63" s="152">
        <f>'Page 2'!AN28</f>
        <v>71.759</v>
      </c>
      <c r="F63" s="152">
        <f t="shared" si="1"/>
        <v>183.03899999999999</v>
      </c>
      <c r="G63" s="152">
        <f>AUGUST!K40</f>
        <v>-157.483</v>
      </c>
      <c r="H63" s="152">
        <f>'Page 2'!AO28</f>
        <v>-95.135999999999996</v>
      </c>
      <c r="I63" s="152">
        <f t="shared" si="2"/>
        <v>-62.347000000000008</v>
      </c>
      <c r="J63" s="152">
        <f t="shared" si="3"/>
        <v>120.69199999999998</v>
      </c>
      <c r="K63" s="152">
        <f t="shared" si="4"/>
        <v>-23.376999999999995</v>
      </c>
      <c r="L63" s="152"/>
    </row>
    <row r="64" spans="2:18">
      <c r="B64" s="149">
        <v>37127</v>
      </c>
      <c r="C64" s="152">
        <v>116</v>
      </c>
      <c r="D64" s="152">
        <f>AUGUST!J41</f>
        <v>254.797</v>
      </c>
      <c r="E64" s="152">
        <f>'Page 2'!AN29</f>
        <v>63.003</v>
      </c>
      <c r="F64" s="152">
        <f t="shared" si="1"/>
        <v>191.79399999999998</v>
      </c>
      <c r="G64" s="152">
        <f>AUGUST!K41</f>
        <v>-224.47900000000001</v>
      </c>
      <c r="H64" s="152">
        <f>'Page 2'!AO29</f>
        <v>-37.543999999999997</v>
      </c>
      <c r="I64" s="152">
        <f t="shared" si="2"/>
        <v>-186.935</v>
      </c>
      <c r="J64" s="152">
        <f t="shared" si="3"/>
        <v>4.8589999999999804</v>
      </c>
      <c r="K64" s="152">
        <f t="shared" si="4"/>
        <v>25.459000000000003</v>
      </c>
      <c r="L64" s="152"/>
    </row>
    <row r="65" spans="2:12">
      <c r="B65" s="149">
        <v>37128</v>
      </c>
      <c r="C65" s="152">
        <v>116</v>
      </c>
      <c r="D65" s="152">
        <f>AUGUST!J42</f>
        <v>254.79900000000001</v>
      </c>
      <c r="E65" s="152">
        <f>'Page 2'!AN30</f>
        <v>103.352</v>
      </c>
      <c r="F65" s="152">
        <f t="shared" si="1"/>
        <v>151.447</v>
      </c>
      <c r="G65" s="152">
        <f>AUGUST!K42</f>
        <v>-111.41</v>
      </c>
      <c r="H65" s="152">
        <f>'Page 2'!AO30</f>
        <v>-67.994</v>
      </c>
      <c r="I65" s="152">
        <f t="shared" si="2"/>
        <v>-43.415999999999997</v>
      </c>
      <c r="J65" s="152">
        <f t="shared" si="3"/>
        <v>108.03100000000001</v>
      </c>
      <c r="K65" s="152">
        <f t="shared" si="4"/>
        <v>35.358000000000004</v>
      </c>
      <c r="L65" s="152"/>
    </row>
    <row r="66" spans="2:12">
      <c r="B66" s="149">
        <v>37129</v>
      </c>
      <c r="C66" s="152">
        <v>116</v>
      </c>
      <c r="D66" s="152">
        <f>AUGUST!J43</f>
        <v>254.79900000000001</v>
      </c>
      <c r="E66" s="152">
        <f>'Page 2'!AN31</f>
        <v>124.999</v>
      </c>
      <c r="F66" s="152">
        <f t="shared" si="1"/>
        <v>129.80000000000001</v>
      </c>
      <c r="G66" s="152">
        <f>AUGUST!K43</f>
        <v>-113.233</v>
      </c>
      <c r="H66" s="152">
        <f>'Page 2'!AO31</f>
        <v>-77.988</v>
      </c>
      <c r="I66" s="152">
        <f t="shared" si="2"/>
        <v>-35.245000000000005</v>
      </c>
      <c r="J66" s="152">
        <f t="shared" si="3"/>
        <v>94.555000000000007</v>
      </c>
      <c r="K66" s="152">
        <f t="shared" si="4"/>
        <v>47.010999999999996</v>
      </c>
      <c r="L66" s="152"/>
    </row>
    <row r="67" spans="2:12">
      <c r="B67" s="149">
        <v>37130</v>
      </c>
      <c r="C67" s="152">
        <v>116</v>
      </c>
      <c r="D67" s="152">
        <f>AUGUST!J44</f>
        <v>254.79900000000001</v>
      </c>
      <c r="E67" s="152">
        <f>'Page 2'!AN32</f>
        <v>122.194</v>
      </c>
      <c r="F67" s="152">
        <f t="shared" si="1"/>
        <v>132.60500000000002</v>
      </c>
      <c r="G67" s="152">
        <f>AUGUST!K44</f>
        <v>-148.011</v>
      </c>
      <c r="H67" s="152">
        <f>'Page 2'!AO32</f>
        <v>-165.21899999999999</v>
      </c>
      <c r="I67" s="152">
        <f t="shared" si="2"/>
        <v>17.207999999999998</v>
      </c>
      <c r="J67" s="152">
        <f t="shared" si="3"/>
        <v>149.81300000000002</v>
      </c>
      <c r="K67" s="152">
        <f t="shared" si="4"/>
        <v>-43.024999999999991</v>
      </c>
      <c r="L67" s="152"/>
    </row>
    <row r="68" spans="2:12">
      <c r="B68" s="149">
        <v>37131</v>
      </c>
      <c r="C68" s="152">
        <v>116</v>
      </c>
      <c r="D68" s="152">
        <f>AUGUST!J45</f>
        <v>254.79900000000001</v>
      </c>
      <c r="E68" s="152">
        <f>'Page 2'!AN33</f>
        <v>67.584000000000003</v>
      </c>
      <c r="F68" s="152">
        <f t="shared" si="1"/>
        <v>187.215</v>
      </c>
      <c r="G68" s="152">
        <f>AUGUST!K45</f>
        <v>-154.78100000000001</v>
      </c>
      <c r="H68" s="152">
        <f>'Page 2'!AO33</f>
        <v>-35.207000000000001</v>
      </c>
      <c r="I68" s="152">
        <f t="shared" si="2"/>
        <v>-119.57400000000001</v>
      </c>
      <c r="J68" s="152">
        <f t="shared" si="3"/>
        <v>67.640999999999991</v>
      </c>
      <c r="K68" s="152">
        <f t="shared" si="4"/>
        <v>32.377000000000002</v>
      </c>
      <c r="L68" s="152"/>
    </row>
    <row r="69" spans="2:12">
      <c r="B69" s="149">
        <v>37132</v>
      </c>
      <c r="C69" s="152">
        <v>116</v>
      </c>
      <c r="D69" s="152">
        <f>AUGUST!J46</f>
        <v>254.79900000000001</v>
      </c>
      <c r="E69" s="152">
        <f>'Page 2'!AN34</f>
        <v>102.98</v>
      </c>
      <c r="F69" s="152">
        <f>D69-E69</f>
        <v>151.81900000000002</v>
      </c>
      <c r="G69" s="152">
        <f>AUGUST!K46</f>
        <v>-178.01599999999999</v>
      </c>
      <c r="H69" s="152">
        <f>'Page 2'!AO34</f>
        <v>-113.369</v>
      </c>
      <c r="I69" s="152">
        <f>G69-H69</f>
        <v>-64.646999999999991</v>
      </c>
      <c r="J69" s="152">
        <f>F69+I69</f>
        <v>87.172000000000025</v>
      </c>
      <c r="K69" s="152">
        <f>E69+H69</f>
        <v>-10.388999999999996</v>
      </c>
      <c r="L69" s="152"/>
    </row>
    <row r="70" spans="2:12">
      <c r="B70" s="149">
        <v>37133</v>
      </c>
      <c r="C70" s="152">
        <v>116</v>
      </c>
      <c r="D70" s="152">
        <f>AUGUST!J47</f>
        <v>254.8</v>
      </c>
      <c r="E70" s="152">
        <f>'Page 2'!AN35</f>
        <v>51.508000000000003</v>
      </c>
      <c r="F70" s="152">
        <f>D70-E70</f>
        <v>203.292</v>
      </c>
      <c r="G70" s="152">
        <f>AUGUST!K47</f>
        <v>-229.35499999999999</v>
      </c>
      <c r="H70" s="152">
        <f>'Page 2'!AO35</f>
        <v>-123.36799999999999</v>
      </c>
      <c r="I70" s="152">
        <f>G70-H70</f>
        <v>-105.98699999999999</v>
      </c>
      <c r="J70" s="152">
        <f>F70+I70</f>
        <v>97.305000000000007</v>
      </c>
      <c r="K70" s="152">
        <f>E70+H70</f>
        <v>-71.859999999999985</v>
      </c>
      <c r="L70" s="152"/>
    </row>
    <row r="71" spans="2:12">
      <c r="B71" s="149">
        <v>37134</v>
      </c>
      <c r="C71" s="152">
        <v>116</v>
      </c>
      <c r="D71" s="152">
        <f>AUGUST!J48</f>
        <v>254.768</v>
      </c>
      <c r="E71" s="152">
        <f>'Page 2'!AN36</f>
        <v>68.691999999999993</v>
      </c>
      <c r="F71" s="152">
        <f>D71-E71</f>
        <v>186.07600000000002</v>
      </c>
      <c r="G71" s="152">
        <f>AUGUST!K48</f>
        <v>-89.917000000000002</v>
      </c>
      <c r="H71" s="152">
        <f>'Page 2'!AO36</f>
        <v>-70.111000000000004</v>
      </c>
      <c r="I71" s="152">
        <f>G71-H71</f>
        <v>-19.805999999999997</v>
      </c>
      <c r="J71" s="152">
        <f>F71+I71</f>
        <v>166.27000000000004</v>
      </c>
      <c r="K71" s="152">
        <f>E71+H71</f>
        <v>-1.4190000000000111</v>
      </c>
      <c r="L71" s="152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21" workbookViewId="0">
      <selection activeCell="AH21" sqref="AH1:AH65536"/>
    </sheetView>
  </sheetViews>
  <sheetFormatPr defaultColWidth="12.6640625" defaultRowHeight="13.2"/>
  <cols>
    <col min="1" max="1" width="8.6640625" customWidth="1"/>
    <col min="2" max="2" width="5.6640625" customWidth="1"/>
    <col min="3" max="3" width="12.6640625" customWidth="1"/>
    <col min="4" max="4" width="13.6640625" customWidth="1"/>
    <col min="5" max="5" width="12.6640625" customWidth="1"/>
    <col min="6" max="6" width="15.6640625" customWidth="1"/>
    <col min="7" max="7" width="12.6640625" customWidth="1"/>
    <col min="8" max="8" width="13.6640625" customWidth="1"/>
    <col min="9" max="9" width="14.6640625" customWidth="1"/>
    <col min="10" max="10" width="13.6640625" customWidth="1"/>
    <col min="11" max="17" width="14.6640625" customWidth="1"/>
    <col min="18" max="18" width="12.6640625" customWidth="1"/>
    <col min="19" max="19" width="4.6640625" style="387" customWidth="1"/>
    <col min="20" max="22" width="12.6640625" style="376" customWidth="1"/>
    <col min="23" max="23" width="14.6640625" customWidth="1"/>
    <col min="24" max="24" width="12.6640625" style="376" customWidth="1"/>
    <col min="25" max="25" width="14.6640625" customWidth="1"/>
    <col min="26" max="31" width="12.6640625" style="376" customWidth="1"/>
    <col min="32" max="33" width="15.44140625" style="376" customWidth="1"/>
    <col min="34" max="34" width="10" style="376" customWidth="1"/>
    <col min="35" max="35" width="18.109375" style="376" customWidth="1"/>
    <col min="36" max="36" width="10.88671875" style="376" customWidth="1"/>
    <col min="37" max="37" width="15.44140625" style="376" customWidth="1"/>
    <col min="38" max="38" width="10.6640625" style="376" customWidth="1"/>
    <col min="39" max="39" width="16.5546875" style="376" customWidth="1"/>
    <col min="40" max="40" width="10.44140625" style="376" customWidth="1"/>
    <col min="41" max="41" width="15.44140625" style="376" customWidth="1"/>
    <col min="42" max="42" width="10.6640625" style="376" customWidth="1"/>
    <col min="43" max="43" width="15.44140625" style="376" customWidth="1"/>
    <col min="44" max="44" width="9.88671875" style="376" customWidth="1"/>
    <col min="45" max="45" width="8.33203125" style="376" customWidth="1"/>
    <col min="47" max="48" width="8.6640625" customWidth="1"/>
    <col min="49" max="51" width="10.109375" customWidth="1"/>
    <col min="52" max="52" width="8.6640625" customWidth="1"/>
    <col min="53" max="56" width="12.6640625" customWidth="1"/>
    <col min="57" max="58" width="8.6640625" customWidth="1"/>
  </cols>
  <sheetData>
    <row r="1" spans="1:67">
      <c r="A1" s="370" t="s">
        <v>251</v>
      </c>
      <c r="B1" s="371">
        <v>31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3"/>
      <c r="U1" s="373"/>
      <c r="V1" s="372"/>
      <c r="W1" s="372"/>
      <c r="X1" s="373"/>
      <c r="Y1" s="372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4" t="s">
        <v>33</v>
      </c>
      <c r="BK1" s="375" t="s">
        <v>33</v>
      </c>
      <c r="BL1" s="372"/>
      <c r="BM1" s="372"/>
      <c r="BN1" s="372"/>
      <c r="BO1" s="372"/>
    </row>
    <row r="2" spans="1:67">
      <c r="A2" s="370" t="s">
        <v>0</v>
      </c>
      <c r="B2" s="371">
        <f>COUNTA(E15:E45)</f>
        <v>31</v>
      </c>
      <c r="C2" s="371">
        <f>COUNTA(E34:E45)</f>
        <v>12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3"/>
      <c r="U2" s="373"/>
      <c r="V2" s="372"/>
      <c r="W2" s="372"/>
      <c r="X2" s="373"/>
      <c r="Y2" s="372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5" t="s">
        <v>33</v>
      </c>
      <c r="BL2" s="372"/>
      <c r="BM2" s="372"/>
      <c r="BN2" s="372"/>
      <c r="BO2" s="372"/>
    </row>
    <row r="3" spans="1:67">
      <c r="A3" s="370"/>
      <c r="B3" s="371"/>
      <c r="C3" s="371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V3"/>
      <c r="X3"/>
      <c r="Z3"/>
      <c r="AA3"/>
      <c r="AB3"/>
      <c r="AC3"/>
      <c r="AD3"/>
      <c r="AE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2"/>
      <c r="AU3" s="372"/>
      <c r="AV3" s="372"/>
      <c r="AW3" s="372"/>
      <c r="AX3" s="372"/>
      <c r="AY3" s="372"/>
      <c r="AZ3" s="372"/>
      <c r="BA3" s="372"/>
      <c r="BB3" s="372"/>
      <c r="BC3" s="372"/>
      <c r="BD3" s="372"/>
      <c r="BE3" s="372"/>
      <c r="BF3" s="372"/>
      <c r="BG3" s="372"/>
      <c r="BH3" s="372"/>
      <c r="BI3" s="372"/>
      <c r="BJ3" s="372"/>
      <c r="BK3" s="375" t="s">
        <v>33</v>
      </c>
      <c r="BL3" s="372"/>
      <c r="BM3" s="372"/>
      <c r="BN3" s="372"/>
      <c r="BO3" s="372"/>
    </row>
    <row r="4" spans="1:67">
      <c r="A4" s="372"/>
      <c r="B4" s="371">
        <f>COUNTA(E30:E45)</f>
        <v>16</v>
      </c>
      <c r="D4" s="377">
        <v>0</v>
      </c>
      <c r="E4" s="377">
        <v>0</v>
      </c>
      <c r="F4" s="377">
        <v>0</v>
      </c>
      <c r="G4" s="377">
        <v>0</v>
      </c>
      <c r="H4" s="377">
        <v>0</v>
      </c>
      <c r="I4" s="377">
        <v>0</v>
      </c>
      <c r="J4" s="377">
        <v>0</v>
      </c>
      <c r="K4" s="377">
        <v>0</v>
      </c>
      <c r="L4" s="377">
        <v>0</v>
      </c>
      <c r="M4" s="377">
        <v>0</v>
      </c>
      <c r="N4" s="377" t="s">
        <v>1</v>
      </c>
      <c r="R4" s="378"/>
      <c r="S4" s="379" t="s">
        <v>33</v>
      </c>
      <c r="T4" s="377">
        <f>AUGUST!F7</f>
        <v>0</v>
      </c>
      <c r="U4" s="377">
        <f>AUGUST!G7</f>
        <v>0</v>
      </c>
      <c r="V4" s="377">
        <f>AUGUST!H7</f>
        <v>0</v>
      </c>
      <c r="W4" s="377">
        <f>AUGUST!J7</f>
        <v>0</v>
      </c>
      <c r="X4" s="377">
        <f>AUGUST!K7</f>
        <v>0</v>
      </c>
      <c r="Y4" s="377">
        <f>AUGUST!L7</f>
        <v>0</v>
      </c>
      <c r="Z4" s="377">
        <f>AUGUST!M7</f>
        <v>0</v>
      </c>
      <c r="AA4" s="377">
        <f>AUGUST!N7</f>
        <v>0</v>
      </c>
      <c r="AB4" s="377">
        <f>AUGUST!O7</f>
        <v>0</v>
      </c>
      <c r="AC4" s="377">
        <f>AUGUST!P7</f>
        <v>0</v>
      </c>
      <c r="AD4" s="377" t="str">
        <f>AUGUST!Q7</f>
        <v>TOTAL</v>
      </c>
      <c r="AE4" s="377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 t="s">
        <v>33</v>
      </c>
      <c r="BL4" s="372"/>
      <c r="BM4" s="372"/>
      <c r="BN4" s="372"/>
      <c r="BO4" s="380" t="s">
        <v>33</v>
      </c>
    </row>
    <row r="5" spans="1:67">
      <c r="A5" s="372"/>
      <c r="B5" s="372"/>
      <c r="C5" s="381"/>
      <c r="D5" s="377" t="s">
        <v>5</v>
      </c>
      <c r="E5" s="377" t="s">
        <v>6</v>
      </c>
      <c r="F5" s="377" t="s">
        <v>7</v>
      </c>
      <c r="G5" s="377" t="s">
        <v>8</v>
      </c>
      <c r="H5" s="377" t="s">
        <v>6</v>
      </c>
      <c r="I5" s="377" t="s">
        <v>7</v>
      </c>
      <c r="J5" s="377">
        <v>0</v>
      </c>
      <c r="K5" s="377">
        <v>0</v>
      </c>
      <c r="L5" s="377">
        <v>0</v>
      </c>
      <c r="M5" s="377" t="s">
        <v>7</v>
      </c>
      <c r="N5" s="377" t="s">
        <v>9</v>
      </c>
      <c r="O5" s="379"/>
      <c r="P5" s="379"/>
      <c r="Q5" s="379"/>
      <c r="R5" s="378"/>
      <c r="S5" s="378"/>
      <c r="T5" s="377" t="str">
        <f>AUGUST!F8</f>
        <v>FDD----------</v>
      </c>
      <c r="U5" s="377" t="str">
        <f>AUGUST!G8</f>
        <v>-</v>
      </c>
      <c r="V5" s="377" t="str">
        <f>AUGUST!H8</f>
        <v>NET</v>
      </c>
      <c r="W5" s="377" t="str">
        <f>AUGUST!J8</f>
        <v>IDD---------</v>
      </c>
      <c r="X5" s="377" t="str">
        <f>AUGUST!K8</f>
        <v>-</v>
      </c>
      <c r="Y5" s="377" t="str">
        <f>AUGUST!L8</f>
        <v>NET</v>
      </c>
      <c r="Z5" s="377">
        <f>AUGUST!M8</f>
        <v>0</v>
      </c>
      <c r="AA5" s="377">
        <f>AUGUST!N8</f>
        <v>0</v>
      </c>
      <c r="AB5" s="377">
        <f>AUGUST!O8</f>
        <v>0</v>
      </c>
      <c r="AC5" s="377" t="str">
        <f>AUGUST!P8</f>
        <v>NET</v>
      </c>
      <c r="AD5" s="377" t="str">
        <f>AUGUST!Q8</f>
        <v>FDD/IDD</v>
      </c>
      <c r="AE5" s="377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</row>
    <row r="6" spans="1:67">
      <c r="A6" s="372"/>
      <c r="B6" s="372"/>
      <c r="C6" s="382" t="s">
        <v>14</v>
      </c>
      <c r="D6" s="377">
        <v>711.56500000000005</v>
      </c>
      <c r="E6" s="377">
        <v>-24.969000000000001</v>
      </c>
      <c r="F6" s="377">
        <v>686.596</v>
      </c>
      <c r="G6" s="377">
        <v>734.44100000000003</v>
      </c>
      <c r="H6" s="377">
        <v>-548.16399999999999</v>
      </c>
      <c r="I6" s="377">
        <v>186.27700000000004</v>
      </c>
      <c r="J6" s="377">
        <v>0</v>
      </c>
      <c r="K6" s="377">
        <v>0</v>
      </c>
      <c r="L6" s="377">
        <v>0</v>
      </c>
      <c r="M6" s="377">
        <v>305.10699999999997</v>
      </c>
      <c r="N6" s="377">
        <v>991.70299999999997</v>
      </c>
      <c r="O6" s="383"/>
      <c r="P6" s="383"/>
      <c r="Q6" s="383"/>
      <c r="R6" s="383"/>
      <c r="S6" s="384" t="s">
        <v>33</v>
      </c>
      <c r="T6" s="377">
        <f>AUGUST!F9</f>
        <v>8650.0740000000005</v>
      </c>
      <c r="U6" s="377">
        <f>AUGUST!G9</f>
        <v>-416.32399999999996</v>
      </c>
      <c r="V6" s="377">
        <f>AUGUST!H9</f>
        <v>8233.75</v>
      </c>
      <c r="W6" s="377">
        <f>AUGUST!J9</f>
        <v>7944.8560000000007</v>
      </c>
      <c r="X6" s="377">
        <f>AUGUST!K9</f>
        <v>-5456.6360000000013</v>
      </c>
      <c r="Y6" s="377">
        <f>AUGUST!L9</f>
        <v>2488.2199999999993</v>
      </c>
      <c r="Z6" s="377">
        <f>AUGUST!M9</f>
        <v>0</v>
      </c>
      <c r="AA6" s="377">
        <f>AUGUST!N9</f>
        <v>0</v>
      </c>
      <c r="AB6" s="377">
        <f>AUGUST!O9</f>
        <v>0</v>
      </c>
      <c r="AC6" s="377">
        <f>AUGUST!P9</f>
        <v>1626.806</v>
      </c>
      <c r="AD6" s="377">
        <f>AUGUST!Q9</f>
        <v>9860.5559999999987</v>
      </c>
      <c r="AE6" s="377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</row>
    <row r="7" spans="1:67">
      <c r="A7" s="372"/>
      <c r="B7" s="372"/>
      <c r="C7" s="382" t="s">
        <v>15</v>
      </c>
      <c r="D7" s="377">
        <v>870.8709677419356</v>
      </c>
      <c r="E7" s="377">
        <v>0</v>
      </c>
      <c r="F7" s="377">
        <v>870.8709677419356</v>
      </c>
      <c r="G7" s="377">
        <v>693.77419354838707</v>
      </c>
      <c r="H7" s="377">
        <v>-347.22580645161293</v>
      </c>
      <c r="I7" s="377">
        <v>346.54838709677415</v>
      </c>
      <c r="J7" s="377">
        <v>0</v>
      </c>
      <c r="K7" s="377">
        <v>0</v>
      </c>
      <c r="L7" s="377">
        <v>0</v>
      </c>
      <c r="M7" s="377">
        <v>346.54838709677415</v>
      </c>
      <c r="N7" s="377">
        <v>1217.4193548387098</v>
      </c>
      <c r="O7" s="384"/>
      <c r="P7" s="384"/>
      <c r="Q7" s="384"/>
      <c r="R7" s="384"/>
      <c r="S7" s="384" t="s">
        <v>33</v>
      </c>
      <c r="T7" s="377">
        <f>AUGUST!F10</f>
        <v>8525</v>
      </c>
      <c r="U7" s="377">
        <f>AUGUST!G10</f>
        <v>0</v>
      </c>
      <c r="V7" s="377">
        <f>AUGUST!H10</f>
        <v>8525</v>
      </c>
      <c r="W7" s="377">
        <f>AUGUST!J10</f>
        <v>7458.9999999999991</v>
      </c>
      <c r="X7" s="377">
        <f>AUGUST!K10</f>
        <v>-4790</v>
      </c>
      <c r="Y7" s="377">
        <f>AUGUST!L10</f>
        <v>2668.9999999999991</v>
      </c>
      <c r="Z7" s="377">
        <f>AUGUST!M10</f>
        <v>0</v>
      </c>
      <c r="AA7" s="377">
        <f>AUGUST!N10</f>
        <v>0</v>
      </c>
      <c r="AB7" s="377">
        <f>AUGUST!O10</f>
        <v>0</v>
      </c>
      <c r="AC7" s="377">
        <f>AUGUST!P10</f>
        <v>2668.9999999999995</v>
      </c>
      <c r="AD7" s="377">
        <f>AUGUST!Q10</f>
        <v>11193.999999999998</v>
      </c>
      <c r="AE7" s="37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</row>
    <row r="8" spans="1:67">
      <c r="A8" s="372"/>
      <c r="B8" s="372"/>
      <c r="C8" s="378" t="s">
        <v>16</v>
      </c>
      <c r="D8" s="377">
        <v>0.81707282290624883</v>
      </c>
      <c r="E8" s="377" t="e">
        <v>#DIV/0!</v>
      </c>
      <c r="F8" s="377">
        <v>0.78840152609549197</v>
      </c>
      <c r="G8" s="377">
        <v>1.0586167759334171</v>
      </c>
      <c r="H8" s="377">
        <v>1.5786960237829801</v>
      </c>
      <c r="I8" s="377">
        <v>0.53752089732849317</v>
      </c>
      <c r="J8" s="377">
        <v>0</v>
      </c>
      <c r="K8" s="377">
        <v>0</v>
      </c>
      <c r="L8" s="377">
        <v>0</v>
      </c>
      <c r="M8" s="377">
        <v>0.88041673647956809</v>
      </c>
      <c r="N8" s="377">
        <v>0.81459440911499725</v>
      </c>
      <c r="O8" s="385"/>
      <c r="P8" s="385"/>
      <c r="Q8" s="385"/>
      <c r="R8" s="385"/>
      <c r="S8" s="385" t="s">
        <v>33</v>
      </c>
      <c r="T8" s="377">
        <f>AUGUST!F11</f>
        <v>1.0146714369501466</v>
      </c>
      <c r="U8" s="377" t="e">
        <f>AUGUST!G11</f>
        <v>#DIV/0!</v>
      </c>
      <c r="V8" s="377">
        <f>AUGUST!H11</f>
        <v>0.96583577712609969</v>
      </c>
      <c r="W8" s="377">
        <f>AUGUST!J11</f>
        <v>1.0651368816195204</v>
      </c>
      <c r="X8" s="377">
        <f>AUGUST!K11</f>
        <v>1.1391724425887269</v>
      </c>
      <c r="Y8" s="377">
        <f>AUGUST!L11</f>
        <v>0.93226676657924323</v>
      </c>
      <c r="Z8" s="377">
        <f>AUGUST!M11</f>
        <v>0</v>
      </c>
      <c r="AA8" s="377">
        <f>AUGUST!N11</f>
        <v>0</v>
      </c>
      <c r="AB8" s="377">
        <f>AUGUST!O11</f>
        <v>0</v>
      </c>
      <c r="AC8" s="377">
        <f>AUGUST!P11</f>
        <v>0.60951892094417393</v>
      </c>
      <c r="AD8" s="377">
        <f>AUGUST!Q11</f>
        <v>0.88087868500982669</v>
      </c>
      <c r="AE8" s="377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86"/>
      <c r="D9" s="386">
        <v>0</v>
      </c>
      <c r="E9" s="386">
        <v>0</v>
      </c>
      <c r="F9" s="386">
        <v>0</v>
      </c>
      <c r="G9" s="386">
        <v>0</v>
      </c>
      <c r="H9" s="386">
        <v>0</v>
      </c>
      <c r="I9" s="386">
        <v>0</v>
      </c>
      <c r="J9" s="386">
        <v>0</v>
      </c>
      <c r="K9" s="386">
        <v>0</v>
      </c>
      <c r="L9" s="386">
        <v>0</v>
      </c>
      <c r="M9" s="386">
        <v>0</v>
      </c>
      <c r="N9" s="386">
        <v>0</v>
      </c>
      <c r="O9" s="386"/>
      <c r="P9" s="386" t="s">
        <v>18</v>
      </c>
      <c r="Q9" s="386"/>
      <c r="T9" s="386">
        <f>AUGUST!F12</f>
        <v>0</v>
      </c>
      <c r="U9" s="386">
        <f>AUGUST!G12</f>
        <v>0</v>
      </c>
      <c r="V9" s="386">
        <f>AUGUST!H12</f>
        <v>0</v>
      </c>
      <c r="W9" s="386">
        <f>AUGUST!J12</f>
        <v>0</v>
      </c>
      <c r="X9" s="386">
        <f>AUGUST!K12</f>
        <v>0</v>
      </c>
      <c r="Y9" s="386">
        <f>AUGUST!L12</f>
        <v>0</v>
      </c>
      <c r="Z9" s="386">
        <f>AUGUST!M12</f>
        <v>0</v>
      </c>
      <c r="AA9" s="386">
        <f>AUGUST!N12</f>
        <v>0</v>
      </c>
      <c r="AB9" s="386">
        <f>AUGUST!O12</f>
        <v>0</v>
      </c>
      <c r="AC9" s="386">
        <f>AUGUST!P12</f>
        <v>0</v>
      </c>
      <c r="AD9" s="386">
        <f>AUGUST!Q12</f>
        <v>0</v>
      </c>
      <c r="AE9" s="386"/>
      <c r="AF9" s="386"/>
      <c r="AS9" s="388"/>
    </row>
    <row r="10" spans="1:67" ht="13.8" thickBot="1">
      <c r="A10" s="372"/>
      <c r="B10" s="372"/>
      <c r="C10" s="389"/>
      <c r="D10" s="386" t="s">
        <v>19</v>
      </c>
      <c r="E10" s="386">
        <v>0</v>
      </c>
      <c r="F10" s="386" t="s">
        <v>7</v>
      </c>
      <c r="G10" s="386" t="s">
        <v>218</v>
      </c>
      <c r="H10" s="386">
        <v>0</v>
      </c>
      <c r="I10" s="386" t="s">
        <v>7</v>
      </c>
      <c r="J10" s="386" t="s">
        <v>223</v>
      </c>
      <c r="K10" s="386">
        <v>0</v>
      </c>
      <c r="L10" s="386" t="s">
        <v>7</v>
      </c>
      <c r="M10" s="386" t="s">
        <v>7</v>
      </c>
      <c r="N10" s="386" t="s">
        <v>1</v>
      </c>
      <c r="O10" s="390"/>
      <c r="P10" s="390" t="s">
        <v>21</v>
      </c>
      <c r="Q10" s="390"/>
      <c r="R10" s="374"/>
      <c r="S10" s="391"/>
      <c r="T10" s="386" t="str">
        <f>AUGUST!F13</f>
        <v>FDD</v>
      </c>
      <c r="U10" s="386">
        <f>AUGUST!G13</f>
        <v>0</v>
      </c>
      <c r="V10" s="386" t="str">
        <f>AUGUST!H13</f>
        <v>NET</v>
      </c>
      <c r="W10" s="386" t="str">
        <f>AUGUST!J13</f>
        <v>PACKET</v>
      </c>
      <c r="X10" s="386">
        <f>AUGUST!K13</f>
        <v>0</v>
      </c>
      <c r="Y10" s="386" t="str">
        <f>AUGUST!L13</f>
        <v>NET</v>
      </c>
      <c r="Z10" s="386" t="str">
        <f>AUGUST!M13</f>
        <v>PARK'N RIDE</v>
      </c>
      <c r="AA10" s="386">
        <f>AUGUST!N13</f>
        <v>0</v>
      </c>
      <c r="AB10" s="386" t="str">
        <f>AUGUST!O13</f>
        <v>NET</v>
      </c>
      <c r="AC10" s="386" t="str">
        <f>AUGUST!P13</f>
        <v>NET</v>
      </c>
      <c r="AD10" s="386" t="str">
        <f>AUGUST!Q13</f>
        <v>TOTAL</v>
      </c>
      <c r="AE10" s="386"/>
      <c r="AF10" s="386" t="str">
        <f>AUGUST!AC13</f>
        <v>STORAGE</v>
      </c>
      <c r="AG10" s="388"/>
      <c r="AH10" s="388"/>
      <c r="AI10" s="388"/>
      <c r="AJ10" s="388"/>
      <c r="AK10" s="388"/>
      <c r="AL10" s="388"/>
      <c r="AM10" s="388"/>
      <c r="AN10" s="388"/>
      <c r="AO10" s="388"/>
      <c r="AP10" s="388"/>
      <c r="AQ10" s="388"/>
      <c r="AR10" s="388"/>
      <c r="AS10" s="388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</row>
    <row r="11" spans="1:67" ht="13.8" thickBot="1">
      <c r="A11" s="372"/>
      <c r="B11" s="372"/>
      <c r="C11" s="389"/>
      <c r="D11" s="386" t="s">
        <v>220</v>
      </c>
      <c r="E11" s="386" t="s">
        <v>219</v>
      </c>
      <c r="F11" s="386" t="s">
        <v>19</v>
      </c>
      <c r="G11" s="386" t="s">
        <v>220</v>
      </c>
      <c r="H11" s="386" t="s">
        <v>219</v>
      </c>
      <c r="I11" s="386" t="s">
        <v>221</v>
      </c>
      <c r="J11" s="386" t="s">
        <v>220</v>
      </c>
      <c r="K11" s="386" t="s">
        <v>219</v>
      </c>
      <c r="L11" s="386" t="s">
        <v>222</v>
      </c>
      <c r="M11" s="386" t="s">
        <v>20</v>
      </c>
      <c r="N11" s="386" t="s">
        <v>9</v>
      </c>
      <c r="O11" s="390"/>
      <c r="P11" s="390" t="s">
        <v>250</v>
      </c>
      <c r="Q11" s="390"/>
      <c r="R11" s="392"/>
      <c r="S11" s="393"/>
      <c r="T11" s="386" t="str">
        <f>AUGUST!F14</f>
        <v>INJECTION</v>
      </c>
      <c r="U11" s="386" t="str">
        <f>AUGUST!G14</f>
        <v>WITHDRAW</v>
      </c>
      <c r="V11" s="386" t="str">
        <f>AUGUST!H14</f>
        <v>FDD</v>
      </c>
      <c r="W11" s="386" t="str">
        <f>AUGUST!J14</f>
        <v>INJECTION</v>
      </c>
      <c r="X11" s="386" t="str">
        <f>AUGUST!K14</f>
        <v>WITHDRAW</v>
      </c>
      <c r="Y11" s="386" t="str">
        <f>AUGUST!L14</f>
        <v>PACKETS</v>
      </c>
      <c r="Z11" s="386" t="str">
        <f>AUGUST!M14</f>
        <v>INJECTION</v>
      </c>
      <c r="AA11" s="386" t="str">
        <f>AUGUST!N14</f>
        <v>WITHDRAW</v>
      </c>
      <c r="AB11" s="386" t="str">
        <f>AUGUST!O14</f>
        <v>PNR</v>
      </c>
      <c r="AC11" s="386" t="str">
        <f>AUGUST!P14</f>
        <v>IDD</v>
      </c>
      <c r="AD11" s="386" t="str">
        <f>AUGUST!Q14</f>
        <v>FDD/IDD</v>
      </c>
      <c r="AE11" s="386"/>
      <c r="AF11" s="386" t="str">
        <f>AUGUST!AC14</f>
        <v>VARIANCE</v>
      </c>
      <c r="AG11" s="388"/>
      <c r="AH11" s="388"/>
      <c r="AI11" s="388"/>
      <c r="AJ11" s="388"/>
      <c r="AK11" s="388"/>
      <c r="AL11" s="388"/>
      <c r="AM11" s="388"/>
      <c r="AN11" s="388"/>
      <c r="AO11" s="388"/>
      <c r="AP11" s="388"/>
      <c r="AQ11" s="388"/>
      <c r="AR11" s="388"/>
      <c r="AS11" s="388"/>
      <c r="AU11" s="372"/>
      <c r="AV11" s="372"/>
      <c r="AX11" s="394" t="s">
        <v>252</v>
      </c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</row>
    <row r="12" spans="1:67">
      <c r="A12" s="372"/>
      <c r="B12" s="372"/>
      <c r="C12" s="395" t="s">
        <v>22</v>
      </c>
      <c r="D12" s="386">
        <v>290.29032258064518</v>
      </c>
      <c r="E12" s="386">
        <v>0</v>
      </c>
      <c r="F12" s="386">
        <v>290.29032258064518</v>
      </c>
      <c r="G12" s="386">
        <v>231.25806451612902</v>
      </c>
      <c r="H12" s="386">
        <v>-115.74193548387098</v>
      </c>
      <c r="I12" s="386">
        <v>115.51612903225805</v>
      </c>
      <c r="J12" s="386">
        <v>0</v>
      </c>
      <c r="K12" s="386">
        <v>0</v>
      </c>
      <c r="L12" s="386">
        <v>0</v>
      </c>
      <c r="M12" s="386">
        <v>115.51612903225805</v>
      </c>
      <c r="N12" s="386">
        <v>405.80645161290323</v>
      </c>
      <c r="O12" s="396"/>
      <c r="P12" s="396"/>
      <c r="Q12" s="396"/>
      <c r="R12" s="397"/>
      <c r="S12" s="391"/>
      <c r="T12" s="386">
        <f>AUGUST!F15</f>
        <v>275</v>
      </c>
      <c r="U12" s="386">
        <f>AUGUST!G15</f>
        <v>0</v>
      </c>
      <c r="V12" s="386">
        <f>AUGUST!H15</f>
        <v>275</v>
      </c>
      <c r="W12" s="386">
        <f>AUGUST!J15</f>
        <v>240.61290322580643</v>
      </c>
      <c r="X12" s="386">
        <f>AUGUST!K15</f>
        <v>-154.51612903225805</v>
      </c>
      <c r="Y12" s="386">
        <f>AUGUST!L15</f>
        <v>86.09677419354837</v>
      </c>
      <c r="Z12" s="386">
        <f>AUGUST!M15</f>
        <v>0</v>
      </c>
      <c r="AA12" s="386">
        <f>AUGUST!N15</f>
        <v>0</v>
      </c>
      <c r="AB12" s="386">
        <f>AUGUST!O15</f>
        <v>0</v>
      </c>
      <c r="AC12" s="386">
        <f>AUGUST!P15</f>
        <v>86.09677419354837</v>
      </c>
      <c r="AD12" s="386">
        <f>AUGUST!Q15</f>
        <v>361.09677419354836</v>
      </c>
      <c r="AE12" s="386" t="s">
        <v>279</v>
      </c>
      <c r="AF12" s="386">
        <f>AUGUST!AC15</f>
        <v>0</v>
      </c>
      <c r="AG12" s="388"/>
      <c r="AH12" s="388"/>
      <c r="AI12" s="388"/>
      <c r="AJ12" s="388"/>
      <c r="AK12" s="388"/>
      <c r="AL12" s="388"/>
      <c r="AM12" s="388"/>
      <c r="AN12" s="388"/>
      <c r="AO12" s="388"/>
      <c r="AP12" s="388"/>
      <c r="AQ12" s="388"/>
      <c r="AR12" s="388"/>
      <c r="AS12" s="388"/>
      <c r="AU12" s="398" t="s">
        <v>92</v>
      </c>
      <c r="AV12" s="399"/>
      <c r="AW12" s="400" t="s">
        <v>253</v>
      </c>
      <c r="AX12" s="400" t="s">
        <v>254</v>
      </c>
      <c r="AY12" s="400" t="s">
        <v>255</v>
      </c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</row>
    <row r="13" spans="1:67" ht="13.8" thickBot="1">
      <c r="A13" s="372"/>
      <c r="B13" s="372"/>
      <c r="C13" s="389"/>
      <c r="D13" s="386">
        <v>237.18833333333336</v>
      </c>
      <c r="E13" s="386">
        <v>-8.3230000000000004</v>
      </c>
      <c r="F13" s="386">
        <v>228.86533333333333</v>
      </c>
      <c r="G13" s="386">
        <v>244.81366666666668</v>
      </c>
      <c r="H13" s="386">
        <v>-182.72133333333332</v>
      </c>
      <c r="I13" s="386">
        <v>62.092333333333329</v>
      </c>
      <c r="J13" s="386">
        <v>145.43466666666669</v>
      </c>
      <c r="K13" s="386">
        <v>-105.82466666666666</v>
      </c>
      <c r="L13" s="386">
        <v>39.61</v>
      </c>
      <c r="M13" s="386">
        <v>101.70233333333333</v>
      </c>
      <c r="N13" s="386">
        <v>330.56766666666664</v>
      </c>
      <c r="O13" s="396" t="s">
        <v>279</v>
      </c>
      <c r="P13" s="396"/>
      <c r="Q13" s="396"/>
      <c r="R13" s="397"/>
      <c r="S13" s="391"/>
      <c r="T13" s="386">
        <f>AUGUST!F16</f>
        <v>279.03464516129031</v>
      </c>
      <c r="U13" s="386">
        <f>AUGUST!G16</f>
        <v>-13.429806451612901</v>
      </c>
      <c r="V13" s="386">
        <f>AUGUST!H16</f>
        <v>265.60483870967744</v>
      </c>
      <c r="W13" s="386">
        <f>AUGUST!J16</f>
        <v>256.28567741935484</v>
      </c>
      <c r="X13" s="386">
        <f>AUGUST!K16</f>
        <v>-176.0205161290323</v>
      </c>
      <c r="Y13" s="386">
        <f>AUGUST!L16</f>
        <v>80.265161290322581</v>
      </c>
      <c r="Z13" s="386">
        <f>AUGUST!M16</f>
        <v>78.844967741935449</v>
      </c>
      <c r="AA13" s="386">
        <f>AUGUST!N16</f>
        <v>-106.63251612903224</v>
      </c>
      <c r="AB13" s="386">
        <f>AUGUST!O16</f>
        <v>-27.787548387096766</v>
      </c>
      <c r="AC13" s="386">
        <f>AUGUST!P16</f>
        <v>52.477612903225811</v>
      </c>
      <c r="AD13" s="386">
        <f>AUGUST!Q16</f>
        <v>318.08245161290318</v>
      </c>
      <c r="AE13" s="386"/>
      <c r="AF13" s="386">
        <f>AUGUST!AC16</f>
        <v>0</v>
      </c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61" t="s">
        <v>93</v>
      </c>
      <c r="AW13" s="403" t="s">
        <v>257</v>
      </c>
      <c r="AX13" s="403" t="s">
        <v>257</v>
      </c>
      <c r="AY13" s="403" t="s">
        <v>257</v>
      </c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</row>
    <row r="14" spans="1:67" ht="13.8" thickBot="1">
      <c r="A14" s="372"/>
      <c r="B14" s="372"/>
      <c r="D14" s="397" t="s">
        <v>268</v>
      </c>
      <c r="E14" s="397" t="s">
        <v>269</v>
      </c>
      <c r="F14" s="397" t="s">
        <v>272</v>
      </c>
      <c r="G14" s="397"/>
      <c r="H14" s="397"/>
      <c r="I14" s="397" t="s">
        <v>272</v>
      </c>
      <c r="J14" s="397"/>
      <c r="K14" s="397"/>
      <c r="L14" s="397" t="s">
        <v>272</v>
      </c>
      <c r="M14" s="397"/>
      <c r="N14" s="397" t="s">
        <v>272</v>
      </c>
      <c r="O14" s="397" t="s">
        <v>272</v>
      </c>
      <c r="P14" s="397" t="s">
        <v>272</v>
      </c>
      <c r="Q14" s="397"/>
      <c r="R14" s="397"/>
      <c r="S14"/>
      <c r="T14" t="s">
        <v>270</v>
      </c>
      <c r="U14" t="s">
        <v>271</v>
      </c>
      <c r="V14" t="s">
        <v>273</v>
      </c>
      <c r="W14">
        <f>AUGUST!J17</f>
        <v>0</v>
      </c>
      <c r="X14">
        <f>AUGUST!K17</f>
        <v>0</v>
      </c>
      <c r="Y14" t="s">
        <v>273</v>
      </c>
      <c r="Z14">
        <f>AUGUST!M17</f>
        <v>0</v>
      </c>
      <c r="AA14">
        <f>AUGUST!N17</f>
        <v>0</v>
      </c>
      <c r="AB14" t="s">
        <v>273</v>
      </c>
      <c r="AC14">
        <f>AUGUST!P17</f>
        <v>0</v>
      </c>
      <c r="AD14" t="s">
        <v>273</v>
      </c>
      <c r="AE14" t="s">
        <v>273</v>
      </c>
      <c r="AF14" t="s">
        <v>273</v>
      </c>
      <c r="AG14" s="404" t="s">
        <v>258</v>
      </c>
      <c r="AH14" s="404" t="s">
        <v>262</v>
      </c>
      <c r="AI14" s="404" t="s">
        <v>259</v>
      </c>
      <c r="AJ14" s="404" t="s">
        <v>263</v>
      </c>
      <c r="AK14" s="404" t="s">
        <v>260</v>
      </c>
      <c r="AL14" s="404" t="s">
        <v>264</v>
      </c>
      <c r="AM14" s="404" t="s">
        <v>266</v>
      </c>
      <c r="AN14" s="404" t="s">
        <v>267</v>
      </c>
      <c r="AO14" s="404" t="s">
        <v>261</v>
      </c>
      <c r="AP14" s="404" t="s">
        <v>265</v>
      </c>
      <c r="AQ14" s="404" t="s">
        <v>277</v>
      </c>
      <c r="AR14" s="404" t="s">
        <v>278</v>
      </c>
      <c r="AS14"/>
      <c r="AU14" s="401" t="s">
        <v>256</v>
      </c>
      <c r="AV14" s="402" t="s">
        <v>14</v>
      </c>
      <c r="AZ14" s="372"/>
      <c r="BA14" s="372" t="s">
        <v>272</v>
      </c>
      <c r="BB14" s="372" t="s">
        <v>273</v>
      </c>
      <c r="BC14" s="372" t="s">
        <v>280</v>
      </c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</row>
    <row r="15" spans="1:67">
      <c r="A15" s="372"/>
      <c r="B15" s="372"/>
      <c r="C15" s="371">
        <v>1</v>
      </c>
      <c r="D15" s="405">
        <v>220.91499999999999</v>
      </c>
      <c r="E15" s="405">
        <v>-24.562999999999999</v>
      </c>
      <c r="F15" s="405">
        <v>178.352</v>
      </c>
      <c r="G15" s="405">
        <v>284.904</v>
      </c>
      <c r="H15" s="405">
        <v>-181.54499999999999</v>
      </c>
      <c r="I15" s="405">
        <v>103.35899999999999</v>
      </c>
      <c r="J15" s="405">
        <v>167.34</v>
      </c>
      <c r="K15" s="405">
        <v>-161.72</v>
      </c>
      <c r="L15" s="405">
        <v>5.62</v>
      </c>
      <c r="M15" s="405">
        <v>108.979</v>
      </c>
      <c r="N15" s="405">
        <v>287.33100000000002</v>
      </c>
      <c r="O15" s="405">
        <v>-4</v>
      </c>
      <c r="P15" s="405">
        <v>-202.458</v>
      </c>
      <c r="Q15" s="397"/>
      <c r="R15" s="397"/>
      <c r="S15" s="371">
        <v>1</v>
      </c>
      <c r="T15" s="150">
        <f>AUGUST!F18</f>
        <v>141.251</v>
      </c>
      <c r="U15" s="150">
        <f>AUGUST!G18</f>
        <v>-10.526</v>
      </c>
      <c r="V15" s="150">
        <f>AUGUST!H18</f>
        <v>130.72499999999999</v>
      </c>
      <c r="W15" s="150">
        <f>AUGUST!J18</f>
        <v>284.904</v>
      </c>
      <c r="X15" s="150">
        <f>AUGUST!K18</f>
        <v>-243.167</v>
      </c>
      <c r="Y15" s="150">
        <f>AUGUST!L18</f>
        <v>41.736999999999995</v>
      </c>
      <c r="Z15" s="150">
        <f>AUGUST!M18</f>
        <v>106.98399999999999</v>
      </c>
      <c r="AA15" s="150">
        <f>AUGUST!N18</f>
        <v>-103.76900000000001</v>
      </c>
      <c r="AB15" s="150">
        <f>AUGUST!O18</f>
        <v>3.2149999999999892</v>
      </c>
      <c r="AC15" s="150">
        <f>AUGUST!P18</f>
        <v>44.951999999999984</v>
      </c>
      <c r="AD15" s="150">
        <f>AUGUST!Q18</f>
        <v>175.67699999999996</v>
      </c>
      <c r="AE15" s="150">
        <f>AUGUST!AA18</f>
        <v>-59.4</v>
      </c>
      <c r="AF15" s="150">
        <f>AUGUST!AC18</f>
        <v>-185.05399999999997</v>
      </c>
      <c r="AG15" s="150">
        <f t="shared" ref="AG15:AG20" si="0">V15-F15</f>
        <v>-47.62700000000001</v>
      </c>
      <c r="AH15" s="406">
        <f>ABS((V15-F15)/V15)</f>
        <v>0.36432969975138657</v>
      </c>
      <c r="AI15" s="150">
        <f t="shared" ref="AI15:AI20" si="1">Y15-I15</f>
        <v>-61.622</v>
      </c>
      <c r="AJ15" s="406">
        <f>ABS((Y15-I15)/Y15)</f>
        <v>1.4764357764094211</v>
      </c>
      <c r="AK15" s="150">
        <f t="shared" ref="AK15:AK20" si="2">AB15-L15</f>
        <v>-2.4050000000000109</v>
      </c>
      <c r="AL15" s="406">
        <f>ABS((AB15-L15)/AB15)</f>
        <v>0.74805598755832625</v>
      </c>
      <c r="AM15" s="150">
        <f>AE15-O15</f>
        <v>-55.4</v>
      </c>
      <c r="AN15" s="406">
        <f>ABS((AE15-O15)/AE15)</f>
        <v>0.93265993265993263</v>
      </c>
      <c r="AO15" s="150">
        <f t="shared" ref="AO15:AO20" si="3">AF15-P15</f>
        <v>17.404000000000025</v>
      </c>
      <c r="AP15" s="406">
        <f>ABS((AF15-P15)/AF15)</f>
        <v>9.4048223761712943E-2</v>
      </c>
      <c r="AQ15" s="150">
        <f>AD15-N15</f>
        <v>-111.65400000000005</v>
      </c>
      <c r="AR15" s="406">
        <f>ABS((AD15-N15)/AD15)</f>
        <v>0.6355641319011599</v>
      </c>
      <c r="AS15" s="150"/>
      <c r="AT15">
        <v>1</v>
      </c>
      <c r="AU15">
        <f>Sheet1!AG4</f>
        <v>74</v>
      </c>
      <c r="AV15" s="372">
        <f>Sheet1!AH4</f>
        <v>80</v>
      </c>
      <c r="AW15" s="372"/>
      <c r="AX15" s="372"/>
      <c r="AY15" s="372"/>
      <c r="AZ15" s="372"/>
      <c r="BA15" s="372">
        <v>-202.458</v>
      </c>
      <c r="BB15" s="372">
        <v>-185.05399999999997</v>
      </c>
      <c r="BC15" s="372">
        <v>-258</v>
      </c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</row>
    <row r="16" spans="1:67">
      <c r="C16" s="371">
        <f t="shared" ref="C16:C45" si="4">C15+1</f>
        <v>2</v>
      </c>
      <c r="D16" s="405">
        <v>249.53</v>
      </c>
      <c r="E16" s="405">
        <v>-10.657</v>
      </c>
      <c r="F16" s="405">
        <v>238.87299999999999</v>
      </c>
      <c r="G16" s="405">
        <v>214.904</v>
      </c>
      <c r="H16" s="405">
        <v>-145.99100000000001</v>
      </c>
      <c r="I16" s="405">
        <v>68.912999999999997</v>
      </c>
      <c r="J16" s="405">
        <v>109.16800000000001</v>
      </c>
      <c r="K16" s="405">
        <v>-74.763999999999996</v>
      </c>
      <c r="L16" s="405">
        <v>34.404000000000003</v>
      </c>
      <c r="M16" s="405">
        <v>103.31699999999999</v>
      </c>
      <c r="N16" s="405">
        <v>342.19</v>
      </c>
      <c r="O16" s="405">
        <v>175</v>
      </c>
      <c r="P16" s="405">
        <v>-117.167</v>
      </c>
      <c r="Q16" s="397"/>
      <c r="R16" s="397"/>
      <c r="S16" s="371">
        <f t="shared" ref="S16:S43" si="5">S15+1</f>
        <v>2</v>
      </c>
      <c r="T16" s="150">
        <f>AUGUST!F19</f>
        <v>187.33500000000001</v>
      </c>
      <c r="U16" s="150">
        <f>AUGUST!G19</f>
        <v>-11.355</v>
      </c>
      <c r="V16" s="150">
        <f>AUGUST!H19</f>
        <v>175.98000000000002</v>
      </c>
      <c r="W16" s="150">
        <f>AUGUST!J19</f>
        <v>224.904</v>
      </c>
      <c r="X16" s="150">
        <f>AUGUST!K19</f>
        <v>-171.185</v>
      </c>
      <c r="Y16" s="150">
        <f>AUGUST!L19</f>
        <v>53.718999999999994</v>
      </c>
      <c r="Z16" s="150">
        <f>AUGUST!M19</f>
        <v>169.65100000000001</v>
      </c>
      <c r="AA16" s="150">
        <f>AUGUST!N19</f>
        <v>-91.108999999999995</v>
      </c>
      <c r="AB16" s="150">
        <f>AUGUST!O19</f>
        <v>78.542000000000016</v>
      </c>
      <c r="AC16" s="150">
        <f>AUGUST!P19</f>
        <v>132.26100000000002</v>
      </c>
      <c r="AD16" s="150">
        <f>AUGUST!Q19</f>
        <v>308.24100000000004</v>
      </c>
      <c r="AE16" s="150">
        <f>AUGUST!AA19</f>
        <v>255.4</v>
      </c>
      <c r="AF16" s="150">
        <f>AUGUST!AC19</f>
        <v>-2.8180000000000689</v>
      </c>
      <c r="AG16" s="150">
        <f t="shared" si="0"/>
        <v>-62.892999999999972</v>
      </c>
      <c r="AH16" s="406">
        <f t="shared" ref="AH16:AH21" si="6">ABS((V16-F16)/V16)</f>
        <v>0.35738720309126015</v>
      </c>
      <c r="AI16" s="150">
        <f t="shared" si="1"/>
        <v>-15.194000000000003</v>
      </c>
      <c r="AJ16" s="406">
        <f t="shared" ref="AJ16:AJ22" si="7">ABS((Y16-I16)/Y16)</f>
        <v>0.28284219736033811</v>
      </c>
      <c r="AK16" s="150">
        <f t="shared" si="2"/>
        <v>44.138000000000012</v>
      </c>
      <c r="AL16" s="406">
        <f t="shared" ref="AL16:AL22" si="8">ABS((AB16-L16)/AB16)</f>
        <v>0.56196684576404987</v>
      </c>
      <c r="AM16" s="150">
        <f t="shared" ref="AM16:AM21" si="9">AE16-O16</f>
        <v>80.400000000000006</v>
      </c>
      <c r="AN16" s="406">
        <f t="shared" ref="AN16:AN30" si="10">ABS((AE16-O16)/AE16)</f>
        <v>0.31480031323414254</v>
      </c>
      <c r="AO16" s="150">
        <f t="shared" si="3"/>
        <v>114.34899999999993</v>
      </c>
      <c r="AP16" s="406">
        <f t="shared" ref="AP16:AP30" si="11">ABS((AF16-P16)/AF16)</f>
        <v>40.578069552873366</v>
      </c>
      <c r="AQ16" s="150">
        <f t="shared" ref="AQ16:AQ30" si="12">AD16-N16</f>
        <v>-33.948999999999955</v>
      </c>
      <c r="AR16" s="406">
        <f t="shared" ref="AR16:AR30" si="13">ABS((AD16-N16)/AD16)</f>
        <v>0.110137846684899</v>
      </c>
      <c r="AS16" s="150"/>
      <c r="AT16">
        <v>2</v>
      </c>
      <c r="AU16" s="372">
        <f>Sheet1!AG5</f>
        <v>74</v>
      </c>
      <c r="AV16" s="372">
        <f>Sheet1!AH5</f>
        <v>77</v>
      </c>
      <c r="AX16" s="372"/>
      <c r="AY16" s="372"/>
      <c r="AZ16" s="372"/>
      <c r="BA16" s="372">
        <v>-117.167</v>
      </c>
      <c r="BB16" s="372">
        <v>-2.8180000000000689</v>
      </c>
      <c r="BC16" s="372"/>
      <c r="BD16" s="372">
        <v>-146</v>
      </c>
      <c r="BE16" s="372"/>
    </row>
    <row r="17" spans="3:57">
      <c r="C17" s="371">
        <f t="shared" si="4"/>
        <v>3</v>
      </c>
      <c r="D17" s="405">
        <v>320.74299999999999</v>
      </c>
      <c r="E17" s="405">
        <v>-0.68300000000000005</v>
      </c>
      <c r="F17" s="405">
        <v>320.06</v>
      </c>
      <c r="G17" s="405">
        <v>224.63300000000001</v>
      </c>
      <c r="H17" s="405">
        <v>-198.54599999999999</v>
      </c>
      <c r="I17" s="405">
        <v>28.087</v>
      </c>
      <c r="J17" s="405">
        <v>111.867</v>
      </c>
      <c r="K17" s="405">
        <v>-96.31</v>
      </c>
      <c r="L17" s="405">
        <v>15.557</v>
      </c>
      <c r="M17" s="405">
        <v>43.643999999999998</v>
      </c>
      <c r="N17" s="405">
        <v>363.70400000000001</v>
      </c>
      <c r="O17" s="405">
        <v>108</v>
      </c>
      <c r="P17" s="405">
        <v>-205.68100000000001</v>
      </c>
      <c r="Q17" s="397"/>
      <c r="R17" s="397"/>
      <c r="S17" s="371">
        <f t="shared" si="5"/>
        <v>3</v>
      </c>
      <c r="T17" s="150">
        <f>AUGUST!F20</f>
        <v>309.39600000000002</v>
      </c>
      <c r="U17" s="150">
        <f>AUGUST!G20</f>
        <v>-5.0049999999999999</v>
      </c>
      <c r="V17" s="150">
        <f>AUGUST!H20</f>
        <v>304.39100000000002</v>
      </c>
      <c r="W17" s="150">
        <f>AUGUST!J20</f>
        <v>224.904</v>
      </c>
      <c r="X17" s="150">
        <f>AUGUST!K20</f>
        <v>-242.55199999999999</v>
      </c>
      <c r="Y17" s="150">
        <f>AUGUST!L20</f>
        <v>-17.647999999999996</v>
      </c>
      <c r="Z17" s="150">
        <f>AUGUST!M20</f>
        <v>159.69300000000001</v>
      </c>
      <c r="AA17" s="150">
        <f>AUGUST!N20</f>
        <v>-107.696</v>
      </c>
      <c r="AB17" s="150">
        <f>AUGUST!O20</f>
        <v>51.997000000000014</v>
      </c>
      <c r="AC17" s="150">
        <f>AUGUST!P20</f>
        <v>34.349000000000018</v>
      </c>
      <c r="AD17" s="150">
        <f>AUGUST!Q20</f>
        <v>338.74</v>
      </c>
      <c r="AE17" s="150">
        <f>AUGUST!AA20</f>
        <v>264.60000000000002</v>
      </c>
      <c r="AF17" s="150">
        <f>AUGUST!AC20</f>
        <v>-24.117000000000019</v>
      </c>
      <c r="AG17" s="150">
        <f t="shared" si="0"/>
        <v>-15.668999999999983</v>
      </c>
      <c r="AH17" s="406">
        <f t="shared" si="6"/>
        <v>5.1476554825865356E-2</v>
      </c>
      <c r="AI17" s="150">
        <f t="shared" si="1"/>
        <v>-45.734999999999999</v>
      </c>
      <c r="AJ17" s="406">
        <f t="shared" si="7"/>
        <v>2.5915117860380783</v>
      </c>
      <c r="AK17" s="150">
        <f t="shared" si="2"/>
        <v>36.440000000000012</v>
      </c>
      <c r="AL17" s="406">
        <f t="shared" si="8"/>
        <v>0.70080966209589024</v>
      </c>
      <c r="AM17" s="150">
        <f t="shared" si="9"/>
        <v>156.60000000000002</v>
      </c>
      <c r="AN17" s="406">
        <f t="shared" si="10"/>
        <v>0.59183673469387754</v>
      </c>
      <c r="AO17" s="150">
        <f t="shared" si="3"/>
        <v>181.56399999999999</v>
      </c>
      <c r="AP17" s="406">
        <f t="shared" si="11"/>
        <v>7.5284653978521314</v>
      </c>
      <c r="AQ17" s="150">
        <f t="shared" si="12"/>
        <v>-24.963999999999999</v>
      </c>
      <c r="AR17" s="406">
        <f t="shared" si="13"/>
        <v>7.3696640491232202E-2</v>
      </c>
      <c r="AS17" s="150"/>
      <c r="AT17">
        <v>3</v>
      </c>
      <c r="AU17" s="372">
        <f>Sheet1!AG6</f>
        <v>74</v>
      </c>
      <c r="AV17" s="372">
        <f>Sheet1!AH6</f>
        <v>78</v>
      </c>
      <c r="AW17" s="372"/>
      <c r="AY17" s="372"/>
      <c r="AZ17" s="372"/>
      <c r="BA17" s="372">
        <v>-205.68100000000001</v>
      </c>
      <c r="BB17" s="372">
        <v>-23.268000000000029</v>
      </c>
      <c r="BC17" s="372">
        <v>-238</v>
      </c>
      <c r="BD17" s="372"/>
      <c r="BE17" s="372"/>
    </row>
    <row r="18" spans="3:57">
      <c r="C18" s="371">
        <f t="shared" si="4"/>
        <v>4</v>
      </c>
      <c r="D18" s="405">
        <v>279.76600000000002</v>
      </c>
      <c r="E18" s="405">
        <v>-6.8609999999999998</v>
      </c>
      <c r="F18" s="405">
        <v>272.90499999999997</v>
      </c>
      <c r="G18" s="405">
        <v>224.90299999999999</v>
      </c>
      <c r="H18" s="405">
        <v>-220.101</v>
      </c>
      <c r="I18" s="405">
        <v>4.8019999999999925</v>
      </c>
      <c r="J18" s="405">
        <v>97.179000000000002</v>
      </c>
      <c r="K18" s="405">
        <v>-57.015999999999998</v>
      </c>
      <c r="L18" s="405">
        <v>40.163000000000004</v>
      </c>
      <c r="M18" s="405">
        <v>44.965000000000003</v>
      </c>
      <c r="N18" s="405">
        <v>317.87</v>
      </c>
      <c r="O18" s="405">
        <v>204.9</v>
      </c>
      <c r="P18" s="405">
        <v>-62.947000000000003</v>
      </c>
      <c r="Q18" s="397"/>
      <c r="R18" s="397"/>
      <c r="S18" s="371">
        <f t="shared" si="5"/>
        <v>4</v>
      </c>
      <c r="T18" s="150">
        <f>AUGUST!F21</f>
        <v>279.76600000000002</v>
      </c>
      <c r="U18" s="150">
        <f>AUGUST!G21</f>
        <v>-6.8609999999999998</v>
      </c>
      <c r="V18" s="150">
        <f>AUGUST!H21</f>
        <v>272.90500000000003</v>
      </c>
      <c r="W18" s="150">
        <f>AUGUST!J21</f>
        <v>224.90299999999999</v>
      </c>
      <c r="X18" s="150">
        <f>AUGUST!K21</f>
        <v>-254.536</v>
      </c>
      <c r="Y18" s="150">
        <f>AUGUST!L21</f>
        <v>-29.63300000000001</v>
      </c>
      <c r="Z18" s="150">
        <f>AUGUST!M21</f>
        <v>97.179000000000002</v>
      </c>
      <c r="AA18" s="150">
        <f>AUGUST!N21</f>
        <v>-57.015999999999998</v>
      </c>
      <c r="AB18" s="150">
        <f>AUGUST!O21</f>
        <v>40.163000000000004</v>
      </c>
      <c r="AC18" s="150">
        <f>AUGUST!P21</f>
        <v>10.529999999999994</v>
      </c>
      <c r="AD18" s="150">
        <f>AUGUST!Q21</f>
        <v>283.435</v>
      </c>
      <c r="AE18" s="150">
        <f>AUGUST!AA21</f>
        <v>204.9</v>
      </c>
      <c r="AF18" s="150">
        <f>AUGUST!AC21</f>
        <v>-28.512</v>
      </c>
      <c r="AG18" s="150">
        <f t="shared" si="0"/>
        <v>0</v>
      </c>
      <c r="AH18" s="406">
        <f t="shared" si="6"/>
        <v>2.082901334193511E-16</v>
      </c>
      <c r="AI18" s="150">
        <f t="shared" si="1"/>
        <v>-34.435000000000002</v>
      </c>
      <c r="AJ18" s="406">
        <f t="shared" si="7"/>
        <v>1.1620490669186376</v>
      </c>
      <c r="AK18" s="150">
        <f t="shared" si="2"/>
        <v>0</v>
      </c>
      <c r="AL18" s="406">
        <f t="shared" si="8"/>
        <v>0</v>
      </c>
      <c r="AM18" s="150">
        <f t="shared" si="9"/>
        <v>0</v>
      </c>
      <c r="AN18" s="406">
        <f t="shared" si="10"/>
        <v>0</v>
      </c>
      <c r="AO18" s="150">
        <f t="shared" si="3"/>
        <v>34.435000000000002</v>
      </c>
      <c r="AP18" s="406">
        <f t="shared" si="11"/>
        <v>1.2077370931537599</v>
      </c>
      <c r="AQ18" s="150">
        <f t="shared" si="12"/>
        <v>-34.435000000000002</v>
      </c>
      <c r="AR18" s="406">
        <f t="shared" si="13"/>
        <v>0.12149170003704554</v>
      </c>
      <c r="AS18" s="150"/>
      <c r="AT18">
        <v>4</v>
      </c>
      <c r="AU18" s="417">
        <f>Sheet1!AG7</f>
        <v>74</v>
      </c>
      <c r="AV18" s="417">
        <f>Sheet1!AH7</f>
        <v>82</v>
      </c>
      <c r="AW18" s="372"/>
      <c r="AX18" s="372"/>
      <c r="AZ18" s="372"/>
      <c r="BA18" s="372">
        <v>-62.947000000000003</v>
      </c>
      <c r="BB18" s="372">
        <v>-28.512</v>
      </c>
      <c r="BC18" s="372"/>
      <c r="BD18" s="372">
        <v>-146</v>
      </c>
      <c r="BE18" s="372"/>
    </row>
    <row r="19" spans="3:57">
      <c r="C19" s="371">
        <f t="shared" si="4"/>
        <v>5</v>
      </c>
      <c r="D19" s="405">
        <v>308.88400000000001</v>
      </c>
      <c r="E19" s="405">
        <v>-3.0670000000000002</v>
      </c>
      <c r="F19" s="405">
        <v>305.81700000000001</v>
      </c>
      <c r="G19" s="405">
        <v>224.90299999999999</v>
      </c>
      <c r="H19" s="405">
        <v>-194.078</v>
      </c>
      <c r="I19" s="405">
        <v>30.824999999999999</v>
      </c>
      <c r="J19" s="405">
        <v>103.996</v>
      </c>
      <c r="K19" s="405">
        <v>-43.396999999999998</v>
      </c>
      <c r="L19" s="405">
        <v>60.598999999999997</v>
      </c>
      <c r="M19" s="405">
        <v>91.423999999999978</v>
      </c>
      <c r="N19" s="405">
        <v>397.24099999999999</v>
      </c>
      <c r="O19" s="405">
        <v>210</v>
      </c>
      <c r="P19" s="405">
        <v>-137.21799999999999</v>
      </c>
      <c r="Q19" s="397"/>
      <c r="R19" s="397"/>
      <c r="S19" s="371">
        <f t="shared" si="5"/>
        <v>5</v>
      </c>
      <c r="T19" s="150">
        <f>AUGUST!F22</f>
        <v>251.702</v>
      </c>
      <c r="U19" s="150">
        <f>AUGUST!G22</f>
        <v>-12.191000000000001</v>
      </c>
      <c r="V19" s="150">
        <f>AUGUST!H22</f>
        <v>239.511</v>
      </c>
      <c r="W19" s="150">
        <f>AUGUST!J22</f>
        <v>224.90299999999999</v>
      </c>
      <c r="X19" s="150">
        <f>AUGUST!K22</f>
        <v>-269.322</v>
      </c>
      <c r="Y19" s="150">
        <f>AUGUST!L22</f>
        <v>-44.419000000000011</v>
      </c>
      <c r="Z19" s="150">
        <f>AUGUST!M22</f>
        <v>90.998000000000005</v>
      </c>
      <c r="AA19" s="150">
        <f>AUGUST!N22</f>
        <v>-30.396999999999998</v>
      </c>
      <c r="AB19" s="150">
        <f>AUGUST!O22</f>
        <v>60.601000000000006</v>
      </c>
      <c r="AC19" s="150">
        <f>AUGUST!P22</f>
        <v>16.181999999999995</v>
      </c>
      <c r="AD19" s="150">
        <f>AUGUST!Q22</f>
        <v>255.69299999999998</v>
      </c>
      <c r="AE19" s="150">
        <f>AUGUST!AA22</f>
        <v>205.4</v>
      </c>
      <c r="AF19" s="150">
        <f>AUGUST!AC22</f>
        <v>-0.26999999999998181</v>
      </c>
      <c r="AG19" s="150">
        <f t="shared" si="0"/>
        <v>-66.306000000000012</v>
      </c>
      <c r="AH19" s="406">
        <f t="shared" si="6"/>
        <v>0.27683905958390226</v>
      </c>
      <c r="AI19" s="150">
        <f t="shared" si="1"/>
        <v>-75.244000000000014</v>
      </c>
      <c r="AJ19" s="406">
        <f t="shared" si="7"/>
        <v>1.6939597919809091</v>
      </c>
      <c r="AK19" s="150">
        <f t="shared" si="2"/>
        <v>2.0000000000095497E-3</v>
      </c>
      <c r="AL19" s="406">
        <f t="shared" si="8"/>
        <v>3.3002755730261045E-5</v>
      </c>
      <c r="AM19" s="150">
        <f t="shared" si="9"/>
        <v>-4.5999999999999943</v>
      </c>
      <c r="AN19" s="406">
        <f t="shared" si="10"/>
        <v>2.239532619279452E-2</v>
      </c>
      <c r="AO19" s="150">
        <f t="shared" si="3"/>
        <v>136.94800000000001</v>
      </c>
      <c r="AP19" s="406">
        <f t="shared" si="11"/>
        <v>507.21481481484903</v>
      </c>
      <c r="AQ19" s="150">
        <f t="shared" si="12"/>
        <v>-141.548</v>
      </c>
      <c r="AR19" s="406">
        <f t="shared" si="13"/>
        <v>0.55358574540562322</v>
      </c>
      <c r="AS19" s="150"/>
      <c r="AT19">
        <v>5</v>
      </c>
      <c r="AU19" s="417">
        <f>Sheet1!AG8</f>
        <v>74</v>
      </c>
      <c r="AV19" s="372">
        <f>Sheet1!AH8</f>
        <v>84</v>
      </c>
      <c r="AW19" s="372"/>
      <c r="AX19" s="372"/>
      <c r="AY19" s="372"/>
      <c r="AZ19" s="372"/>
      <c r="BA19" s="372">
        <v>-137.21799999999999</v>
      </c>
      <c r="BB19" s="372">
        <v>-0.26999999999998181</v>
      </c>
      <c r="BC19" s="372">
        <v>-238</v>
      </c>
      <c r="BD19" s="372">
        <v>-205</v>
      </c>
      <c r="BE19" s="372"/>
    </row>
    <row r="20" spans="3:57">
      <c r="C20" s="371">
        <f t="shared" si="4"/>
        <v>6</v>
      </c>
      <c r="D20" s="405">
        <v>267.93599999999998</v>
      </c>
      <c r="E20" s="405">
        <v>-3.343</v>
      </c>
      <c r="F20" s="405">
        <v>264.59299999999996</v>
      </c>
      <c r="G20" s="405">
        <v>224.90299999999999</v>
      </c>
      <c r="H20" s="405">
        <v>-205.447</v>
      </c>
      <c r="I20" s="405">
        <v>19.455999999999989</v>
      </c>
      <c r="J20" s="405">
        <v>69.734999999999999</v>
      </c>
      <c r="K20" s="405">
        <v>-56.725999999999999</v>
      </c>
      <c r="L20" s="405">
        <v>13.009</v>
      </c>
      <c r="M20" s="405">
        <v>32.465000000000003</v>
      </c>
      <c r="N20" s="405">
        <v>297.05799999999994</v>
      </c>
      <c r="O20" s="405">
        <v>-122</v>
      </c>
      <c r="P20" s="405">
        <v>-369.03500000000003</v>
      </c>
      <c r="Q20" s="397"/>
      <c r="R20" s="397"/>
      <c r="S20" s="371">
        <f t="shared" si="5"/>
        <v>6</v>
      </c>
      <c r="T20" s="150">
        <f>AUGUST!F23</f>
        <v>138.096</v>
      </c>
      <c r="U20" s="150">
        <f>AUGUST!G23</f>
        <v>-15.871</v>
      </c>
      <c r="V20" s="150">
        <f>AUGUST!H23</f>
        <v>122.22500000000001</v>
      </c>
      <c r="W20" s="150">
        <f>AUGUST!J23</f>
        <v>224.90299999999999</v>
      </c>
      <c r="X20" s="150">
        <f>AUGUST!K23</f>
        <v>-291.16699999999997</v>
      </c>
      <c r="Y20" s="150">
        <f>AUGUST!L23</f>
        <v>-66.263999999999982</v>
      </c>
      <c r="Z20" s="150">
        <f>AUGUST!M23</f>
        <v>115.313</v>
      </c>
      <c r="AA20" s="150">
        <f>AUGUST!N23</f>
        <v>-110.691</v>
      </c>
      <c r="AB20" s="150">
        <f>AUGUST!O23</f>
        <v>4.6219999999999999</v>
      </c>
      <c r="AC20" s="150">
        <f>AUGUST!P23</f>
        <v>-61.641999999999982</v>
      </c>
      <c r="AD20" s="150">
        <f>AUGUST!Q23</f>
        <v>60.583000000000027</v>
      </c>
      <c r="AE20" s="150">
        <f>AUGUST!AA23</f>
        <v>-208.4</v>
      </c>
      <c r="AF20" s="150">
        <f>AUGUST!AC23</f>
        <v>-218.96000000000004</v>
      </c>
      <c r="AG20" s="150">
        <f t="shared" si="0"/>
        <v>-142.36799999999994</v>
      </c>
      <c r="AH20" s="406">
        <f t="shared" si="6"/>
        <v>1.1648026181223148</v>
      </c>
      <c r="AI20" s="150">
        <f t="shared" si="1"/>
        <v>-85.71999999999997</v>
      </c>
      <c r="AJ20" s="406">
        <f t="shared" si="7"/>
        <v>1.2936134250875286</v>
      </c>
      <c r="AK20" s="150">
        <f t="shared" si="2"/>
        <v>-8.3870000000000005</v>
      </c>
      <c r="AL20" s="406">
        <f t="shared" si="8"/>
        <v>1.8145824318476851</v>
      </c>
      <c r="AM20" s="150">
        <f t="shared" si="9"/>
        <v>-86.4</v>
      </c>
      <c r="AN20" s="406">
        <f t="shared" si="10"/>
        <v>0.41458733205374282</v>
      </c>
      <c r="AO20" s="150">
        <f t="shared" si="3"/>
        <v>150.07499999999999</v>
      </c>
      <c r="AP20" s="406">
        <f t="shared" si="11"/>
        <v>0.68539915966386533</v>
      </c>
      <c r="AQ20" s="150">
        <f t="shared" si="12"/>
        <v>-236.47499999999991</v>
      </c>
      <c r="AR20" s="406">
        <f t="shared" si="13"/>
        <v>3.9033227142927851</v>
      </c>
      <c r="AS20" s="150"/>
      <c r="AT20">
        <v>6</v>
      </c>
      <c r="AU20" s="417">
        <f>Sheet1!AG9</f>
        <v>74</v>
      </c>
      <c r="AV20" s="372">
        <f>Sheet1!AH9</f>
        <v>84</v>
      </c>
      <c r="AW20" s="372"/>
      <c r="AX20" s="372"/>
      <c r="AY20" s="372"/>
      <c r="AZ20" s="372"/>
      <c r="BA20" s="372">
        <v>-369.03500000000003</v>
      </c>
      <c r="BB20" s="372">
        <v>-218.96</v>
      </c>
      <c r="BC20" s="372">
        <v>-300</v>
      </c>
      <c r="BD20" s="372">
        <v>-335</v>
      </c>
      <c r="BE20" s="372"/>
    </row>
    <row r="21" spans="3:57">
      <c r="C21" s="371">
        <f t="shared" si="4"/>
        <v>7</v>
      </c>
      <c r="D21" s="405">
        <v>241.90299999999999</v>
      </c>
      <c r="E21" s="405">
        <v>-38.713999999999999</v>
      </c>
      <c r="F21" s="405">
        <v>203.18899999999999</v>
      </c>
      <c r="G21" s="405">
        <v>224.90299999999999</v>
      </c>
      <c r="H21" s="405">
        <v>-216.31</v>
      </c>
      <c r="I21" s="405">
        <v>8.5929999999999893</v>
      </c>
      <c r="J21" s="405">
        <v>113.756</v>
      </c>
      <c r="K21" s="405">
        <v>-142.005</v>
      </c>
      <c r="L21" s="405">
        <v>-28.248999999999995</v>
      </c>
      <c r="M21" s="405">
        <v>-19.656000000000006</v>
      </c>
      <c r="N21" s="405">
        <v>183.53299999999999</v>
      </c>
      <c r="O21" s="405">
        <v>-264</v>
      </c>
      <c r="P21" s="405">
        <v>-397.51</v>
      </c>
      <c r="Q21" s="397"/>
      <c r="R21" s="397"/>
      <c r="S21" s="371">
        <f t="shared" si="5"/>
        <v>7</v>
      </c>
      <c r="T21" s="150">
        <f>AUGUST!F24</f>
        <v>116.38500000000001</v>
      </c>
      <c r="U21" s="150">
        <f>AUGUST!G24</f>
        <v>-36.295999999999999</v>
      </c>
      <c r="V21" s="150">
        <f>AUGUST!H24</f>
        <v>80.088999999999999</v>
      </c>
      <c r="W21" s="150">
        <f>AUGUST!J24</f>
        <v>224.90299999999999</v>
      </c>
      <c r="X21" s="150">
        <f>AUGUST!K24</f>
        <v>-312.92700000000002</v>
      </c>
      <c r="Y21" s="150">
        <f>AUGUST!L24</f>
        <v>-88.024000000000029</v>
      </c>
      <c r="Z21" s="150">
        <f>AUGUST!M24</f>
        <v>96.552999999999997</v>
      </c>
      <c r="AA21" s="150">
        <f>AUGUST!N24</f>
        <v>-147.001</v>
      </c>
      <c r="AB21" s="150">
        <f>AUGUST!O24</f>
        <v>-50.448000000000008</v>
      </c>
      <c r="AC21" s="150">
        <f>AUGUST!P24</f>
        <v>-138.47200000000004</v>
      </c>
      <c r="AD21" s="150">
        <f>AUGUST!Q24</f>
        <v>-58.383000000000038</v>
      </c>
      <c r="AE21" s="150">
        <f>AUGUST!AA24</f>
        <v>-195.5</v>
      </c>
      <c r="AF21" s="150">
        <f>AUGUST!AC24</f>
        <v>-87.093999999999966</v>
      </c>
      <c r="AG21" s="150">
        <f t="shared" ref="AG21:AG27" si="14">V21-F21</f>
        <v>-123.1</v>
      </c>
      <c r="AH21" s="406">
        <f t="shared" si="6"/>
        <v>1.5370400429522155</v>
      </c>
      <c r="AI21" s="150">
        <f t="shared" ref="AI21:AI27" si="15">Y21-I21</f>
        <v>-96.617000000000019</v>
      </c>
      <c r="AJ21" s="406">
        <f t="shared" si="7"/>
        <v>1.0976211033354537</v>
      </c>
      <c r="AK21" s="150">
        <f t="shared" ref="AK21:AK27" si="16">AB21-L21</f>
        <v>-22.199000000000012</v>
      </c>
      <c r="AL21" s="406">
        <f t="shared" si="8"/>
        <v>0.44003726609578198</v>
      </c>
      <c r="AM21" s="150">
        <f t="shared" si="9"/>
        <v>68.5</v>
      </c>
      <c r="AN21" s="406">
        <f t="shared" si="10"/>
        <v>0.35038363171355497</v>
      </c>
      <c r="AO21" s="150">
        <f t="shared" ref="AO21:AO27" si="17">AF21-P21</f>
        <v>310.41600000000005</v>
      </c>
      <c r="AP21" s="406">
        <f t="shared" si="11"/>
        <v>3.5641490803040412</v>
      </c>
      <c r="AQ21" s="150">
        <f t="shared" si="12"/>
        <v>-241.91600000000003</v>
      </c>
      <c r="AR21" s="406">
        <f t="shared" si="13"/>
        <v>4.1436034462086546</v>
      </c>
      <c r="AS21" s="150"/>
      <c r="AT21">
        <v>7</v>
      </c>
      <c r="AU21" s="417">
        <f>Sheet1!AG10</f>
        <v>74</v>
      </c>
      <c r="AV21" s="372">
        <f>Sheet1!AH10</f>
        <v>84</v>
      </c>
      <c r="AW21" s="372"/>
      <c r="AX21" s="372"/>
      <c r="AY21" s="372"/>
      <c r="AZ21" s="372"/>
      <c r="BA21" s="372">
        <v>-397.51</v>
      </c>
      <c r="BB21" s="372">
        <v>-87.533999999999963</v>
      </c>
      <c r="BC21" s="372">
        <v>-350</v>
      </c>
      <c r="BD21" s="372">
        <v>-245</v>
      </c>
      <c r="BE21" s="372"/>
    </row>
    <row r="22" spans="3:57">
      <c r="C22" s="371">
        <f t="shared" si="4"/>
        <v>8</v>
      </c>
      <c r="D22" s="405">
        <v>206.816</v>
      </c>
      <c r="E22" s="405">
        <v>-45.523000000000003</v>
      </c>
      <c r="F22" s="405">
        <v>161.29300000000001</v>
      </c>
      <c r="G22" s="405">
        <v>223.291</v>
      </c>
      <c r="H22" s="405">
        <v>-224.36199999999999</v>
      </c>
      <c r="I22" s="405">
        <v>-1.070999999999998</v>
      </c>
      <c r="J22" s="405">
        <v>71.492000000000004</v>
      </c>
      <c r="K22" s="405">
        <v>-226.85599999999999</v>
      </c>
      <c r="L22" s="405">
        <v>-155.36399999999998</v>
      </c>
      <c r="M22" s="405">
        <v>-156.435</v>
      </c>
      <c r="N22" s="405">
        <v>4.8580000000000325</v>
      </c>
      <c r="O22" s="405">
        <v>-49</v>
      </c>
      <c r="P22" s="405">
        <v>-3.8350000000000364</v>
      </c>
      <c r="Q22" s="397"/>
      <c r="R22" s="397"/>
      <c r="S22" s="371">
        <f t="shared" si="5"/>
        <v>8</v>
      </c>
      <c r="T22" s="150">
        <f>AUGUST!F25</f>
        <v>140.56100000000001</v>
      </c>
      <c r="U22" s="150">
        <f>AUGUST!G25</f>
        <v>-56.094999999999999</v>
      </c>
      <c r="V22" s="150">
        <f>AUGUST!H25</f>
        <v>84.466000000000008</v>
      </c>
      <c r="W22" s="150">
        <f>AUGUST!J25</f>
        <v>224.904</v>
      </c>
      <c r="X22" s="150">
        <f>AUGUST!K25</f>
        <v>-307.89600000000002</v>
      </c>
      <c r="Y22" s="150">
        <f>AUGUST!L25</f>
        <v>-82.992000000000019</v>
      </c>
      <c r="Z22" s="150">
        <f>AUGUST!M25</f>
        <v>87.188999999999993</v>
      </c>
      <c r="AA22" s="150">
        <f>AUGUST!N25</f>
        <v>-176.066</v>
      </c>
      <c r="AB22" s="150">
        <f>AUGUST!O25</f>
        <v>-88.87700000000001</v>
      </c>
      <c r="AC22" s="150">
        <f>AUGUST!P25</f>
        <v>-171.86900000000003</v>
      </c>
      <c r="AD22" s="150">
        <f>AUGUST!Q25</f>
        <v>-87.40300000000002</v>
      </c>
      <c r="AE22" s="150">
        <f>AUGUST!AA25</f>
        <v>-63</v>
      </c>
      <c r="AF22" s="150">
        <f>AUGUST!AC25</f>
        <v>74.426000000000016</v>
      </c>
      <c r="AG22" s="150">
        <f t="shared" si="14"/>
        <v>-76.826999999999998</v>
      </c>
      <c r="AH22" s="406">
        <f t="shared" ref="AH22:AH27" si="18">ABS((V22-F22)/V22)</f>
        <v>0.90956124357729728</v>
      </c>
      <c r="AI22" s="150">
        <f t="shared" si="15"/>
        <v>-81.921000000000021</v>
      </c>
      <c r="AJ22" s="406">
        <f t="shared" si="7"/>
        <v>0.98709514170040491</v>
      </c>
      <c r="AK22" s="150">
        <f t="shared" si="16"/>
        <v>66.486999999999966</v>
      </c>
      <c r="AL22" s="406">
        <f t="shared" si="8"/>
        <v>0.74807880554024053</v>
      </c>
      <c r="AM22" s="150">
        <f t="shared" ref="AM22:AM27" si="19">AE22-O22</f>
        <v>-14</v>
      </c>
      <c r="AN22" s="406">
        <f t="shared" si="10"/>
        <v>0.22222222222222221</v>
      </c>
      <c r="AO22" s="150">
        <f t="shared" si="17"/>
        <v>78.261000000000053</v>
      </c>
      <c r="AP22" s="406">
        <f t="shared" si="11"/>
        <v>1.0515276919356145</v>
      </c>
      <c r="AQ22" s="150">
        <f t="shared" si="12"/>
        <v>-92.261000000000053</v>
      </c>
      <c r="AR22" s="406">
        <f t="shared" si="13"/>
        <v>1.0555816161916642</v>
      </c>
      <c r="AS22" s="150"/>
      <c r="AT22">
        <v>8</v>
      </c>
      <c r="AU22" s="417">
        <f>Sheet1!AG11</f>
        <v>74</v>
      </c>
      <c r="AV22" s="372">
        <f>Sheet1!AH11</f>
        <v>82</v>
      </c>
      <c r="AW22" s="372"/>
      <c r="AX22" s="372"/>
      <c r="AY22" s="372"/>
      <c r="AZ22" s="372"/>
      <c r="BA22" s="372">
        <v>-3.8350000000000364</v>
      </c>
      <c r="BB22" s="372">
        <v>74.426000000000016</v>
      </c>
      <c r="BC22" s="372">
        <v>-190</v>
      </c>
      <c r="BD22" s="372">
        <v>-200</v>
      </c>
      <c r="BE22" s="372"/>
    </row>
    <row r="23" spans="3:57">
      <c r="C23" s="371">
        <f t="shared" si="4"/>
        <v>9</v>
      </c>
      <c r="D23" s="405">
        <v>221.523</v>
      </c>
      <c r="E23" s="405">
        <v>-38.014000000000003</v>
      </c>
      <c r="F23" s="405">
        <v>183.50899999999999</v>
      </c>
      <c r="G23" s="405">
        <v>224.905</v>
      </c>
      <c r="H23" s="405">
        <v>-185.30099999999999</v>
      </c>
      <c r="I23" s="405">
        <v>39.604000000000013</v>
      </c>
      <c r="J23" s="405">
        <v>46.220999999999997</v>
      </c>
      <c r="K23" s="405">
        <v>-158.172</v>
      </c>
      <c r="L23" s="405">
        <v>-111.95099999999999</v>
      </c>
      <c r="M23" s="405">
        <v>-72.34699999999998</v>
      </c>
      <c r="N23" s="405">
        <v>111.16200000000001</v>
      </c>
      <c r="O23" s="405">
        <v>-102</v>
      </c>
      <c r="P23" s="405">
        <v>-163.13900000000001</v>
      </c>
      <c r="Q23" s="397"/>
      <c r="R23" s="397"/>
      <c r="S23" s="371">
        <f t="shared" si="5"/>
        <v>9</v>
      </c>
      <c r="T23" s="150">
        <f>AUGUST!F26</f>
        <v>199.43100000000001</v>
      </c>
      <c r="U23" s="150">
        <f>AUGUST!G26</f>
        <v>-42.637</v>
      </c>
      <c r="V23" s="150">
        <f>AUGUST!H26</f>
        <v>156.79400000000001</v>
      </c>
      <c r="W23" s="150">
        <f>AUGUST!J26</f>
        <v>224.905</v>
      </c>
      <c r="X23" s="150">
        <f>AUGUST!K26</f>
        <v>-248.09700000000001</v>
      </c>
      <c r="Y23" s="150">
        <f>AUGUST!L26</f>
        <v>-23.192000000000007</v>
      </c>
      <c r="Z23" s="150">
        <f>AUGUST!M26</f>
        <v>93.188999999999993</v>
      </c>
      <c r="AA23" s="150">
        <f>AUGUST!N26</f>
        <v>-184.27199999999999</v>
      </c>
      <c r="AB23" s="150">
        <f>AUGUST!O26</f>
        <v>-91.082999999999998</v>
      </c>
      <c r="AC23" s="150">
        <f>AUGUST!P26</f>
        <v>-114.27500000000001</v>
      </c>
      <c r="AD23" s="150">
        <f>AUGUST!Q26</f>
        <v>42.519000000000005</v>
      </c>
      <c r="AE23" s="150">
        <f>AUGUST!AA26</f>
        <v>-144.69999999999999</v>
      </c>
      <c r="AF23" s="150">
        <f>AUGUST!AC26</f>
        <v>-137.196</v>
      </c>
      <c r="AG23" s="150">
        <f t="shared" si="14"/>
        <v>-26.714999999999975</v>
      </c>
      <c r="AH23" s="406">
        <f t="shared" si="18"/>
        <v>0.17038279526002253</v>
      </c>
      <c r="AI23" s="150">
        <f t="shared" si="15"/>
        <v>-62.796000000000021</v>
      </c>
      <c r="AJ23" s="406">
        <f t="shared" ref="AJ23:AJ28" si="20">ABS((Y23-I23)/Y23)</f>
        <v>2.707657813038979</v>
      </c>
      <c r="AK23" s="150">
        <f t="shared" si="16"/>
        <v>20.867999999999995</v>
      </c>
      <c r="AL23" s="406">
        <f t="shared" ref="AL23:AL28" si="21">ABS((AB23-L23)/AB23)</f>
        <v>0.22910971311880368</v>
      </c>
      <c r="AM23" s="150">
        <f t="shared" si="19"/>
        <v>-42.699999999999989</v>
      </c>
      <c r="AN23" s="406">
        <f t="shared" si="10"/>
        <v>0.29509329647546645</v>
      </c>
      <c r="AO23" s="150">
        <f t="shared" si="17"/>
        <v>25.943000000000012</v>
      </c>
      <c r="AP23" s="406">
        <f t="shared" si="11"/>
        <v>0.18909443424006539</v>
      </c>
      <c r="AQ23" s="150">
        <f t="shared" si="12"/>
        <v>-68.643000000000001</v>
      </c>
      <c r="AR23" s="406">
        <f t="shared" si="13"/>
        <v>1.6144076765681223</v>
      </c>
      <c r="AS23" s="150"/>
      <c r="AT23">
        <v>9</v>
      </c>
      <c r="AU23" s="417">
        <f>Sheet1!AG12</f>
        <v>73</v>
      </c>
      <c r="AV23" s="372">
        <f>Sheet1!AH12</f>
        <v>71</v>
      </c>
      <c r="AW23" s="372"/>
      <c r="AX23" s="372"/>
      <c r="AY23" s="372"/>
      <c r="AZ23" s="372"/>
      <c r="BA23" s="372">
        <v>-163.13900000000001</v>
      </c>
      <c r="BB23" s="372">
        <v>-137.196</v>
      </c>
      <c r="BC23" s="372">
        <v>-100</v>
      </c>
      <c r="BD23" s="372">
        <v>-125</v>
      </c>
      <c r="BE23" s="372"/>
    </row>
    <row r="24" spans="3:57">
      <c r="C24" s="371">
        <f t="shared" si="4"/>
        <v>10</v>
      </c>
      <c r="D24" s="405">
        <v>295.12700000000001</v>
      </c>
      <c r="E24" s="405">
        <v>-5.3440000000000003</v>
      </c>
      <c r="F24" s="405">
        <v>289.78300000000002</v>
      </c>
      <c r="G24" s="405">
        <v>223.20500000000001</v>
      </c>
      <c r="H24" s="405">
        <v>-214.18899999999999</v>
      </c>
      <c r="I24" s="405">
        <v>9.0160000000000196</v>
      </c>
      <c r="J24" s="405">
        <v>58.533000000000001</v>
      </c>
      <c r="K24" s="405">
        <v>-140.572</v>
      </c>
      <c r="L24" s="405">
        <v>-82.039000000000001</v>
      </c>
      <c r="M24" s="405">
        <v>-73.022999999999982</v>
      </c>
      <c r="N24" s="405">
        <v>216.76</v>
      </c>
      <c r="O24" s="405">
        <v>50</v>
      </c>
      <c r="P24" s="405">
        <v>-116.73700000000005</v>
      </c>
      <c r="Q24" s="397"/>
      <c r="R24" s="397"/>
      <c r="S24" s="371">
        <f t="shared" si="5"/>
        <v>10</v>
      </c>
      <c r="T24" s="150">
        <f>AUGUST!F27</f>
        <v>338.26100000000002</v>
      </c>
      <c r="U24" s="150">
        <f>AUGUST!G27</f>
        <v>-2.3809999999999998</v>
      </c>
      <c r="V24" s="150">
        <f>AUGUST!H27</f>
        <v>335.88000000000005</v>
      </c>
      <c r="W24" s="150">
        <f>AUGUST!J27</f>
        <v>224.905</v>
      </c>
      <c r="X24" s="150">
        <f>AUGUST!K27</f>
        <v>-247.608</v>
      </c>
      <c r="Y24" s="150">
        <f>AUGUST!L27</f>
        <v>-22.703000000000003</v>
      </c>
      <c r="Z24" s="150">
        <f>AUGUST!M27</f>
        <v>44.557000000000002</v>
      </c>
      <c r="AA24" s="150">
        <f>AUGUST!N27</f>
        <v>-144.38399999999999</v>
      </c>
      <c r="AB24" s="150">
        <f>AUGUST!O27</f>
        <v>-99.826999999999984</v>
      </c>
      <c r="AC24" s="150">
        <f>AUGUST!P27</f>
        <v>-122.52999999999999</v>
      </c>
      <c r="AD24" s="150">
        <f>AUGUST!Q27</f>
        <v>213.35000000000008</v>
      </c>
      <c r="AE24" s="150">
        <f>AUGUST!AA27</f>
        <v>81.099999999999994</v>
      </c>
      <c r="AF24" s="150">
        <f>AUGUST!AC27</f>
        <v>-82.227000000000089</v>
      </c>
      <c r="AG24" s="150">
        <f t="shared" si="14"/>
        <v>46.097000000000037</v>
      </c>
      <c r="AH24" s="406">
        <f t="shared" si="18"/>
        <v>0.13724246754793387</v>
      </c>
      <c r="AI24" s="150">
        <f t="shared" si="15"/>
        <v>-31.719000000000023</v>
      </c>
      <c r="AJ24" s="406">
        <f t="shared" si="20"/>
        <v>1.3971281328458802</v>
      </c>
      <c r="AK24" s="150">
        <f t="shared" si="16"/>
        <v>-17.787999999999982</v>
      </c>
      <c r="AL24" s="406">
        <f t="shared" si="21"/>
        <v>0.17818826569966026</v>
      </c>
      <c r="AM24" s="150">
        <f t="shared" si="19"/>
        <v>31.099999999999994</v>
      </c>
      <c r="AN24" s="406">
        <f t="shared" si="10"/>
        <v>0.38347718865598024</v>
      </c>
      <c r="AO24" s="150">
        <f t="shared" si="17"/>
        <v>34.509999999999962</v>
      </c>
      <c r="AP24" s="406">
        <f t="shared" si="11"/>
        <v>0.41969182871806004</v>
      </c>
      <c r="AQ24" s="150">
        <f t="shared" si="12"/>
        <v>-3.4099999999999113</v>
      </c>
      <c r="AR24" s="406">
        <f t="shared" si="13"/>
        <v>1.5983126318255964E-2</v>
      </c>
      <c r="AS24" s="150"/>
      <c r="AT24">
        <v>10</v>
      </c>
      <c r="AU24" s="417">
        <f>Sheet1!AG13</f>
        <v>73</v>
      </c>
      <c r="AV24" s="372">
        <f>Sheet1!AH13</f>
        <v>65</v>
      </c>
      <c r="AW24" s="372"/>
      <c r="AX24" s="372"/>
      <c r="AY24" s="372"/>
      <c r="AZ24" s="372"/>
      <c r="BA24" s="372">
        <v>-116.73700000000005</v>
      </c>
      <c r="BB24" s="372">
        <v>-80.753000000000043</v>
      </c>
      <c r="BC24" s="372">
        <v>-70</v>
      </c>
      <c r="BD24" s="372"/>
      <c r="BE24" s="372"/>
    </row>
    <row r="25" spans="3:57">
      <c r="C25" s="371">
        <f t="shared" si="4"/>
        <v>11</v>
      </c>
      <c r="D25" s="150">
        <v>302.15499999999997</v>
      </c>
      <c r="E25" s="150">
        <v>0</v>
      </c>
      <c r="F25" s="150">
        <v>302.15499999999997</v>
      </c>
      <c r="G25" s="150">
        <v>234.80099999999999</v>
      </c>
      <c r="H25" s="150">
        <v>-154.38</v>
      </c>
      <c r="I25" s="150">
        <v>80.420999999999992</v>
      </c>
      <c r="J25" s="150">
        <v>78.942999999999998</v>
      </c>
      <c r="K25" s="150">
        <v>-171.648</v>
      </c>
      <c r="L25" s="150">
        <v>-92.704999999999998</v>
      </c>
      <c r="M25" s="150">
        <v>-12.284000000000006</v>
      </c>
      <c r="N25" s="150">
        <v>289.87099999999998</v>
      </c>
      <c r="O25" s="150">
        <v>432.6</v>
      </c>
      <c r="P25" s="150">
        <v>192.75200000000004</v>
      </c>
      <c r="R25" s="397"/>
      <c r="S25" s="371">
        <f t="shared" si="5"/>
        <v>11</v>
      </c>
      <c r="T25" s="150">
        <f>AUGUST!F28</f>
        <v>302.15499999999997</v>
      </c>
      <c r="U25" s="150">
        <f>AUGUST!G28</f>
        <v>0</v>
      </c>
      <c r="V25" s="150">
        <f>AUGUST!H28</f>
        <v>302.15499999999997</v>
      </c>
      <c r="W25" s="150">
        <f>AUGUST!J28</f>
        <v>234.80099999999999</v>
      </c>
      <c r="X25" s="150">
        <f>AUGUST!K28</f>
        <v>-154.38</v>
      </c>
      <c r="Y25" s="150">
        <f>AUGUST!L28</f>
        <v>80.420999999999992</v>
      </c>
      <c r="Z25" s="150">
        <f>AUGUST!M28</f>
        <v>83.412999999999997</v>
      </c>
      <c r="AA25" s="150">
        <f>AUGUST!N28</f>
        <v>-171.648</v>
      </c>
      <c r="AB25" s="150">
        <f>AUGUST!O28</f>
        <v>-88.234999999999999</v>
      </c>
      <c r="AC25" s="150">
        <f>AUGUST!P28</f>
        <v>-7.8140000000000072</v>
      </c>
      <c r="AD25" s="150">
        <f>AUGUST!Q28</f>
        <v>294.34099999999995</v>
      </c>
      <c r="AE25" s="150">
        <f>AUGUST!AA28</f>
        <v>432.6</v>
      </c>
      <c r="AF25" s="150">
        <f>AUGUST!AC28</f>
        <v>188.28200000000007</v>
      </c>
      <c r="AG25" s="150">
        <f t="shared" si="14"/>
        <v>0</v>
      </c>
      <c r="AH25" s="406">
        <f t="shared" si="18"/>
        <v>0</v>
      </c>
      <c r="AI25" s="150">
        <f t="shared" si="15"/>
        <v>0</v>
      </c>
      <c r="AJ25" s="406">
        <f t="shared" si="20"/>
        <v>0</v>
      </c>
      <c r="AK25" s="150">
        <f t="shared" si="16"/>
        <v>4.4699999999999989</v>
      </c>
      <c r="AL25" s="406">
        <f t="shared" si="21"/>
        <v>5.0660168867229544E-2</v>
      </c>
      <c r="AM25" s="150">
        <f t="shared" si="19"/>
        <v>0</v>
      </c>
      <c r="AN25" s="406">
        <f t="shared" si="10"/>
        <v>0</v>
      </c>
      <c r="AO25" s="150">
        <f t="shared" si="17"/>
        <v>-4.4699999999999704</v>
      </c>
      <c r="AP25" s="406">
        <f t="shared" si="11"/>
        <v>2.3740984268278267E-2</v>
      </c>
      <c r="AQ25" s="150">
        <f t="shared" si="12"/>
        <v>4.4699999999999704</v>
      </c>
      <c r="AR25" s="406">
        <f t="shared" si="13"/>
        <v>1.518646739665888E-2</v>
      </c>
      <c r="AS25" s="150"/>
      <c r="AT25">
        <v>11</v>
      </c>
      <c r="AU25" s="417">
        <f>Sheet1!AG14</f>
        <v>73</v>
      </c>
      <c r="AV25" s="372">
        <f>Sheet1!AH14</f>
        <v>69</v>
      </c>
      <c r="AX25" s="372"/>
      <c r="AY25" s="372"/>
      <c r="AZ25" s="372"/>
      <c r="BA25" s="372">
        <v>192.75200000000004</v>
      </c>
      <c r="BB25" s="372">
        <v>188.28200000000007</v>
      </c>
      <c r="BC25" s="372"/>
      <c r="BD25" s="372"/>
      <c r="BE25" s="372"/>
    </row>
    <row r="26" spans="3:57">
      <c r="C26" s="371">
        <f t="shared" si="4"/>
        <v>12</v>
      </c>
      <c r="D26" s="150">
        <v>366.733</v>
      </c>
      <c r="E26" s="150">
        <v>-33.750999999999998</v>
      </c>
      <c r="F26" s="150">
        <v>332.98200000000003</v>
      </c>
      <c r="G26" s="150">
        <v>234.80099999999999</v>
      </c>
      <c r="H26" s="150">
        <v>-154.38</v>
      </c>
      <c r="I26" s="150">
        <v>80.420999999999992</v>
      </c>
      <c r="J26" s="150">
        <v>79.581000000000003</v>
      </c>
      <c r="K26" s="150">
        <v>-197.196</v>
      </c>
      <c r="L26" s="150">
        <v>-117.61499999999999</v>
      </c>
      <c r="M26" s="150">
        <v>-37.194000000000003</v>
      </c>
      <c r="N26" s="150">
        <v>295.78800000000001</v>
      </c>
      <c r="O26" s="150">
        <v>379</v>
      </c>
      <c r="P26" s="150">
        <v>133.23500000000001</v>
      </c>
      <c r="R26" s="397"/>
      <c r="S26" s="371">
        <f t="shared" si="5"/>
        <v>12</v>
      </c>
      <c r="T26" s="150">
        <f>AUGUST!F29</f>
        <v>297.58600000000001</v>
      </c>
      <c r="U26" s="150">
        <f>AUGUST!G29</f>
        <v>-8.8439999999999994</v>
      </c>
      <c r="V26" s="150">
        <f>AUGUST!H29</f>
        <v>288.74200000000002</v>
      </c>
      <c r="W26" s="150">
        <f>AUGUST!J29</f>
        <v>234.80099999999999</v>
      </c>
      <c r="X26" s="150">
        <f>AUGUST!K29</f>
        <v>-160.19200000000001</v>
      </c>
      <c r="Y26" s="150">
        <f>AUGUST!L29</f>
        <v>74.60899999999998</v>
      </c>
      <c r="Z26" s="150">
        <f>AUGUST!M29</f>
        <v>63.052</v>
      </c>
      <c r="AA26" s="150">
        <f>AUGUST!N29</f>
        <v>-171.28299999999999</v>
      </c>
      <c r="AB26" s="150">
        <f>AUGUST!O29</f>
        <v>-108.23099999999999</v>
      </c>
      <c r="AC26" s="150">
        <f>AUGUST!P29</f>
        <v>-33.622000000000014</v>
      </c>
      <c r="AD26" s="150">
        <f>AUGUST!Q29</f>
        <v>255.12</v>
      </c>
      <c r="AE26" s="150">
        <f>AUGUST!AA29</f>
        <v>365.7</v>
      </c>
      <c r="AF26" s="150">
        <f>AUGUST!AC29</f>
        <v>160.60299999999998</v>
      </c>
      <c r="AG26" s="150">
        <f t="shared" si="14"/>
        <v>-44.240000000000009</v>
      </c>
      <c r="AH26" s="406">
        <f t="shared" si="18"/>
        <v>0.15321636616772069</v>
      </c>
      <c r="AI26" s="150">
        <f t="shared" si="15"/>
        <v>-5.8120000000000118</v>
      </c>
      <c r="AJ26" s="406">
        <f t="shared" si="20"/>
        <v>7.7899449128121454E-2</v>
      </c>
      <c r="AK26" s="150">
        <f t="shared" si="16"/>
        <v>9.3840000000000003</v>
      </c>
      <c r="AL26" s="406">
        <f t="shared" si="21"/>
        <v>8.6703439864733778E-2</v>
      </c>
      <c r="AM26" s="150">
        <f t="shared" si="19"/>
        <v>-13.300000000000011</v>
      </c>
      <c r="AN26" s="406">
        <f t="shared" si="10"/>
        <v>3.6368608148755845E-2</v>
      </c>
      <c r="AO26" s="150">
        <f t="shared" si="17"/>
        <v>27.367999999999967</v>
      </c>
      <c r="AP26" s="406">
        <f t="shared" si="11"/>
        <v>0.17040777569534796</v>
      </c>
      <c r="AQ26" s="150">
        <f t="shared" si="12"/>
        <v>-40.668000000000006</v>
      </c>
      <c r="AR26" s="406">
        <f t="shared" si="13"/>
        <v>0.1594073377234243</v>
      </c>
      <c r="AS26" s="150"/>
      <c r="AT26">
        <v>12</v>
      </c>
      <c r="AU26" s="372">
        <f>Sheet1!AG15</f>
        <v>73</v>
      </c>
      <c r="AV26" s="372">
        <f>Sheet1!AH15</f>
        <v>69</v>
      </c>
      <c r="AW26" s="372"/>
      <c r="AZ26" s="372"/>
      <c r="BA26" s="372">
        <v>133.23500000000001</v>
      </c>
      <c r="BB26" s="372">
        <v>160.941</v>
      </c>
      <c r="BC26" s="372"/>
      <c r="BD26" s="372">
        <v>22</v>
      </c>
      <c r="BE26" s="397"/>
    </row>
    <row r="27" spans="3:57">
      <c r="C27" s="371">
        <f t="shared" si="4"/>
        <v>13</v>
      </c>
      <c r="D27" s="150">
        <v>347.17200000000003</v>
      </c>
      <c r="E27" s="150">
        <v>-43.826999999999998</v>
      </c>
      <c r="F27" s="150">
        <v>303.34500000000003</v>
      </c>
      <c r="G27" s="150">
        <v>234.80099999999999</v>
      </c>
      <c r="H27" s="150">
        <v>-145.959</v>
      </c>
      <c r="I27" s="150">
        <v>88.841999999999985</v>
      </c>
      <c r="J27" s="150">
        <v>62.615000000000002</v>
      </c>
      <c r="K27" s="150">
        <v>-136.393</v>
      </c>
      <c r="L27" s="150">
        <v>-73.777999999999992</v>
      </c>
      <c r="M27" s="150">
        <v>15.063999999999993</v>
      </c>
      <c r="N27" s="150">
        <v>318.40899999999999</v>
      </c>
      <c r="O27" s="150">
        <v>253</v>
      </c>
      <c r="P27" s="150">
        <v>-15.386000000000024</v>
      </c>
      <c r="R27" s="397"/>
      <c r="S27" s="371">
        <f t="shared" si="5"/>
        <v>13</v>
      </c>
      <c r="T27" s="150">
        <f>AUGUST!F30</f>
        <v>274.51299999999998</v>
      </c>
      <c r="U27" s="150">
        <f>AUGUST!G30</f>
        <v>-14.185</v>
      </c>
      <c r="V27" s="150">
        <f>AUGUST!H30</f>
        <v>260.32799999999997</v>
      </c>
      <c r="W27" s="150">
        <f>AUGUST!J30</f>
        <v>234.80099999999999</v>
      </c>
      <c r="X27" s="150">
        <f>AUGUST!K30</f>
        <v>-169.839</v>
      </c>
      <c r="Y27" s="150">
        <f>AUGUST!L30</f>
        <v>64.961999999999989</v>
      </c>
      <c r="Z27" s="150">
        <f>AUGUST!M30</f>
        <v>80.569000000000003</v>
      </c>
      <c r="AA27" s="150">
        <f>AUGUST!N30</f>
        <v>-140.637</v>
      </c>
      <c r="AB27" s="150">
        <f>AUGUST!O30</f>
        <v>-60.067999999999998</v>
      </c>
      <c r="AC27" s="150">
        <f>AUGUST!P30</f>
        <v>4.8939999999999912</v>
      </c>
      <c r="AD27" s="150">
        <f>AUGUST!Q30</f>
        <v>265.22199999999998</v>
      </c>
      <c r="AE27" s="150">
        <f>AUGUST!AA30</f>
        <v>246</v>
      </c>
      <c r="AF27" s="150">
        <f>AUGUST!AC30</f>
        <v>30.801000000000016</v>
      </c>
      <c r="AG27" s="150">
        <f t="shared" si="14"/>
        <v>-43.017000000000053</v>
      </c>
      <c r="AH27" s="406">
        <f t="shared" si="18"/>
        <v>0.16524154144002973</v>
      </c>
      <c r="AI27" s="150">
        <f t="shared" si="15"/>
        <v>-23.879999999999995</v>
      </c>
      <c r="AJ27" s="406">
        <f t="shared" si="20"/>
        <v>0.36759951971922045</v>
      </c>
      <c r="AK27" s="150">
        <f t="shared" si="16"/>
        <v>13.709999999999994</v>
      </c>
      <c r="AL27" s="406">
        <f t="shared" si="21"/>
        <v>0.22824132649663706</v>
      </c>
      <c r="AM27" s="150">
        <f t="shared" si="19"/>
        <v>-7</v>
      </c>
      <c r="AN27" s="406">
        <f t="shared" si="10"/>
        <v>2.8455284552845527E-2</v>
      </c>
      <c r="AO27" s="150">
        <f t="shared" si="17"/>
        <v>46.18700000000004</v>
      </c>
      <c r="AP27" s="406">
        <f t="shared" si="11"/>
        <v>1.4995292360637646</v>
      </c>
      <c r="AQ27" s="150">
        <f t="shared" si="12"/>
        <v>-53.187000000000012</v>
      </c>
      <c r="AR27" s="406">
        <f t="shared" si="13"/>
        <v>0.20053766278815488</v>
      </c>
      <c r="AS27" s="150"/>
      <c r="AT27">
        <v>13</v>
      </c>
      <c r="AU27">
        <f>Sheet1!AG16</f>
        <v>73</v>
      </c>
      <c r="AV27" s="372">
        <f>Sheet1!AH16</f>
        <v>67</v>
      </c>
      <c r="AZ27" s="372"/>
      <c r="BA27" s="372">
        <v>-15.386000000000024</v>
      </c>
      <c r="BB27" s="372">
        <v>32.015000000000001</v>
      </c>
      <c r="BC27" s="372">
        <v>38</v>
      </c>
      <c r="BD27" s="372">
        <v>-115</v>
      </c>
      <c r="BE27" s="372"/>
    </row>
    <row r="28" spans="3:57">
      <c r="C28" s="371">
        <f t="shared" si="4"/>
        <v>14</v>
      </c>
      <c r="D28" s="150">
        <v>316.75400000000002</v>
      </c>
      <c r="E28" s="150">
        <v>-7.859</v>
      </c>
      <c r="F28" s="150">
        <v>308.89499999999998</v>
      </c>
      <c r="G28" s="150">
        <v>254.80099999999999</v>
      </c>
      <c r="H28" s="150">
        <v>-124.589</v>
      </c>
      <c r="I28" s="150">
        <v>130.21199999999999</v>
      </c>
      <c r="J28" s="150">
        <v>92.054000000000002</v>
      </c>
      <c r="K28" s="150">
        <v>-111.577</v>
      </c>
      <c r="L28" s="150">
        <v>-19.522999999999996</v>
      </c>
      <c r="M28" s="150">
        <v>110.68899999999999</v>
      </c>
      <c r="N28" s="150">
        <v>419.58400000000006</v>
      </c>
      <c r="O28" s="150">
        <v>148</v>
      </c>
      <c r="P28" s="150">
        <v>-221.56100000000009</v>
      </c>
      <c r="R28" s="397"/>
      <c r="S28" s="371">
        <f t="shared" si="5"/>
        <v>14</v>
      </c>
      <c r="T28" s="150">
        <f>AUGUST!F31</f>
        <v>309.04300000000001</v>
      </c>
      <c r="U28" s="150">
        <f>AUGUST!G31</f>
        <v>0</v>
      </c>
      <c r="V28" s="150">
        <f>AUGUST!H31</f>
        <v>309.04300000000001</v>
      </c>
      <c r="W28" s="150">
        <f>AUGUST!J31</f>
        <v>254.80099999999999</v>
      </c>
      <c r="X28" s="150">
        <f>AUGUST!K31</f>
        <v>-149.857</v>
      </c>
      <c r="Y28" s="150">
        <f>AUGUST!L31</f>
        <v>104.94399999999999</v>
      </c>
      <c r="Z28" s="150">
        <f>AUGUST!M31</f>
        <v>55.389000000000003</v>
      </c>
      <c r="AA28" s="150">
        <f>AUGUST!N31</f>
        <v>-141.28100000000001</v>
      </c>
      <c r="AB28" s="150">
        <f>AUGUST!O31</f>
        <v>-85.891999999999996</v>
      </c>
      <c r="AC28" s="150">
        <f>AUGUST!P31</f>
        <v>19.051999999999992</v>
      </c>
      <c r="AD28" s="150">
        <f>AUGUST!Q31</f>
        <v>328.09500000000003</v>
      </c>
      <c r="AE28" s="150">
        <f>AUGUST!AA31</f>
        <v>289.8</v>
      </c>
      <c r="AF28" s="150">
        <f>AUGUST!AC31</f>
        <v>11.727999999999952</v>
      </c>
      <c r="AG28" s="150">
        <f t="shared" ref="AG28:AG34" si="22">V28-F28</f>
        <v>0.14800000000002456</v>
      </c>
      <c r="AH28" s="406">
        <f t="shared" ref="AH28:AH34" si="23">ABS((V28-F28)/V28)</f>
        <v>4.7889775856442161E-4</v>
      </c>
      <c r="AI28" s="150">
        <f t="shared" ref="AI28:AI34" si="24">Y28-I28</f>
        <v>-25.268000000000001</v>
      </c>
      <c r="AJ28" s="406">
        <f t="shared" si="20"/>
        <v>0.2407760329318494</v>
      </c>
      <c r="AK28" s="150">
        <f t="shared" ref="AK28:AK34" si="25">AB28-L28</f>
        <v>-66.369</v>
      </c>
      <c r="AL28" s="406">
        <f t="shared" si="21"/>
        <v>0.77270292926000095</v>
      </c>
      <c r="AM28" s="150">
        <f t="shared" ref="AM28:AM34" si="26">AE28-O28</f>
        <v>141.80000000000001</v>
      </c>
      <c r="AN28" s="406">
        <f t="shared" si="10"/>
        <v>0.48930296756383718</v>
      </c>
      <c r="AO28" s="150">
        <f t="shared" ref="AO28:AO34" si="27">AF28-P28</f>
        <v>233.28900000000004</v>
      </c>
      <c r="AP28" s="406">
        <f t="shared" si="11"/>
        <v>19.891626875852747</v>
      </c>
      <c r="AQ28" s="150">
        <f t="shared" si="12"/>
        <v>-91.489000000000033</v>
      </c>
      <c r="AR28" s="406">
        <f t="shared" si="13"/>
        <v>0.27884911382374017</v>
      </c>
      <c r="AS28" s="150"/>
      <c r="AT28">
        <v>14</v>
      </c>
      <c r="AU28">
        <f>Sheet1!AG17</f>
        <v>73</v>
      </c>
      <c r="AV28" s="372">
        <f>Sheet1!AH17</f>
        <v>69</v>
      </c>
      <c r="AW28" s="372"/>
      <c r="AX28" s="372"/>
      <c r="AY28" s="372"/>
      <c r="AZ28" s="372"/>
      <c r="BA28" s="372">
        <v>-221.56100000000009</v>
      </c>
      <c r="BB28" s="372">
        <v>11.727999999999952</v>
      </c>
      <c r="BC28" s="372">
        <v>-203</v>
      </c>
      <c r="BD28" s="372">
        <v>10</v>
      </c>
      <c r="BE28" s="397"/>
    </row>
    <row r="29" spans="3:57">
      <c r="C29" s="371">
        <f t="shared" si="4"/>
        <v>15</v>
      </c>
      <c r="D29" s="405">
        <v>341.55399999999997</v>
      </c>
      <c r="E29" s="405">
        <v>-20.303000000000001</v>
      </c>
      <c r="F29" s="405">
        <v>321.25099999999998</v>
      </c>
      <c r="G29" s="405">
        <v>254.80099999999999</v>
      </c>
      <c r="H29" s="405">
        <v>-94.588999999999999</v>
      </c>
      <c r="I29" s="405">
        <v>160.21199999999999</v>
      </c>
      <c r="J29" s="405">
        <v>96.007000000000005</v>
      </c>
      <c r="K29" s="405">
        <v>-87.641000000000005</v>
      </c>
      <c r="L29" s="405">
        <v>8.3659999999999997</v>
      </c>
      <c r="M29" s="405">
        <v>168.57799999999997</v>
      </c>
      <c r="N29" s="405">
        <v>489.82899999999995</v>
      </c>
      <c r="O29" s="405">
        <v>370</v>
      </c>
      <c r="P29" s="405">
        <v>-69.805999999999983</v>
      </c>
      <c r="Q29" s="397"/>
      <c r="R29" s="397"/>
      <c r="S29" s="371">
        <f t="shared" si="5"/>
        <v>15</v>
      </c>
      <c r="T29" s="150">
        <f>AUGUST!F32</f>
        <v>354.149</v>
      </c>
      <c r="U29" s="150">
        <f>AUGUST!G32</f>
        <v>0</v>
      </c>
      <c r="V29" s="150">
        <f>AUGUST!H32</f>
        <v>354.149</v>
      </c>
      <c r="W29" s="150">
        <f>AUGUST!J32</f>
        <v>254.80099999999999</v>
      </c>
      <c r="X29" s="150">
        <f>AUGUST!K32</f>
        <v>-94.74</v>
      </c>
      <c r="Y29" s="150">
        <f>AUGUST!L32</f>
        <v>160.06099999999998</v>
      </c>
      <c r="Z29" s="150">
        <f>AUGUST!M32</f>
        <v>79.36</v>
      </c>
      <c r="AA29" s="150">
        <f>AUGUST!N32</f>
        <v>-155.20099999999999</v>
      </c>
      <c r="AB29" s="150">
        <f>AUGUST!O32</f>
        <v>-75.840999999999994</v>
      </c>
      <c r="AC29" s="150">
        <f>AUGUST!P32</f>
        <v>84.219999999999985</v>
      </c>
      <c r="AD29" s="150">
        <f>AUGUST!Q32</f>
        <v>438.36899999999997</v>
      </c>
      <c r="AE29" s="150">
        <f>AUGUST!AA32</f>
        <v>337.7</v>
      </c>
      <c r="AF29" s="150">
        <f>AUGUST!AC32</f>
        <v>-50.646000000000015</v>
      </c>
      <c r="AG29" s="150">
        <f t="shared" si="22"/>
        <v>32.898000000000025</v>
      </c>
      <c r="AH29" s="406">
        <f t="shared" si="23"/>
        <v>9.2893104314850594E-2</v>
      </c>
      <c r="AI29" s="150">
        <f t="shared" si="24"/>
        <v>-0.15100000000001046</v>
      </c>
      <c r="AJ29" s="406">
        <f t="shared" ref="AJ29:AJ34" si="28">ABS((Y29-I29)/Y29)</f>
        <v>9.4339033243582432E-4</v>
      </c>
      <c r="AK29" s="150">
        <f t="shared" si="25"/>
        <v>-84.206999999999994</v>
      </c>
      <c r="AL29" s="406">
        <f t="shared" ref="AL29:AL34" si="29">ABS((AB29-L29)/AB29)</f>
        <v>1.1103097269287061</v>
      </c>
      <c r="AM29" s="150">
        <f t="shared" si="26"/>
        <v>-32.300000000000011</v>
      </c>
      <c r="AN29" s="406">
        <f t="shared" si="10"/>
        <v>9.5647023985786242E-2</v>
      </c>
      <c r="AO29" s="150">
        <f t="shared" si="27"/>
        <v>19.159999999999968</v>
      </c>
      <c r="AP29" s="406">
        <f t="shared" si="11"/>
        <v>0.3783122062946721</v>
      </c>
      <c r="AQ29" s="150">
        <f t="shared" si="12"/>
        <v>-51.45999999999998</v>
      </c>
      <c r="AR29" s="406">
        <f t="shared" si="13"/>
        <v>0.11738968768320748</v>
      </c>
      <c r="AS29" s="150"/>
      <c r="AT29">
        <v>15</v>
      </c>
      <c r="AU29">
        <f>Sheet1!AG18</f>
        <v>72</v>
      </c>
      <c r="AV29" s="372">
        <f>Sheet1!AH18</f>
        <v>64</v>
      </c>
      <c r="AW29" s="372"/>
      <c r="AX29" s="372"/>
      <c r="AY29" s="372"/>
      <c r="AZ29" s="372"/>
      <c r="BA29" s="372">
        <v>-69.805999999999983</v>
      </c>
      <c r="BB29" s="372">
        <v>-50.646000000000015</v>
      </c>
      <c r="BC29" s="372">
        <v>-19</v>
      </c>
      <c r="BD29" s="372">
        <v>10</v>
      </c>
      <c r="BE29" s="372"/>
    </row>
    <row r="30" spans="3:57">
      <c r="C30" s="371">
        <f t="shared" si="4"/>
        <v>16</v>
      </c>
      <c r="D30" s="405">
        <v>331.95299999999997</v>
      </c>
      <c r="E30" s="405">
        <v>-12.532999999999999</v>
      </c>
      <c r="F30" s="405">
        <v>319.42</v>
      </c>
      <c r="G30" s="405">
        <v>254.80099999999999</v>
      </c>
      <c r="H30" s="405">
        <v>-94.65</v>
      </c>
      <c r="I30" s="405">
        <v>160.15099999999998</v>
      </c>
      <c r="J30" s="405">
        <v>57.505000000000003</v>
      </c>
      <c r="K30" s="405">
        <v>-57.915999999999997</v>
      </c>
      <c r="L30" s="405">
        <v>-0.41099999999999426</v>
      </c>
      <c r="M30" s="405">
        <v>159.74</v>
      </c>
      <c r="N30" s="405">
        <v>479.16</v>
      </c>
      <c r="O30" s="405">
        <v>373</v>
      </c>
      <c r="P30" s="405">
        <v>-56.137</v>
      </c>
      <c r="Q30" s="397"/>
      <c r="R30" s="397"/>
      <c r="S30" s="371">
        <f t="shared" si="5"/>
        <v>16</v>
      </c>
      <c r="T30" s="150">
        <f>AUGUST!F33</f>
        <v>343.17599999999999</v>
      </c>
      <c r="U30" s="150">
        <f>AUGUST!G33</f>
        <v>-10.183</v>
      </c>
      <c r="V30" s="150">
        <f>AUGUST!H33</f>
        <v>332.99299999999999</v>
      </c>
      <c r="W30" s="150">
        <f>AUGUST!J33</f>
        <v>274.80099999999999</v>
      </c>
      <c r="X30" s="150">
        <f>AUGUST!K33</f>
        <v>-94.65</v>
      </c>
      <c r="Y30" s="150">
        <f>AUGUST!L33</f>
        <v>180.15099999999998</v>
      </c>
      <c r="Z30" s="150">
        <f>AUGUST!M33</f>
        <v>46.991999999999997</v>
      </c>
      <c r="AA30" s="150">
        <f>AUGUST!N33</f>
        <v>-101.496</v>
      </c>
      <c r="AB30" s="150">
        <f>AUGUST!O33</f>
        <v>-54.503999999999998</v>
      </c>
      <c r="AC30" s="150">
        <f>AUGUST!P33</f>
        <v>125.64699999999999</v>
      </c>
      <c r="AD30" s="150">
        <f>AUGUST!Q33</f>
        <v>458.64</v>
      </c>
      <c r="AE30" s="150">
        <f>AUGUST!AA33</f>
        <v>435.4</v>
      </c>
      <c r="AF30" s="150">
        <f>AUGUST!AC33</f>
        <v>26.782999999999959</v>
      </c>
      <c r="AG30" s="150">
        <f t="shared" si="22"/>
        <v>13.572999999999979</v>
      </c>
      <c r="AH30" s="406">
        <f t="shared" si="23"/>
        <v>4.0760616589537856E-2</v>
      </c>
      <c r="AI30" s="150">
        <f t="shared" si="24"/>
        <v>20</v>
      </c>
      <c r="AJ30" s="406">
        <f t="shared" si="28"/>
        <v>0.11101797936175765</v>
      </c>
      <c r="AK30" s="150">
        <f t="shared" si="25"/>
        <v>-54.093000000000004</v>
      </c>
      <c r="AL30" s="406">
        <f t="shared" si="29"/>
        <v>0.9924592690444739</v>
      </c>
      <c r="AM30" s="150">
        <f t="shared" si="26"/>
        <v>62.399999999999977</v>
      </c>
      <c r="AN30" s="406">
        <f t="shared" si="10"/>
        <v>0.14331649058337156</v>
      </c>
      <c r="AO30" s="150">
        <f t="shared" si="27"/>
        <v>82.919999999999959</v>
      </c>
      <c r="AP30" s="406">
        <f t="shared" si="11"/>
        <v>3.0959937273643763</v>
      </c>
      <c r="AQ30" s="150">
        <f t="shared" si="12"/>
        <v>-20.520000000000039</v>
      </c>
      <c r="AR30" s="406">
        <f t="shared" si="13"/>
        <v>4.4740973312401969E-2</v>
      </c>
      <c r="AS30" s="150"/>
      <c r="AT30">
        <v>16</v>
      </c>
      <c r="AU30">
        <f>Sheet1!AG19</f>
        <v>72</v>
      </c>
      <c r="AV30" s="372">
        <f>Sheet1!AH19</f>
        <v>64</v>
      </c>
      <c r="AW30" s="372"/>
      <c r="AX30" s="372"/>
      <c r="AY30" s="372"/>
      <c r="AZ30" s="372"/>
      <c r="BA30" s="372">
        <v>-56.137</v>
      </c>
      <c r="BB30" s="372">
        <v>26.782999999999959</v>
      </c>
      <c r="BC30" s="372">
        <v>-83</v>
      </c>
      <c r="BD30" s="372">
        <v>39</v>
      </c>
      <c r="BE30" s="372"/>
    </row>
    <row r="31" spans="3:57">
      <c r="C31" s="371">
        <f t="shared" si="4"/>
        <v>17</v>
      </c>
      <c r="D31" s="405">
        <v>343.94299999999998</v>
      </c>
      <c r="E31" s="405">
        <v>-14.172000000000001</v>
      </c>
      <c r="F31" s="405">
        <v>329.77099999999996</v>
      </c>
      <c r="G31" s="405">
        <v>352.93299999999999</v>
      </c>
      <c r="H31" s="405">
        <v>-94.334999999999994</v>
      </c>
      <c r="I31" s="405">
        <v>258.59800000000001</v>
      </c>
      <c r="J31" s="405">
        <v>55.506999999999998</v>
      </c>
      <c r="K31" s="405">
        <v>-70.132999999999996</v>
      </c>
      <c r="L31" s="405">
        <v>-14.625999999999998</v>
      </c>
      <c r="M31" s="405">
        <v>243.97200000000001</v>
      </c>
      <c r="N31" s="405">
        <v>573.74299999999994</v>
      </c>
      <c r="O31" s="405">
        <v>384</v>
      </c>
      <c r="P31" s="405">
        <v>-139.72</v>
      </c>
      <c r="Q31" s="397"/>
      <c r="R31" s="397"/>
      <c r="S31" s="371">
        <f t="shared" si="5"/>
        <v>17</v>
      </c>
      <c r="T31" s="150">
        <f>AUGUST!F34</f>
        <v>331.51100000000002</v>
      </c>
      <c r="U31" s="150">
        <f>AUGUST!G34</f>
        <v>0</v>
      </c>
      <c r="V31" s="150">
        <f>AUGUST!H34</f>
        <v>331.51100000000002</v>
      </c>
      <c r="W31" s="150">
        <f>AUGUST!J34</f>
        <v>354.85500000000002</v>
      </c>
      <c r="X31" s="150">
        <f>AUGUST!K34</f>
        <v>-99.018000000000001</v>
      </c>
      <c r="Y31" s="150">
        <f>AUGUST!L34</f>
        <v>255.83700000000002</v>
      </c>
      <c r="Z31" s="150">
        <f>AUGUST!M34</f>
        <v>28.684000000000001</v>
      </c>
      <c r="AA31" s="150">
        <f>AUGUST!N34</f>
        <v>-114.73699999999999</v>
      </c>
      <c r="AB31" s="150">
        <f>AUGUST!O34</f>
        <v>-86.052999999999997</v>
      </c>
      <c r="AC31" s="150">
        <f>AUGUST!P34</f>
        <v>169.78400000000002</v>
      </c>
      <c r="AD31" s="150">
        <f>AUGUST!Q34</f>
        <v>501.29500000000007</v>
      </c>
      <c r="AE31" s="150">
        <f>AUGUST!AA34</f>
        <v>482.7</v>
      </c>
      <c r="AF31" s="150">
        <f>AUGUST!AC34</f>
        <v>31.321999999999889</v>
      </c>
      <c r="AG31" s="150">
        <f t="shared" si="22"/>
        <v>1.7400000000000659</v>
      </c>
      <c r="AH31" s="406">
        <f t="shared" si="23"/>
        <v>5.2486946134519393E-3</v>
      </c>
      <c r="AI31" s="150">
        <f t="shared" si="24"/>
        <v>-2.7609999999999957</v>
      </c>
      <c r="AJ31" s="406">
        <f t="shared" si="28"/>
        <v>1.0792027736410276E-2</v>
      </c>
      <c r="AK31" s="150">
        <f t="shared" si="25"/>
        <v>-71.426999999999992</v>
      </c>
      <c r="AL31" s="406">
        <f t="shared" si="29"/>
        <v>0.83003497844351726</v>
      </c>
      <c r="AM31" s="150">
        <f t="shared" si="26"/>
        <v>98.699999999999989</v>
      </c>
      <c r="AN31" s="406">
        <f t="shared" ref="AN31:AN36" si="30">ABS((AE31-O31)/AE31)</f>
        <v>0.20447482908638903</v>
      </c>
      <c r="AO31" s="150">
        <f t="shared" si="27"/>
        <v>171.04199999999989</v>
      </c>
      <c r="AP31" s="406">
        <f t="shared" ref="AP31:AP36" si="31">ABS((AF31-P31)/AF31)</f>
        <v>5.4607624034225299</v>
      </c>
      <c r="AQ31" s="150">
        <f t="shared" ref="AQ31:AQ36" si="32">AD31-N31</f>
        <v>-72.447999999999865</v>
      </c>
      <c r="AR31" s="406">
        <f t="shared" ref="AR31:AR36" si="33">ABS((AD31-N31)/AD31)</f>
        <v>0.14452168882594052</v>
      </c>
      <c r="AS31" s="150"/>
      <c r="AT31">
        <v>17</v>
      </c>
      <c r="AU31">
        <f>Sheet1!AG20</f>
        <v>72</v>
      </c>
      <c r="AV31" s="372">
        <f>Sheet1!AH20</f>
        <v>69</v>
      </c>
      <c r="AW31" s="372"/>
      <c r="AX31" s="372"/>
      <c r="AY31" s="372"/>
      <c r="AZ31" s="372"/>
      <c r="BA31" s="372">
        <v>-139.72</v>
      </c>
      <c r="BB31" s="372">
        <v>30.2349999999999</v>
      </c>
      <c r="BC31" s="372">
        <v>-153</v>
      </c>
      <c r="BD31" s="372"/>
      <c r="BE31" s="372"/>
    </row>
    <row r="32" spans="3:57">
      <c r="C32" s="371">
        <f t="shared" si="4"/>
        <v>18</v>
      </c>
      <c r="D32" s="405">
        <v>384.20100000000002</v>
      </c>
      <c r="E32" s="405">
        <v>-22.893999999999998</v>
      </c>
      <c r="F32" s="405">
        <v>361.30700000000002</v>
      </c>
      <c r="G32" s="405">
        <v>329.80099999999999</v>
      </c>
      <c r="H32" s="405">
        <v>-94.65</v>
      </c>
      <c r="I32" s="405">
        <v>235.15099999999998</v>
      </c>
      <c r="J32" s="405">
        <v>34.271000000000001</v>
      </c>
      <c r="K32" s="405">
        <v>-63.691000000000003</v>
      </c>
      <c r="L32" s="405">
        <v>-29.42</v>
      </c>
      <c r="M32" s="405">
        <v>205.73099999999999</v>
      </c>
      <c r="N32" s="405">
        <v>567.03800000000001</v>
      </c>
      <c r="O32" s="405">
        <v>483.7</v>
      </c>
      <c r="P32" s="405">
        <v>-33.314999999999998</v>
      </c>
      <c r="Q32" s="397"/>
      <c r="R32" s="397"/>
      <c r="S32" s="371">
        <f t="shared" si="5"/>
        <v>18</v>
      </c>
      <c r="T32" s="150">
        <f>AUGUST!F35</f>
        <v>384.20100000000002</v>
      </c>
      <c r="U32" s="150">
        <f>AUGUST!G35</f>
        <v>0</v>
      </c>
      <c r="V32" s="150">
        <f>AUGUST!H35</f>
        <v>384.20100000000002</v>
      </c>
      <c r="W32" s="150">
        <f>AUGUST!J35</f>
        <v>329.80099999999999</v>
      </c>
      <c r="X32" s="150">
        <f>AUGUST!K35</f>
        <v>-94.65</v>
      </c>
      <c r="Y32" s="150">
        <f>AUGUST!L35</f>
        <v>235.15099999999998</v>
      </c>
      <c r="Z32" s="150">
        <f>AUGUST!M35</f>
        <v>34.271000000000001</v>
      </c>
      <c r="AA32" s="150">
        <f>AUGUST!N35</f>
        <v>-63.691000000000003</v>
      </c>
      <c r="AB32" s="150">
        <f>AUGUST!O35</f>
        <v>-29.42</v>
      </c>
      <c r="AC32" s="150">
        <f>AUGUST!P35</f>
        <v>205.73099999999999</v>
      </c>
      <c r="AD32" s="150">
        <f>AUGUST!Q35</f>
        <v>589.93200000000002</v>
      </c>
      <c r="AE32" s="150">
        <f>AUGUST!AA35</f>
        <v>483.7</v>
      </c>
      <c r="AF32" s="150">
        <f>AUGUST!AC35</f>
        <v>-56.209000000000003</v>
      </c>
      <c r="AG32" s="150">
        <f t="shared" si="22"/>
        <v>22.894000000000005</v>
      </c>
      <c r="AH32" s="406">
        <f t="shared" si="23"/>
        <v>5.9588600758457171E-2</v>
      </c>
      <c r="AI32" s="150">
        <f t="shared" si="24"/>
        <v>0</v>
      </c>
      <c r="AJ32" s="406">
        <f t="shared" si="28"/>
        <v>0</v>
      </c>
      <c r="AK32" s="150">
        <f t="shared" si="25"/>
        <v>0</v>
      </c>
      <c r="AL32" s="406">
        <f t="shared" si="29"/>
        <v>0</v>
      </c>
      <c r="AM32" s="150">
        <f t="shared" si="26"/>
        <v>0</v>
      </c>
      <c r="AN32" s="406">
        <f t="shared" si="30"/>
        <v>0</v>
      </c>
      <c r="AO32" s="150">
        <f t="shared" si="27"/>
        <v>-22.894000000000005</v>
      </c>
      <c r="AP32" s="406">
        <f t="shared" si="31"/>
        <v>0.40730132185237244</v>
      </c>
      <c r="AQ32" s="150">
        <f t="shared" si="32"/>
        <v>22.894000000000005</v>
      </c>
      <c r="AR32" s="406">
        <f t="shared" si="33"/>
        <v>3.8807862601113359E-2</v>
      </c>
      <c r="AS32" s="150"/>
      <c r="AT32">
        <v>18</v>
      </c>
      <c r="AU32">
        <f>Sheet1!AG21</f>
        <v>72</v>
      </c>
      <c r="AV32" s="372">
        <f>Sheet1!AH21</f>
        <v>64</v>
      </c>
      <c r="AW32" s="372"/>
      <c r="AX32" s="372"/>
      <c r="AY32" s="372"/>
      <c r="AZ32" t="s">
        <v>33</v>
      </c>
      <c r="BA32">
        <v>-33.314999999999998</v>
      </c>
      <c r="BB32">
        <v>-56.209000000000003</v>
      </c>
    </row>
    <row r="33" spans="1:67">
      <c r="C33" s="371">
        <f t="shared" si="4"/>
        <v>19</v>
      </c>
      <c r="D33" s="405">
        <v>371.82900000000001</v>
      </c>
      <c r="E33" s="405">
        <v>-8.6289999999999996</v>
      </c>
      <c r="F33" s="405">
        <v>363.2</v>
      </c>
      <c r="G33" s="405">
        <v>329.8</v>
      </c>
      <c r="H33" s="405">
        <v>-94.65</v>
      </c>
      <c r="I33" s="405">
        <v>235.15</v>
      </c>
      <c r="J33" s="405">
        <v>54.848999999999997</v>
      </c>
      <c r="K33" s="405">
        <v>-117.749</v>
      </c>
      <c r="L33" s="405">
        <v>-62.9</v>
      </c>
      <c r="M33" s="405">
        <v>172.25</v>
      </c>
      <c r="N33" s="405">
        <v>535.45000000000005</v>
      </c>
      <c r="O33" s="405">
        <v>493</v>
      </c>
      <c r="P33" s="405">
        <v>7.5729999999999222</v>
      </c>
      <c r="Q33" s="397"/>
      <c r="R33" s="397"/>
      <c r="S33" s="371">
        <f t="shared" si="5"/>
        <v>19</v>
      </c>
      <c r="T33" s="150">
        <f>AUGUST!F36</f>
        <v>386.62200000000001</v>
      </c>
      <c r="U33" s="150">
        <f>AUGUST!G36</f>
        <v>0</v>
      </c>
      <c r="V33" s="150">
        <f>AUGUST!H36</f>
        <v>386.62200000000001</v>
      </c>
      <c r="W33" s="150">
        <f>AUGUST!J36</f>
        <v>329.8</v>
      </c>
      <c r="X33" s="150">
        <f>AUGUST!K36</f>
        <v>-94.65</v>
      </c>
      <c r="Y33" s="150">
        <f>AUGUST!L36</f>
        <v>235.15</v>
      </c>
      <c r="Z33" s="150">
        <f>AUGUST!M36</f>
        <v>27.96</v>
      </c>
      <c r="AA33" s="150">
        <f>AUGUST!N36</f>
        <v>-103.456</v>
      </c>
      <c r="AB33" s="150">
        <f>AUGUST!O36</f>
        <v>-75.496000000000009</v>
      </c>
      <c r="AC33" s="150">
        <f>AUGUST!P36</f>
        <v>159.654</v>
      </c>
      <c r="AD33" s="150">
        <f>AUGUST!Q36</f>
        <v>546.27600000000007</v>
      </c>
      <c r="AE33" s="150">
        <f>AUGUST!AA36</f>
        <v>492.6</v>
      </c>
      <c r="AF33" s="150">
        <f>AUGUST!AC36</f>
        <v>-3.6530000000000769</v>
      </c>
      <c r="AG33" s="150">
        <f t="shared" si="22"/>
        <v>23.422000000000025</v>
      </c>
      <c r="AH33" s="406">
        <f t="shared" si="23"/>
        <v>6.0581136096756069E-2</v>
      </c>
      <c r="AI33" s="150">
        <f t="shared" si="24"/>
        <v>0</v>
      </c>
      <c r="AJ33" s="406">
        <f t="shared" si="28"/>
        <v>0</v>
      </c>
      <c r="AK33" s="150">
        <f t="shared" si="25"/>
        <v>-12.596000000000011</v>
      </c>
      <c r="AL33" s="406">
        <f t="shared" si="29"/>
        <v>0.1668432764649784</v>
      </c>
      <c r="AM33" s="150">
        <f t="shared" si="26"/>
        <v>-0.39999999999997726</v>
      </c>
      <c r="AN33" s="406">
        <f t="shared" si="30"/>
        <v>8.1201786439297045E-4</v>
      </c>
      <c r="AO33" s="150">
        <f t="shared" si="27"/>
        <v>-11.225999999999999</v>
      </c>
      <c r="AP33" s="406">
        <f t="shared" si="31"/>
        <v>3.0730906104570934</v>
      </c>
      <c r="AQ33" s="150">
        <f t="shared" si="32"/>
        <v>10.826000000000022</v>
      </c>
      <c r="AR33" s="406">
        <f t="shared" si="33"/>
        <v>1.9817821028198238E-2</v>
      </c>
      <c r="AS33" s="150"/>
      <c r="AT33">
        <v>19</v>
      </c>
      <c r="AU33">
        <f>Sheet1!AG22</f>
        <v>71</v>
      </c>
      <c r="AV33" s="372">
        <f>Sheet1!AH22</f>
        <v>66</v>
      </c>
      <c r="AW33" s="372"/>
      <c r="AX33" s="372"/>
      <c r="AY33" s="372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71">
        <f t="shared" si="4"/>
        <v>20</v>
      </c>
      <c r="D34" s="405">
        <v>328.40600000000001</v>
      </c>
      <c r="E34" s="405">
        <v>-32.348999999999997</v>
      </c>
      <c r="F34" s="405">
        <v>296.05700000000002</v>
      </c>
      <c r="G34" s="405">
        <v>329.8</v>
      </c>
      <c r="H34" s="405">
        <v>-94.65</v>
      </c>
      <c r="I34" s="405">
        <v>235.15</v>
      </c>
      <c r="J34" s="405">
        <v>56.215000000000003</v>
      </c>
      <c r="K34" s="405">
        <v>-100.063</v>
      </c>
      <c r="L34" s="405">
        <v>-43.847999999999999</v>
      </c>
      <c r="M34" s="405">
        <v>191.30200000000002</v>
      </c>
      <c r="N34" s="405">
        <v>487.35900000000004</v>
      </c>
      <c r="O34" s="405">
        <v>288</v>
      </c>
      <c r="P34" s="405">
        <v>-149.33600000000007</v>
      </c>
      <c r="Q34" s="397"/>
      <c r="S34" s="371">
        <f t="shared" si="5"/>
        <v>20</v>
      </c>
      <c r="T34" s="150">
        <f>AUGUST!F37</f>
        <v>315.05</v>
      </c>
      <c r="U34" s="150">
        <f>AUGUST!G37</f>
        <v>-20.988</v>
      </c>
      <c r="V34" s="150">
        <f>AUGUST!H37</f>
        <v>294.06200000000001</v>
      </c>
      <c r="W34" s="150">
        <f>AUGUST!J37</f>
        <v>329.8</v>
      </c>
      <c r="X34" s="150">
        <f>AUGUST!K37</f>
        <v>-101.53400000000001</v>
      </c>
      <c r="Y34" s="150">
        <f>AUGUST!L37</f>
        <v>228.26600000000002</v>
      </c>
      <c r="Z34" s="150">
        <f>AUGUST!M37</f>
        <v>36.454000000000001</v>
      </c>
      <c r="AA34" s="150">
        <f>AUGUST!N37</f>
        <v>-76.09</v>
      </c>
      <c r="AB34" s="150">
        <f>AUGUST!O37</f>
        <v>-39.636000000000003</v>
      </c>
      <c r="AC34" s="150">
        <f>AUGUST!P37</f>
        <v>188.63000000000002</v>
      </c>
      <c r="AD34" s="150">
        <f>AUGUST!Q37</f>
        <v>482.69200000000001</v>
      </c>
      <c r="AE34" s="150">
        <f>AUGUST!AA37</f>
        <v>281.89999999999998</v>
      </c>
      <c r="AF34" s="150">
        <f>AUGUST!AC37</f>
        <v>-150.76900000000006</v>
      </c>
      <c r="AG34" s="150">
        <f t="shared" si="22"/>
        <v>-1.9950000000000045</v>
      </c>
      <c r="AH34" s="406">
        <f t="shared" si="23"/>
        <v>6.7842835864545727E-3</v>
      </c>
      <c r="AI34" s="150">
        <f t="shared" si="24"/>
        <v>-6.8839999999999861</v>
      </c>
      <c r="AJ34" s="406">
        <f t="shared" si="28"/>
        <v>3.015779835805589E-2</v>
      </c>
      <c r="AK34" s="150">
        <f t="shared" si="25"/>
        <v>4.2119999999999962</v>
      </c>
      <c r="AL34" s="406">
        <f t="shared" si="29"/>
        <v>0.10626702997275193</v>
      </c>
      <c r="AM34" s="150">
        <f t="shared" si="26"/>
        <v>-6.1000000000000227</v>
      </c>
      <c r="AN34" s="406">
        <f t="shared" si="30"/>
        <v>2.1638879035118918E-2</v>
      </c>
      <c r="AO34" s="150">
        <f t="shared" si="27"/>
        <v>-1.4329999999999927</v>
      </c>
      <c r="AP34" s="406">
        <f t="shared" si="31"/>
        <v>9.5046063846015577E-3</v>
      </c>
      <c r="AQ34" s="150">
        <f t="shared" si="32"/>
        <v>-4.66700000000003</v>
      </c>
      <c r="AR34" s="406">
        <f t="shared" si="33"/>
        <v>9.6686914222734784E-3</v>
      </c>
      <c r="AS34" s="150"/>
      <c r="AT34">
        <v>20</v>
      </c>
      <c r="AU34">
        <f>Sheet1!AG23</f>
        <v>71</v>
      </c>
      <c r="AV34" s="372">
        <f>Sheet1!AH23</f>
        <v>70</v>
      </c>
      <c r="AW34" s="372"/>
      <c r="AX34" s="372"/>
      <c r="AY34" s="372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71">
        <f t="shared" si="4"/>
        <v>21</v>
      </c>
      <c r="D35" s="405">
        <v>323.68299999999999</v>
      </c>
      <c r="E35" s="405">
        <v>-12.946999999999999</v>
      </c>
      <c r="F35" s="405">
        <v>310.73599999999999</v>
      </c>
      <c r="G35" s="405">
        <v>254.8</v>
      </c>
      <c r="H35" s="405">
        <v>-92.856999999999999</v>
      </c>
      <c r="I35" s="405">
        <v>161.94300000000001</v>
      </c>
      <c r="J35" s="405">
        <v>53.826999999999998</v>
      </c>
      <c r="K35" s="405">
        <v>-53.094000000000001</v>
      </c>
      <c r="L35" s="405">
        <v>0.73299999999999699</v>
      </c>
      <c r="M35" s="405">
        <v>162.67600000000002</v>
      </c>
      <c r="N35" s="405">
        <v>473.41200000000003</v>
      </c>
      <c r="O35" s="405">
        <v>153</v>
      </c>
      <c r="P35" s="405">
        <v>-270.38900000000007</v>
      </c>
      <c r="Q35" s="397"/>
      <c r="S35" s="371">
        <f t="shared" si="5"/>
        <v>21</v>
      </c>
      <c r="T35" s="150">
        <f>AUGUST!F38</f>
        <v>253.49799999999999</v>
      </c>
      <c r="U35" s="150">
        <f>AUGUST!G38</f>
        <v>-6.4240000000000004</v>
      </c>
      <c r="V35" s="150">
        <f>AUGUST!H38</f>
        <v>247.07399999999998</v>
      </c>
      <c r="W35" s="150">
        <f>AUGUST!J38</f>
        <v>254.79900000000001</v>
      </c>
      <c r="X35" s="150">
        <f>AUGUST!K38</f>
        <v>-93.46</v>
      </c>
      <c r="Y35" s="150">
        <f>AUGUST!L38</f>
        <v>161.339</v>
      </c>
      <c r="Z35" s="150">
        <f>AUGUST!M38</f>
        <v>50.68</v>
      </c>
      <c r="AA35" s="150">
        <f>AUGUST!N38</f>
        <v>-43.814</v>
      </c>
      <c r="AB35" s="150">
        <f>AUGUST!O38</f>
        <v>6.8659999999999997</v>
      </c>
      <c r="AC35" s="150">
        <f>AUGUST!P38</f>
        <v>168.20499999999998</v>
      </c>
      <c r="AD35" s="150">
        <f>AUGUST!Q38</f>
        <v>415.279</v>
      </c>
      <c r="AE35" s="150">
        <f>AUGUST!AA38</f>
        <v>62.4</v>
      </c>
      <c r="AF35" s="150">
        <f>AUGUST!AC38</f>
        <v>-302.85600000000005</v>
      </c>
      <c r="AG35" s="150">
        <f>V35-F35</f>
        <v>-63.662000000000006</v>
      </c>
      <c r="AH35" s="406">
        <f>ABS((V35-F35)/V35)</f>
        <v>0.2576636958967759</v>
      </c>
      <c r="AI35" s="150">
        <f>Y35-I35</f>
        <v>-0.60400000000001342</v>
      </c>
      <c r="AJ35" s="406">
        <f>ABS((Y35-I35)/Y35)</f>
        <v>3.7436701603456909E-3</v>
      </c>
      <c r="AK35" s="150">
        <f>AB35-L35</f>
        <v>6.1330000000000027</v>
      </c>
      <c r="AL35" s="406">
        <f>ABS((AB35-L35)/AB35)</f>
        <v>0.89324206233614956</v>
      </c>
      <c r="AM35" s="150">
        <f>AE35-O35</f>
        <v>-90.6</v>
      </c>
      <c r="AN35" s="406">
        <f t="shared" si="30"/>
        <v>1.4519230769230769</v>
      </c>
      <c r="AO35" s="150">
        <f>AF35-P35</f>
        <v>-32.466999999999985</v>
      </c>
      <c r="AP35" s="406">
        <f t="shared" si="31"/>
        <v>0.10720276302929438</v>
      </c>
      <c r="AQ35" s="150">
        <f t="shared" si="32"/>
        <v>-58.133000000000038</v>
      </c>
      <c r="AR35" s="406">
        <f t="shared" si="33"/>
        <v>0.13998540740080775</v>
      </c>
      <c r="AS35" s="150"/>
      <c r="AT35">
        <v>21</v>
      </c>
      <c r="AU35">
        <f>Sheet1!AG24</f>
        <v>71</v>
      </c>
      <c r="AV35" s="372">
        <f>Sheet1!AH24</f>
        <v>74</v>
      </c>
      <c r="AW35" s="372"/>
      <c r="AX35" s="372"/>
      <c r="AY35" s="372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71">
        <f t="shared" si="4"/>
        <v>22</v>
      </c>
      <c r="D36" s="405">
        <v>303.86200000000002</v>
      </c>
      <c r="E36" s="405">
        <v>-8.6509999999999998</v>
      </c>
      <c r="F36" s="405">
        <v>295.21100000000001</v>
      </c>
      <c r="G36" s="405">
        <v>254.79900000000001</v>
      </c>
      <c r="H36" s="405">
        <v>-91.200999999999993</v>
      </c>
      <c r="I36" s="405">
        <v>163.59800000000001</v>
      </c>
      <c r="J36" s="405">
        <v>41.844000000000001</v>
      </c>
      <c r="K36" s="405">
        <v>-68.456999999999994</v>
      </c>
      <c r="L36" s="405">
        <v>-26.612999999999992</v>
      </c>
      <c r="M36" s="405">
        <v>136.98500000000001</v>
      </c>
      <c r="N36" s="405">
        <v>432.19600000000003</v>
      </c>
      <c r="O36" s="405">
        <v>251</v>
      </c>
      <c r="P36" s="405">
        <v>-131.17300000000006</v>
      </c>
      <c r="Q36" s="397"/>
      <c r="S36" s="371">
        <f t="shared" si="5"/>
        <v>22</v>
      </c>
      <c r="T36" s="150">
        <f>AUGUST!F39</f>
        <v>260.80900000000003</v>
      </c>
      <c r="U36" s="150">
        <f>AUGUST!G39</f>
        <v>-34.021000000000001</v>
      </c>
      <c r="V36" s="150">
        <f>AUGUST!H39</f>
        <v>226.78800000000001</v>
      </c>
      <c r="W36" s="150">
        <f>AUGUST!J39</f>
        <v>254.79900000000001</v>
      </c>
      <c r="X36" s="150">
        <f>AUGUST!K39</f>
        <v>-154.524</v>
      </c>
      <c r="Y36" s="150">
        <f>AUGUST!L39</f>
        <v>100.27500000000001</v>
      </c>
      <c r="Z36" s="150">
        <f>AUGUST!M39</f>
        <v>19.992999999999999</v>
      </c>
      <c r="AA36" s="150">
        <f>AUGUST!N39</f>
        <v>-83.936999999999998</v>
      </c>
      <c r="AB36" s="150">
        <f>AUGUST!O39</f>
        <v>-63.944000000000003</v>
      </c>
      <c r="AC36" s="150">
        <f>AUGUST!P39</f>
        <v>36.331000000000003</v>
      </c>
      <c r="AD36" s="150">
        <f>AUGUST!Q39</f>
        <v>263.11900000000003</v>
      </c>
      <c r="AE36" s="150">
        <f>AUGUST!AA39</f>
        <v>130.5</v>
      </c>
      <c r="AF36" s="150">
        <f>AUGUST!AC39</f>
        <v>-82.596000000000032</v>
      </c>
      <c r="AG36" s="150">
        <f>V36-F36</f>
        <v>-68.423000000000002</v>
      </c>
      <c r="AH36" s="406">
        <f>ABS((V36-F36)/V36)</f>
        <v>0.30170467573240206</v>
      </c>
      <c r="AI36" s="150">
        <f>Y36-I36</f>
        <v>-63.323000000000008</v>
      </c>
      <c r="AJ36" s="406">
        <f>ABS((Y36-I36)/Y36)</f>
        <v>0.63149339316878583</v>
      </c>
      <c r="AK36" s="150">
        <f>AB36-L36</f>
        <v>-37.33100000000001</v>
      </c>
      <c r="AL36" s="406">
        <f>ABS((AB36-L36)/AB36)</f>
        <v>0.58380770674340066</v>
      </c>
      <c r="AM36" s="150">
        <f>AE36-O36</f>
        <v>-120.5</v>
      </c>
      <c r="AN36" s="406">
        <f t="shared" si="30"/>
        <v>0.92337164750957856</v>
      </c>
      <c r="AO36" s="150">
        <f>AF36-P36</f>
        <v>48.577000000000027</v>
      </c>
      <c r="AP36" s="406">
        <f t="shared" si="31"/>
        <v>0.58812775437067177</v>
      </c>
      <c r="AQ36" s="150">
        <f t="shared" si="32"/>
        <v>-169.077</v>
      </c>
      <c r="AR36" s="406">
        <f t="shared" si="33"/>
        <v>0.64258757444350267</v>
      </c>
      <c r="AS36" s="150"/>
      <c r="AT36">
        <v>22</v>
      </c>
      <c r="AU36">
        <f>Sheet1!AG25</f>
        <v>70</v>
      </c>
      <c r="AV36" s="372">
        <f>Sheet1!AH25</f>
        <v>75</v>
      </c>
      <c r="AW36" s="372"/>
      <c r="AX36" s="372"/>
      <c r="AY36" s="372"/>
      <c r="BA36">
        <v>-131.17300000000006</v>
      </c>
      <c r="BB36">
        <v>-131.17300000000006</v>
      </c>
      <c r="BC36">
        <v>-140</v>
      </c>
    </row>
    <row r="37" spans="1:67">
      <c r="C37" s="371">
        <f t="shared" si="4"/>
        <v>23</v>
      </c>
      <c r="D37" s="405">
        <v>300.56799999999998</v>
      </c>
      <c r="E37" s="405">
        <v>-0.372</v>
      </c>
      <c r="F37" s="405">
        <v>300.19600000000003</v>
      </c>
      <c r="G37" s="405">
        <v>254.798</v>
      </c>
      <c r="H37" s="405">
        <v>-94.462000000000003</v>
      </c>
      <c r="I37" s="405">
        <v>160.33600000000001</v>
      </c>
      <c r="J37" s="405">
        <v>102.32599999999999</v>
      </c>
      <c r="K37" s="405">
        <v>-120.628</v>
      </c>
      <c r="L37" s="405">
        <v>-18.302</v>
      </c>
      <c r="M37" s="405">
        <v>142.03399999999999</v>
      </c>
      <c r="N37" s="405">
        <v>442.23</v>
      </c>
      <c r="O37" s="405">
        <v>68</v>
      </c>
      <c r="P37" s="405">
        <v>-324.20699999999999</v>
      </c>
      <c r="Q37" s="397"/>
      <c r="R37" s="397"/>
      <c r="S37" s="371">
        <f t="shared" si="5"/>
        <v>23</v>
      </c>
      <c r="T37" s="150">
        <f>AUGUST!F40</f>
        <v>245.304</v>
      </c>
      <c r="U37" s="150">
        <f>AUGUST!G40</f>
        <v>-6.7510000000000003</v>
      </c>
      <c r="V37" s="150">
        <f>AUGUST!H40</f>
        <v>238.553</v>
      </c>
      <c r="W37" s="150">
        <f>AUGUST!J40</f>
        <v>254.798</v>
      </c>
      <c r="X37" s="150">
        <f>AUGUST!K40</f>
        <v>-157.483</v>
      </c>
      <c r="Y37" s="150">
        <f>AUGUST!L40</f>
        <v>97.314999999999998</v>
      </c>
      <c r="Z37" s="150">
        <f>AUGUST!M40</f>
        <v>71.759</v>
      </c>
      <c r="AA37" s="150">
        <f>AUGUST!N40</f>
        <v>-95.135999999999996</v>
      </c>
      <c r="AB37" s="150">
        <f>AUGUST!O40</f>
        <v>-23.376999999999995</v>
      </c>
      <c r="AC37" s="150">
        <f>AUGUST!P40</f>
        <v>73.938000000000002</v>
      </c>
      <c r="AD37" s="150">
        <f>AUGUST!Q40</f>
        <v>312.49099999999999</v>
      </c>
      <c r="AE37" s="150">
        <f>AUGUST!AA40</f>
        <v>63.7</v>
      </c>
      <c r="AF37" s="150">
        <f>AUGUST!AC40</f>
        <v>-198.76800000000003</v>
      </c>
      <c r="AG37" s="150">
        <f t="shared" ref="AG37:AG42" si="34">V37-F37</f>
        <v>-61.643000000000029</v>
      </c>
      <c r="AH37" s="406">
        <f t="shared" ref="AH37:AH42" si="35">ABS((V37-F37)/V37)</f>
        <v>0.25840379286783244</v>
      </c>
      <c r="AI37" s="150">
        <f t="shared" ref="AI37:AI42" si="36">Y37-I37</f>
        <v>-63.021000000000015</v>
      </c>
      <c r="AJ37" s="406">
        <f t="shared" ref="AJ37:AJ42" si="37">ABS((Y37-I37)/Y37)</f>
        <v>0.64759800647382226</v>
      </c>
      <c r="AK37" s="150">
        <f t="shared" ref="AK37:AK42" si="38">AB37-L37</f>
        <v>-5.0749999999999957</v>
      </c>
      <c r="AL37" s="406">
        <f t="shared" ref="AL37:AL42" si="39">ABS((AB37-L37)/AB37)</f>
        <v>0.21709372460110352</v>
      </c>
      <c r="AM37" s="150">
        <f t="shared" ref="AM37:AM42" si="40">AE37-O37</f>
        <v>-4.2999999999999972</v>
      </c>
      <c r="AN37" s="406">
        <f t="shared" ref="AN37:AN42" si="41">ABS((AE37-O37)/AE37)</f>
        <v>6.7503924646781746E-2</v>
      </c>
      <c r="AO37" s="150">
        <f t="shared" ref="AO37:AO42" si="42">AF37-P37</f>
        <v>125.43899999999996</v>
      </c>
      <c r="AP37" s="406">
        <f t="shared" ref="AP37:AP42" si="43">ABS((AF37-P37)/AF37)</f>
        <v>0.63108246800289758</v>
      </c>
      <c r="AQ37" s="150">
        <f t="shared" ref="AQ37:AQ42" si="44">AD37-N37</f>
        <v>-129.73900000000003</v>
      </c>
      <c r="AR37" s="406">
        <f t="shared" ref="AR37:AR42" si="45">ABS((AD37-N37)/AD37)</f>
        <v>0.41517675709060431</v>
      </c>
      <c r="AS37" s="150"/>
      <c r="AT37">
        <v>23</v>
      </c>
      <c r="AU37">
        <f>Sheet1!AG26</f>
        <v>70</v>
      </c>
      <c r="AV37" s="372">
        <f>Sheet1!AH26</f>
        <v>74</v>
      </c>
      <c r="AW37" s="372"/>
      <c r="AX37" s="372"/>
      <c r="AY37" s="372"/>
      <c r="BB37">
        <v>0</v>
      </c>
    </row>
    <row r="38" spans="1:67">
      <c r="C38" s="371">
        <f t="shared" si="4"/>
        <v>24</v>
      </c>
      <c r="D38" s="405">
        <v>324.298</v>
      </c>
      <c r="E38" s="405">
        <v>-13.996</v>
      </c>
      <c r="F38" s="405">
        <v>310.33199999999999</v>
      </c>
      <c r="G38" s="405">
        <v>254.08</v>
      </c>
      <c r="H38" s="405">
        <v>-170.24100000000001</v>
      </c>
      <c r="I38" s="405">
        <v>83.838999999999999</v>
      </c>
      <c r="J38" s="405">
        <v>117.63800000000001</v>
      </c>
      <c r="K38" s="405">
        <v>-69.019000000000005</v>
      </c>
      <c r="L38" s="405">
        <v>48.619</v>
      </c>
      <c r="M38" s="405">
        <v>132.458</v>
      </c>
      <c r="N38" s="405">
        <v>442.79</v>
      </c>
      <c r="O38" s="405">
        <v>373.9</v>
      </c>
      <c r="P38" s="405">
        <v>-18.867000000000001</v>
      </c>
      <c r="Q38" s="397"/>
      <c r="R38" s="397"/>
      <c r="S38" s="371">
        <f t="shared" si="5"/>
        <v>24</v>
      </c>
      <c r="T38" s="150">
        <f>AUGUST!F41</f>
        <v>326.60399999999998</v>
      </c>
      <c r="U38" s="150">
        <f>AUGUST!G41</f>
        <v>-7.68</v>
      </c>
      <c r="V38" s="150">
        <f>AUGUST!H41</f>
        <v>318.92399999999998</v>
      </c>
      <c r="W38" s="150">
        <f>AUGUST!J41</f>
        <v>254.797</v>
      </c>
      <c r="X38" s="150">
        <f>AUGUST!K41</f>
        <v>-224.47900000000001</v>
      </c>
      <c r="Y38" s="150">
        <f>AUGUST!L41</f>
        <v>30.317999999999984</v>
      </c>
      <c r="Z38" s="150">
        <f>AUGUST!M41</f>
        <v>63.003</v>
      </c>
      <c r="AA38" s="150">
        <f>AUGUST!N41</f>
        <v>-37.543999999999997</v>
      </c>
      <c r="AB38" s="150">
        <f>AUGUST!O41</f>
        <v>25.459000000000003</v>
      </c>
      <c r="AC38" s="150">
        <f>AUGUST!P41</f>
        <v>55.776999999999987</v>
      </c>
      <c r="AD38" s="150">
        <f>AUGUST!Q41</f>
        <v>374.70099999999996</v>
      </c>
      <c r="AE38" s="150">
        <f>AUGUST!AA41</f>
        <v>360.2</v>
      </c>
      <c r="AF38" s="150">
        <f>AUGUST!AC41</f>
        <v>35.523000000000025</v>
      </c>
      <c r="AG38" s="150">
        <f t="shared" si="34"/>
        <v>8.5919999999999845</v>
      </c>
      <c r="AH38" s="406">
        <f t="shared" si="35"/>
        <v>2.6940587726229401E-2</v>
      </c>
      <c r="AI38" s="150">
        <f t="shared" si="36"/>
        <v>-53.521000000000015</v>
      </c>
      <c r="AJ38" s="406">
        <f t="shared" si="37"/>
        <v>1.7653209314598604</v>
      </c>
      <c r="AK38" s="150">
        <f t="shared" si="38"/>
        <v>-23.159999999999997</v>
      </c>
      <c r="AL38" s="406">
        <f t="shared" si="39"/>
        <v>0.9096979457166422</v>
      </c>
      <c r="AM38" s="150">
        <f t="shared" si="40"/>
        <v>-13.699999999999989</v>
      </c>
      <c r="AN38" s="406">
        <f t="shared" si="41"/>
        <v>3.803442531926704E-2</v>
      </c>
      <c r="AO38" s="150">
        <f t="shared" si="42"/>
        <v>54.390000000000029</v>
      </c>
      <c r="AP38" s="406">
        <f t="shared" si="43"/>
        <v>1.5311206823747991</v>
      </c>
      <c r="AQ38" s="150">
        <f t="shared" si="44"/>
        <v>-68.089000000000055</v>
      </c>
      <c r="AR38" s="406">
        <f t="shared" si="45"/>
        <v>0.18171555453548313</v>
      </c>
      <c r="AS38" s="150"/>
      <c r="AT38">
        <v>24</v>
      </c>
      <c r="AU38">
        <f>Sheet1!AG27</f>
        <v>70</v>
      </c>
      <c r="AV38" s="372">
        <f>Sheet1!AH27</f>
        <v>71</v>
      </c>
      <c r="AW38" s="372"/>
      <c r="AX38" s="372"/>
      <c r="AY38" s="372"/>
      <c r="BB38">
        <v>0</v>
      </c>
    </row>
    <row r="39" spans="1:67">
      <c r="C39" s="371">
        <f t="shared" si="4"/>
        <v>25</v>
      </c>
      <c r="D39" s="405">
        <v>400.685</v>
      </c>
      <c r="E39" s="405">
        <v>-24.95</v>
      </c>
      <c r="F39" s="405">
        <v>375.73500000000001</v>
      </c>
      <c r="G39" s="405">
        <v>254.79900000000001</v>
      </c>
      <c r="H39" s="405">
        <v>-110.22499999999999</v>
      </c>
      <c r="I39" s="405">
        <v>144.57400000000001</v>
      </c>
      <c r="J39" s="405">
        <v>103.352</v>
      </c>
      <c r="K39" s="405">
        <v>-67.994</v>
      </c>
      <c r="L39" s="405">
        <v>35.358000000000004</v>
      </c>
      <c r="M39" s="405">
        <v>179.93200000000002</v>
      </c>
      <c r="N39" s="405">
        <v>555.66700000000003</v>
      </c>
      <c r="O39" s="405">
        <v>608.79999999999995</v>
      </c>
      <c r="P39" s="405">
        <v>103.15699999999993</v>
      </c>
      <c r="Q39" s="397"/>
      <c r="R39" s="397"/>
      <c r="S39" s="371">
        <f t="shared" si="5"/>
        <v>25</v>
      </c>
      <c r="T39" s="150">
        <f>AUGUST!F42</f>
        <v>400.685</v>
      </c>
      <c r="U39" s="150">
        <f>AUGUST!G42</f>
        <v>-24.95</v>
      </c>
      <c r="V39" s="150">
        <f>AUGUST!H42</f>
        <v>375.73500000000001</v>
      </c>
      <c r="W39" s="150">
        <f>AUGUST!J42</f>
        <v>254.79900000000001</v>
      </c>
      <c r="X39" s="150">
        <f>AUGUST!K42</f>
        <v>-111.41</v>
      </c>
      <c r="Y39" s="150">
        <f>AUGUST!L42</f>
        <v>143.38900000000001</v>
      </c>
      <c r="Z39" s="150">
        <f>AUGUST!M42</f>
        <v>103.352</v>
      </c>
      <c r="AA39" s="150">
        <f>AUGUST!N42</f>
        <v>-67.994</v>
      </c>
      <c r="AB39" s="150">
        <f>AUGUST!O42</f>
        <v>35.358000000000004</v>
      </c>
      <c r="AC39" s="150">
        <f>AUGUST!P42</f>
        <v>178.74700000000001</v>
      </c>
      <c r="AD39" s="150">
        <f>AUGUST!Q42</f>
        <v>554.48199999999997</v>
      </c>
      <c r="AE39" s="150">
        <f>AUGUST!AA42</f>
        <v>608.79999999999995</v>
      </c>
      <c r="AF39" s="150">
        <f>AUGUST!AC42</f>
        <v>104.34199999999998</v>
      </c>
      <c r="AG39" s="150">
        <f t="shared" si="34"/>
        <v>0</v>
      </c>
      <c r="AH39" s="406">
        <f t="shared" si="35"/>
        <v>0</v>
      </c>
      <c r="AI39" s="150">
        <f t="shared" si="36"/>
        <v>-1.1850000000000023</v>
      </c>
      <c r="AJ39" s="406">
        <f t="shared" si="37"/>
        <v>8.2642322632838095E-3</v>
      </c>
      <c r="AK39" s="150">
        <f t="shared" si="38"/>
        <v>0</v>
      </c>
      <c r="AL39" s="406">
        <f t="shared" si="39"/>
        <v>0</v>
      </c>
      <c r="AM39" s="150">
        <f t="shared" si="40"/>
        <v>0</v>
      </c>
      <c r="AN39" s="406">
        <f t="shared" si="41"/>
        <v>0</v>
      </c>
      <c r="AO39" s="150">
        <f t="shared" si="42"/>
        <v>1.1850000000000591</v>
      </c>
      <c r="AP39" s="406">
        <f t="shared" si="43"/>
        <v>1.1356884092695745E-2</v>
      </c>
      <c r="AQ39" s="150">
        <f t="shared" si="44"/>
        <v>-1.1850000000000591</v>
      </c>
      <c r="AR39" s="406">
        <f t="shared" si="45"/>
        <v>2.1371297896055404E-3</v>
      </c>
      <c r="AS39" s="150"/>
      <c r="AT39">
        <v>25</v>
      </c>
      <c r="AU39">
        <f>Sheet1!AG28</f>
        <v>70</v>
      </c>
      <c r="AV39" s="372">
        <f>Sheet1!AH28</f>
        <v>70</v>
      </c>
      <c r="AW39" s="372"/>
      <c r="AX39" s="372"/>
      <c r="AY39" s="372"/>
      <c r="BB39">
        <v>0</v>
      </c>
      <c r="BM39">
        <f>0</f>
        <v>0</v>
      </c>
    </row>
    <row r="40" spans="1:67">
      <c r="C40" s="371">
        <f t="shared" si="4"/>
        <v>26</v>
      </c>
      <c r="D40" s="405">
        <v>411.01400000000001</v>
      </c>
      <c r="E40" s="405">
        <v>-10.114000000000001</v>
      </c>
      <c r="F40" s="405">
        <v>400.9</v>
      </c>
      <c r="G40" s="405">
        <v>254.79900000000001</v>
      </c>
      <c r="H40" s="405">
        <v>-95.659000000000006</v>
      </c>
      <c r="I40" s="405">
        <v>159.13999999999999</v>
      </c>
      <c r="J40" s="405">
        <v>117.38800000000001</v>
      </c>
      <c r="K40" s="405">
        <v>-87.988</v>
      </c>
      <c r="L40" s="405">
        <v>29.4</v>
      </c>
      <c r="M40" s="405">
        <v>188.54</v>
      </c>
      <c r="N40" s="405">
        <v>589.44000000000005</v>
      </c>
      <c r="O40" s="405">
        <v>589</v>
      </c>
      <c r="P40" s="405">
        <v>49.583999999999946</v>
      </c>
      <c r="Q40" s="397"/>
      <c r="R40" s="397"/>
      <c r="S40" s="371">
        <f t="shared" si="5"/>
        <v>26</v>
      </c>
      <c r="T40" s="150">
        <f>AUGUST!F43</f>
        <v>383.178</v>
      </c>
      <c r="U40" s="150">
        <f>AUGUST!G43</f>
        <v>-32.329000000000001</v>
      </c>
      <c r="V40" s="150">
        <f>AUGUST!H43</f>
        <v>350.84899999999999</v>
      </c>
      <c r="W40" s="150">
        <f>AUGUST!J43</f>
        <v>254.79900000000001</v>
      </c>
      <c r="X40" s="150">
        <f>AUGUST!K43</f>
        <v>-113.233</v>
      </c>
      <c r="Y40" s="150">
        <f>AUGUST!L43</f>
        <v>141.566</v>
      </c>
      <c r="Z40" s="150">
        <f>AUGUST!M43</f>
        <v>124.999</v>
      </c>
      <c r="AA40" s="150">
        <f>AUGUST!N43</f>
        <v>-77.988</v>
      </c>
      <c r="AB40" s="150">
        <f>AUGUST!O43</f>
        <v>47.010999999999996</v>
      </c>
      <c r="AC40" s="150">
        <f>AUGUST!P43</f>
        <v>188.577</v>
      </c>
      <c r="AD40" s="150">
        <f>AUGUST!Q43</f>
        <v>539.42599999999993</v>
      </c>
      <c r="AE40" s="150">
        <f>AUGUST!AA43</f>
        <v>593.6</v>
      </c>
      <c r="AF40" s="150">
        <f>AUGUST!AC43</f>
        <v>104.19800000000009</v>
      </c>
      <c r="AG40" s="150">
        <f t="shared" si="34"/>
        <v>-50.050999999999988</v>
      </c>
      <c r="AH40" s="406">
        <f t="shared" si="35"/>
        <v>0.14265681247488232</v>
      </c>
      <c r="AI40" s="150">
        <f t="shared" si="36"/>
        <v>-17.573999999999984</v>
      </c>
      <c r="AJ40" s="406">
        <f t="shared" si="37"/>
        <v>0.12413997711314852</v>
      </c>
      <c r="AK40" s="150">
        <f t="shared" si="38"/>
        <v>17.610999999999997</v>
      </c>
      <c r="AL40" s="406">
        <f t="shared" si="39"/>
        <v>0.37461445193678072</v>
      </c>
      <c r="AM40" s="150">
        <f t="shared" si="40"/>
        <v>4.6000000000000227</v>
      </c>
      <c r="AN40" s="406">
        <f t="shared" si="41"/>
        <v>7.7493261455525986E-3</v>
      </c>
      <c r="AO40" s="150">
        <f t="shared" si="42"/>
        <v>54.614000000000146</v>
      </c>
      <c r="AP40" s="406">
        <f t="shared" si="43"/>
        <v>0.52413673966870855</v>
      </c>
      <c r="AQ40" s="150">
        <f t="shared" si="44"/>
        <v>-50.014000000000124</v>
      </c>
      <c r="AR40" s="406">
        <f t="shared" si="45"/>
        <v>9.2717073333506594E-2</v>
      </c>
      <c r="AS40" s="150"/>
      <c r="AT40">
        <v>26</v>
      </c>
      <c r="AU40">
        <f>Sheet1!AG29</f>
        <v>69</v>
      </c>
      <c r="AV40" s="372">
        <f>Sheet1!AH29</f>
        <v>73</v>
      </c>
      <c r="AW40" s="372"/>
      <c r="AX40" s="372"/>
      <c r="AY40" s="372"/>
      <c r="BB40">
        <v>0</v>
      </c>
    </row>
    <row r="41" spans="1:67">
      <c r="C41" s="371">
        <f t="shared" si="4"/>
        <v>27</v>
      </c>
      <c r="D41" s="405">
        <v>366.79</v>
      </c>
      <c r="E41" s="405">
        <v>-13.103999999999999</v>
      </c>
      <c r="F41" s="405">
        <v>353.68600000000004</v>
      </c>
      <c r="G41" s="405">
        <v>254.79900000000001</v>
      </c>
      <c r="H41" s="405">
        <v>-95.710999999999999</v>
      </c>
      <c r="I41" s="405">
        <v>159.08800000000002</v>
      </c>
      <c r="J41" s="405">
        <v>99.608999999999995</v>
      </c>
      <c r="K41" s="405">
        <v>-151.02799999999999</v>
      </c>
      <c r="L41" s="405">
        <v>-51.418999999999997</v>
      </c>
      <c r="M41" s="405">
        <v>107.66900000000003</v>
      </c>
      <c r="N41" s="405">
        <v>461.35500000000002</v>
      </c>
      <c r="O41" s="405">
        <v>407</v>
      </c>
      <c r="P41" s="405">
        <v>-4.3310000000000741</v>
      </c>
      <c r="Q41" s="397"/>
      <c r="R41" s="397"/>
      <c r="S41" s="371">
        <f t="shared" si="5"/>
        <v>27</v>
      </c>
      <c r="T41" s="150">
        <f>AUGUST!F44</f>
        <v>288.36700000000002</v>
      </c>
      <c r="U41" s="150">
        <f>AUGUST!G44</f>
        <v>-12.478</v>
      </c>
      <c r="V41" s="150">
        <f>AUGUST!H44</f>
        <v>275.88900000000001</v>
      </c>
      <c r="W41" s="150">
        <f>AUGUST!J44</f>
        <v>254.79900000000001</v>
      </c>
      <c r="X41" s="150">
        <f>AUGUST!K44</f>
        <v>-148.011</v>
      </c>
      <c r="Y41" s="150">
        <f>AUGUST!L44</f>
        <v>106.78800000000001</v>
      </c>
      <c r="Z41" s="150">
        <f>AUGUST!M44</f>
        <v>122.194</v>
      </c>
      <c r="AA41" s="150">
        <f>AUGUST!N44</f>
        <v>-165.21899999999999</v>
      </c>
      <c r="AB41" s="150">
        <f>AUGUST!O44</f>
        <v>-43.024999999999991</v>
      </c>
      <c r="AC41" s="150">
        <f>AUGUST!P44</f>
        <v>63.763000000000019</v>
      </c>
      <c r="AD41" s="150">
        <f>AUGUST!Q44</f>
        <v>339.65200000000004</v>
      </c>
      <c r="AE41" s="150">
        <f>AUGUST!AA44</f>
        <v>380.8</v>
      </c>
      <c r="AF41" s="150">
        <f>AUGUST!AC44</f>
        <v>91.171999999999969</v>
      </c>
      <c r="AG41" s="150">
        <f t="shared" si="34"/>
        <v>-77.797000000000025</v>
      </c>
      <c r="AH41" s="406">
        <f t="shared" si="35"/>
        <v>0.28198659605855986</v>
      </c>
      <c r="AI41" s="150">
        <f t="shared" si="36"/>
        <v>-52.300000000000011</v>
      </c>
      <c r="AJ41" s="406">
        <f t="shared" si="37"/>
        <v>0.48975540322882727</v>
      </c>
      <c r="AK41" s="150">
        <f t="shared" si="38"/>
        <v>8.3940000000000055</v>
      </c>
      <c r="AL41" s="406">
        <f t="shared" si="39"/>
        <v>0.19509587449157484</v>
      </c>
      <c r="AM41" s="150">
        <f t="shared" si="40"/>
        <v>-26.199999999999989</v>
      </c>
      <c r="AN41" s="406">
        <f t="shared" si="41"/>
        <v>6.8802521008403325E-2</v>
      </c>
      <c r="AO41" s="150">
        <f t="shared" si="42"/>
        <v>95.503000000000043</v>
      </c>
      <c r="AP41" s="406">
        <f t="shared" si="43"/>
        <v>1.0475036195323133</v>
      </c>
      <c r="AQ41" s="150">
        <f t="shared" si="44"/>
        <v>-121.70299999999997</v>
      </c>
      <c r="AR41" s="406">
        <f t="shared" si="45"/>
        <v>0.35831674773002942</v>
      </c>
      <c r="AS41" s="150"/>
      <c r="AT41">
        <v>27</v>
      </c>
      <c r="AU41">
        <f>Sheet1!AG30</f>
        <v>69</v>
      </c>
      <c r="AV41" s="372">
        <f>Sheet1!AH30</f>
        <v>70</v>
      </c>
      <c r="BB41">
        <v>0</v>
      </c>
    </row>
    <row r="42" spans="1:67">
      <c r="C42" s="371">
        <f t="shared" si="4"/>
        <v>28</v>
      </c>
      <c r="D42" s="405">
        <v>321.89</v>
      </c>
      <c r="E42" s="405">
        <v>-19.940000000000001</v>
      </c>
      <c r="F42" s="405">
        <v>301.95</v>
      </c>
      <c r="G42" s="405">
        <v>254.79900000000001</v>
      </c>
      <c r="H42" s="405">
        <v>-118.87</v>
      </c>
      <c r="I42" s="405">
        <v>135.929</v>
      </c>
      <c r="J42" s="405">
        <v>54.42</v>
      </c>
      <c r="K42" s="405">
        <v>-44.164000000000001</v>
      </c>
      <c r="L42" s="405">
        <v>10.256</v>
      </c>
      <c r="M42" s="405">
        <v>146.185</v>
      </c>
      <c r="N42" s="405">
        <v>448.13499999999999</v>
      </c>
      <c r="O42" s="405">
        <v>398</v>
      </c>
      <c r="P42" s="405">
        <v>-0.11099999999999</v>
      </c>
      <c r="Q42" s="397"/>
      <c r="R42" s="397"/>
      <c r="S42" s="371">
        <f t="shared" si="5"/>
        <v>28</v>
      </c>
      <c r="T42" s="150">
        <f>AUGUST!F45</f>
        <v>287.66800000000001</v>
      </c>
      <c r="U42" s="150">
        <f>AUGUST!G45</f>
        <v>-2.335</v>
      </c>
      <c r="V42" s="150">
        <f>AUGUST!H45</f>
        <v>285.33300000000003</v>
      </c>
      <c r="W42" s="150">
        <f>AUGUST!J45</f>
        <v>254.79900000000001</v>
      </c>
      <c r="X42" s="150">
        <f>AUGUST!K45</f>
        <v>-154.78100000000001</v>
      </c>
      <c r="Y42" s="150">
        <f>AUGUST!L45</f>
        <v>100.018</v>
      </c>
      <c r="Z42" s="150">
        <f>AUGUST!M45</f>
        <v>67.584000000000003</v>
      </c>
      <c r="AA42" s="150">
        <f>AUGUST!N45</f>
        <v>-35.207000000000001</v>
      </c>
      <c r="AB42" s="150">
        <f>AUGUST!O45</f>
        <v>32.377000000000002</v>
      </c>
      <c r="AC42" s="150">
        <f>AUGUST!P45</f>
        <v>132.39500000000001</v>
      </c>
      <c r="AD42" s="150">
        <f>AUGUST!Q45</f>
        <v>417.72800000000007</v>
      </c>
      <c r="AE42" s="150">
        <f>AUGUST!AA45</f>
        <v>379.5</v>
      </c>
      <c r="AF42" s="150">
        <f>AUGUST!AC45</f>
        <v>11.795999999999935</v>
      </c>
      <c r="AG42" s="150">
        <f t="shared" si="34"/>
        <v>-16.616999999999962</v>
      </c>
      <c r="AH42" s="406">
        <f t="shared" si="35"/>
        <v>5.823721756684281E-2</v>
      </c>
      <c r="AI42" s="150">
        <f t="shared" si="36"/>
        <v>-35.911000000000001</v>
      </c>
      <c r="AJ42" s="406">
        <f t="shared" si="37"/>
        <v>0.35904537183307006</v>
      </c>
      <c r="AK42" s="150">
        <f t="shared" si="38"/>
        <v>22.121000000000002</v>
      </c>
      <c r="AL42" s="406">
        <f t="shared" si="39"/>
        <v>0.68323192389659326</v>
      </c>
      <c r="AM42" s="150">
        <f t="shared" si="40"/>
        <v>-18.5</v>
      </c>
      <c r="AN42" s="406">
        <f t="shared" si="41"/>
        <v>4.8748353096179184E-2</v>
      </c>
      <c r="AO42" s="150">
        <f t="shared" si="42"/>
        <v>11.906999999999925</v>
      </c>
      <c r="AP42" s="406">
        <f t="shared" si="43"/>
        <v>1.0094099694811793</v>
      </c>
      <c r="AQ42" s="150">
        <f t="shared" si="44"/>
        <v>-30.406999999999925</v>
      </c>
      <c r="AR42" s="406">
        <f t="shared" si="45"/>
        <v>7.2791385782135551E-2</v>
      </c>
      <c r="AS42" s="150"/>
      <c r="AT42">
        <v>28</v>
      </c>
      <c r="AU42">
        <f>Sheet1!AG31</f>
        <v>68</v>
      </c>
      <c r="AV42" s="372">
        <f>Sheet1!AH31</f>
        <v>71</v>
      </c>
      <c r="BB42">
        <v>0</v>
      </c>
    </row>
    <row r="43" spans="1:67">
      <c r="C43" s="371">
        <f t="shared" si="4"/>
        <v>29</v>
      </c>
      <c r="D43" s="405">
        <v>226.00800000000001</v>
      </c>
      <c r="E43" s="405">
        <v>-21.024999999999999</v>
      </c>
      <c r="F43" s="405">
        <v>204.983</v>
      </c>
      <c r="G43" s="405">
        <v>254.79900000000001</v>
      </c>
      <c r="H43" s="405">
        <v>-151.28</v>
      </c>
      <c r="I43" s="405">
        <v>103.51900000000001</v>
      </c>
      <c r="J43" s="150">
        <v>65.641000000000005</v>
      </c>
      <c r="K43" s="405">
        <v>-85.137</v>
      </c>
      <c r="L43" s="405">
        <v>-19.495999999999995</v>
      </c>
      <c r="M43" s="405">
        <v>84.02300000000001</v>
      </c>
      <c r="N43" s="405">
        <v>289.00600000000003</v>
      </c>
      <c r="O43" s="405">
        <v>298</v>
      </c>
      <c r="P43" s="405">
        <v>59.017999999999972</v>
      </c>
      <c r="Q43" s="397"/>
      <c r="R43" s="397"/>
      <c r="S43" s="371">
        <f t="shared" si="5"/>
        <v>29</v>
      </c>
      <c r="T43" s="150">
        <f>AUGUST!F46</f>
        <v>235.96799999999999</v>
      </c>
      <c r="U43" s="150">
        <f>AUGUST!G46</f>
        <v>-9.2029999999999994</v>
      </c>
      <c r="V43" s="150">
        <f>AUGUST!H46</f>
        <v>226.76499999999999</v>
      </c>
      <c r="W43" s="150">
        <f>AUGUST!J46</f>
        <v>254.79900000000001</v>
      </c>
      <c r="X43" s="150">
        <f>AUGUST!K46</f>
        <v>-178.01599999999999</v>
      </c>
      <c r="Y43" s="150">
        <f>AUGUST!L46</f>
        <v>76.783000000000015</v>
      </c>
      <c r="Z43" s="150">
        <f>AUGUST!M46</f>
        <v>102.98</v>
      </c>
      <c r="AA43" s="150">
        <f>AUGUST!N46</f>
        <v>-113.369</v>
      </c>
      <c r="AB43" s="150">
        <f>AUGUST!O46</f>
        <v>-10.388999999999996</v>
      </c>
      <c r="AC43" s="150">
        <f>AUGUST!P46</f>
        <v>66.39400000000002</v>
      </c>
      <c r="AD43" s="150">
        <f>AUGUST!Q46</f>
        <v>293.15899999999999</v>
      </c>
      <c r="AE43" s="150">
        <f>AUGUST!AA46</f>
        <v>395.6</v>
      </c>
      <c r="AF43" s="150">
        <f>AUGUST!AC46</f>
        <v>152.46500000000003</v>
      </c>
      <c r="AG43" s="150">
        <f>V43-F43</f>
        <v>21.781999999999982</v>
      </c>
      <c r="AH43" s="406">
        <f>ABS((V43-F43)/V43)</f>
        <v>9.6055387736202605E-2</v>
      </c>
      <c r="AI43" s="150">
        <f>Y43-I43</f>
        <v>-26.73599999999999</v>
      </c>
      <c r="AJ43" s="406">
        <f>ABS((Y43-I43)/Y43)</f>
        <v>0.34820207598036002</v>
      </c>
      <c r="AK43" s="150">
        <f>AB43-L43</f>
        <v>9.1069999999999993</v>
      </c>
      <c r="AL43" s="406">
        <f>ABS((AB43-L43)/AB43)</f>
        <v>0.87660025026470334</v>
      </c>
      <c r="AM43" s="150">
        <f>AE43-O43</f>
        <v>97.600000000000023</v>
      </c>
      <c r="AN43" s="406">
        <f>ABS((AE43-O43)/AE43)</f>
        <v>0.24671385237613755</v>
      </c>
      <c r="AO43" s="150">
        <f>AF43-P43</f>
        <v>93.44700000000006</v>
      </c>
      <c r="AP43" s="406">
        <f>ABS((AF43-P43)/AF43)</f>
        <v>0.61290788049716349</v>
      </c>
      <c r="AQ43" s="150">
        <f>AD43-N43</f>
        <v>4.1529999999999632</v>
      </c>
      <c r="AR43" s="406">
        <f>ABS((AD43-N43)/AD43)</f>
        <v>1.4166373879021157E-2</v>
      </c>
      <c r="AS43" s="150"/>
      <c r="AT43">
        <v>29</v>
      </c>
      <c r="AU43" s="372"/>
      <c r="AV43" s="372"/>
      <c r="AW43" s="372"/>
      <c r="AX43" s="372"/>
      <c r="AY43" s="372"/>
      <c r="BB43">
        <v>0</v>
      </c>
    </row>
    <row r="44" spans="1:67">
      <c r="C44" s="371">
        <f t="shared" si="4"/>
        <v>30</v>
      </c>
      <c r="D44" s="405">
        <v>276.04700000000003</v>
      </c>
      <c r="E44" s="405">
        <v>-36.048999999999999</v>
      </c>
      <c r="F44" s="405">
        <v>239.99800000000002</v>
      </c>
      <c r="G44" s="405">
        <v>254.8</v>
      </c>
      <c r="H44" s="405">
        <v>-207.203</v>
      </c>
      <c r="I44" s="405">
        <v>47.597000000000008</v>
      </c>
      <c r="J44" s="150">
        <v>41.042000000000002</v>
      </c>
      <c r="K44" s="405">
        <v>-125.724</v>
      </c>
      <c r="L44" s="405">
        <v>-84.682000000000002</v>
      </c>
      <c r="M44" s="405">
        <v>-37.085000000000001</v>
      </c>
      <c r="N44" s="405">
        <v>202.91300000000001</v>
      </c>
      <c r="O44" s="405">
        <v>435</v>
      </c>
      <c r="P44" s="405">
        <v>282.11099999999999</v>
      </c>
      <c r="Q44" s="397"/>
      <c r="R44" s="397"/>
      <c r="S44" s="371">
        <f>S43+1</f>
        <v>30</v>
      </c>
      <c r="T44" s="150">
        <f>AUGUST!F47</f>
        <v>256.39400000000001</v>
      </c>
      <c r="U44" s="150">
        <f>AUGUST!G47</f>
        <v>-26.734999999999999</v>
      </c>
      <c r="V44" s="150">
        <f>AUGUST!H47</f>
        <v>229.65899999999999</v>
      </c>
      <c r="W44" s="150">
        <f>AUGUST!J47</f>
        <v>254.8</v>
      </c>
      <c r="X44" s="150">
        <f>AUGUST!K47</f>
        <v>-229.35499999999999</v>
      </c>
      <c r="Y44" s="150">
        <f>AUGUST!L47</f>
        <v>25.445000000000022</v>
      </c>
      <c r="Z44" s="150">
        <f>AUGUST!M47</f>
        <v>51.508000000000003</v>
      </c>
      <c r="AA44" s="150">
        <f>AUGUST!N47</f>
        <v>-123.36799999999999</v>
      </c>
      <c r="AB44" s="150">
        <f>AUGUST!O47</f>
        <v>-71.859999999999985</v>
      </c>
      <c r="AC44" s="150">
        <f>AUGUST!P47</f>
        <v>-46.414999999999964</v>
      </c>
      <c r="AD44" s="150">
        <f>AUGUST!Q47</f>
        <v>183.24400000000003</v>
      </c>
      <c r="AE44" s="150">
        <f>AUGUST!AA47</f>
        <v>396.7</v>
      </c>
      <c r="AF44" s="150">
        <f>AUGUST!AC47</f>
        <v>263.47999999999996</v>
      </c>
      <c r="AG44" s="150">
        <f>V44-F44</f>
        <v>-10.339000000000027</v>
      </c>
      <c r="AH44" s="406">
        <f>ABS((V44-F44)/V44)</f>
        <v>4.5018919354347216E-2</v>
      </c>
      <c r="AI44" s="150">
        <f>Y44-I44</f>
        <v>-22.151999999999987</v>
      </c>
      <c r="AJ44" s="406">
        <f>ABS((Y44-I44)/Y44)</f>
        <v>0.87058361171153342</v>
      </c>
      <c r="AK44" s="150">
        <f>AB44-L44</f>
        <v>12.822000000000017</v>
      </c>
      <c r="AL44" s="406">
        <f>ABS((AB44-L44)/AB44)</f>
        <v>0.17843028110214332</v>
      </c>
      <c r="AM44" s="150">
        <f>AE44-O44</f>
        <v>-38.300000000000011</v>
      </c>
      <c r="AN44" s="406">
        <f>ABS((AE44-O44)/AE44)</f>
        <v>9.6546508696748204E-2</v>
      </c>
      <c r="AO44" s="150">
        <f>AF44-P44</f>
        <v>-18.631000000000029</v>
      </c>
      <c r="AP44" s="406">
        <f>ABS((AF44-P44)/AF44)</f>
        <v>7.071124943069694E-2</v>
      </c>
      <c r="AQ44" s="150">
        <f>AD44-N44</f>
        <v>-19.668999999999983</v>
      </c>
      <c r="AR44" s="406">
        <f>ABS((AD44-N44)/AD44)</f>
        <v>0.10733775730719686</v>
      </c>
      <c r="AS44" s="150"/>
      <c r="AT44">
        <v>30</v>
      </c>
      <c r="BB44">
        <v>0</v>
      </c>
    </row>
    <row r="45" spans="1:67">
      <c r="C45" s="371">
        <f t="shared" si="4"/>
        <v>31</v>
      </c>
      <c r="D45" s="405">
        <v>296.89800000000002</v>
      </c>
      <c r="E45" s="405">
        <v>-17.334</v>
      </c>
      <c r="F45" s="405">
        <v>279.56400000000002</v>
      </c>
      <c r="G45" s="405">
        <v>254.768</v>
      </c>
      <c r="H45" s="405">
        <v>-89.917000000000002</v>
      </c>
      <c r="I45" s="405">
        <v>164.851</v>
      </c>
      <c r="J45" s="405">
        <v>65.164000000000001</v>
      </c>
      <c r="K45" s="405">
        <v>-89.191999999999993</v>
      </c>
      <c r="L45" s="405">
        <v>-24.027999999999992</v>
      </c>
      <c r="M45" s="405">
        <v>140.82300000000001</v>
      </c>
      <c r="N45" s="405">
        <v>420.38700000000006</v>
      </c>
      <c r="O45" s="405">
        <v>474</v>
      </c>
      <c r="P45" s="405">
        <v>103.74299999999994</v>
      </c>
      <c r="Q45" s="397"/>
      <c r="R45" s="397"/>
      <c r="S45" s="371">
        <f>S44+1</f>
        <v>31</v>
      </c>
      <c r="T45" s="150">
        <f>AUGUST!F48</f>
        <v>311.40899999999999</v>
      </c>
      <c r="U45" s="150">
        <f>AUGUST!G48</f>
        <v>0</v>
      </c>
      <c r="V45" s="150">
        <f>AUGUST!H48</f>
        <v>311.40899999999999</v>
      </c>
      <c r="W45" s="150">
        <f>AUGUST!J48</f>
        <v>254.768</v>
      </c>
      <c r="X45" s="150">
        <f>AUGUST!K48</f>
        <v>-89.917000000000002</v>
      </c>
      <c r="Y45" s="150">
        <f>AUGUST!L48</f>
        <v>164.851</v>
      </c>
      <c r="Z45" s="150">
        <f>AUGUST!M48</f>
        <v>68.691999999999993</v>
      </c>
      <c r="AA45" s="150">
        <f>AUGUST!N48</f>
        <v>-70.111000000000004</v>
      </c>
      <c r="AB45" s="150">
        <f>AUGUST!O48</f>
        <v>-1.4190000000000111</v>
      </c>
      <c r="AC45" s="150">
        <f>AUGUST!P48</f>
        <v>163.43199999999999</v>
      </c>
      <c r="AD45" s="150">
        <f>AUGUST!Q48</f>
        <v>474.84100000000001</v>
      </c>
      <c r="AE45" s="150">
        <f>AUGUST!AA48</f>
        <v>517.70000000000005</v>
      </c>
      <c r="AF45" s="150">
        <f>AUGUST!AC48</f>
        <v>92.989000000000033</v>
      </c>
      <c r="AG45" s="150">
        <f>V45-F45</f>
        <v>31.84499999999997</v>
      </c>
      <c r="AH45" s="406">
        <f>ABS((V45-F45)/V45)</f>
        <v>0.10226101365085778</v>
      </c>
      <c r="AI45" s="150">
        <f>Y45-I45</f>
        <v>0</v>
      </c>
      <c r="AJ45" s="406">
        <f>ABS((Y45-I45)/Y45)</f>
        <v>0</v>
      </c>
      <c r="AK45" s="150">
        <f>AB45-L45</f>
        <v>22.60899999999998</v>
      </c>
      <c r="AL45" s="406">
        <f>ABS((AB45-L45)/AB45)</f>
        <v>15.933051444679213</v>
      </c>
      <c r="AM45" s="150">
        <f>AE45-O45</f>
        <v>43.700000000000045</v>
      </c>
      <c r="AN45" s="406">
        <f>ABS((AE45-O45)/AE45)</f>
        <v>8.4411821518253896E-2</v>
      </c>
      <c r="AO45" s="150">
        <f>AF45-P45</f>
        <v>-10.753999999999905</v>
      </c>
      <c r="AP45" s="406">
        <f>ABS((AF45-P45)/AF45)</f>
        <v>0.11564808740818701</v>
      </c>
      <c r="AQ45" s="150">
        <f>AD45-N45</f>
        <v>54.453999999999951</v>
      </c>
      <c r="AR45" s="406">
        <f>ABS((AD45-N45)/AD45)</f>
        <v>0.11467838708114916</v>
      </c>
      <c r="AS45" s="150"/>
      <c r="AT45">
        <v>31</v>
      </c>
      <c r="BB45">
        <v>0</v>
      </c>
    </row>
    <row r="46" spans="1:67">
      <c r="C46" s="372"/>
      <c r="D46" s="397"/>
      <c r="E46" s="397"/>
      <c r="F46" s="397"/>
      <c r="G46" s="397"/>
      <c r="H46" s="397"/>
      <c r="I46" s="397"/>
      <c r="J46" s="397"/>
      <c r="K46" s="397">
        <f>SUM(K15:K45)</f>
        <v>-3233.97</v>
      </c>
      <c r="L46" s="397"/>
      <c r="M46" s="397"/>
      <c r="N46" s="397"/>
      <c r="O46" s="397"/>
      <c r="P46" s="397"/>
      <c r="Q46" s="397"/>
      <c r="R46" s="397"/>
      <c r="S46" s="391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72"/>
      <c r="D47" s="397"/>
      <c r="E47" s="397"/>
      <c r="F47" s="372"/>
      <c r="G47" s="397"/>
      <c r="H47" s="397"/>
      <c r="I47" s="372"/>
      <c r="J47" s="397"/>
      <c r="K47" s="397"/>
      <c r="L47" s="397"/>
      <c r="M47" s="397"/>
      <c r="N47" s="397"/>
      <c r="O47" s="397"/>
      <c r="P47" s="397"/>
      <c r="Q47" s="397"/>
      <c r="R47" s="397"/>
      <c r="S47" s="391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72"/>
      <c r="B48" s="372"/>
      <c r="C48" s="372"/>
      <c r="D48" s="407"/>
      <c r="E48" s="397"/>
      <c r="F48" s="372"/>
      <c r="G48" s="397"/>
      <c r="H48" s="407"/>
      <c r="I48" s="372"/>
      <c r="J48" s="397"/>
      <c r="K48" s="397"/>
      <c r="L48" s="397"/>
      <c r="M48" s="397"/>
      <c r="N48" s="397"/>
      <c r="O48" s="397"/>
      <c r="P48" s="397"/>
      <c r="Q48" s="397"/>
      <c r="R48" s="397"/>
      <c r="S48" s="391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72"/>
      <c r="AU48" s="372"/>
      <c r="AV48" s="372"/>
      <c r="AW48" s="372"/>
      <c r="AX48" s="372"/>
      <c r="AY48" s="372"/>
      <c r="AZ48" s="372"/>
      <c r="BA48" s="372"/>
      <c r="BB48" s="372"/>
      <c r="BC48" s="372"/>
      <c r="BD48" s="372"/>
      <c r="BE48" s="372"/>
      <c r="BF48" s="372"/>
      <c r="BG48" s="372"/>
      <c r="BH48" s="372"/>
      <c r="BI48" s="372"/>
      <c r="BJ48" s="372"/>
      <c r="BK48" s="372"/>
      <c r="BL48" s="372"/>
      <c r="BM48" s="372"/>
      <c r="BN48" s="372"/>
      <c r="BO48" s="372"/>
    </row>
    <row r="49" spans="1:67">
      <c r="A49" s="372"/>
      <c r="B49" s="372"/>
      <c r="C49" s="375"/>
      <c r="D49" s="408"/>
      <c r="E49" s="408"/>
      <c r="F49" s="372"/>
      <c r="G49" s="408"/>
      <c r="H49" s="408"/>
      <c r="I49" s="372"/>
      <c r="J49" s="408"/>
      <c r="K49" s="408"/>
      <c r="L49" s="408"/>
      <c r="M49" s="408"/>
      <c r="N49" s="408"/>
      <c r="O49" s="408"/>
      <c r="P49" s="408"/>
      <c r="Q49" s="408"/>
      <c r="R49" s="408"/>
      <c r="S49" s="409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72"/>
      <c r="AU49" s="372"/>
      <c r="AV49" s="372"/>
      <c r="AW49" s="372"/>
      <c r="AX49" s="372"/>
      <c r="AY49" s="372"/>
      <c r="AZ49" s="372"/>
      <c r="BA49" s="372"/>
      <c r="BB49" s="372"/>
      <c r="BC49" s="372"/>
      <c r="BD49" s="372"/>
      <c r="BE49" s="372"/>
      <c r="BF49" s="372"/>
      <c r="BG49" s="372"/>
      <c r="BH49" s="372"/>
      <c r="BI49" s="372"/>
      <c r="BJ49" s="372"/>
      <c r="BK49" s="372"/>
      <c r="BL49" s="372"/>
      <c r="BM49" s="372"/>
      <c r="BN49" s="372"/>
      <c r="BO49" s="372"/>
    </row>
    <row r="50" spans="1:67">
      <c r="A50" s="372"/>
      <c r="B50" s="372"/>
      <c r="C50" s="380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1"/>
      <c r="T50" s="373"/>
      <c r="U50" s="373"/>
      <c r="V50" s="373"/>
      <c r="W50" s="397"/>
      <c r="X50" s="373"/>
      <c r="Y50" s="397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2"/>
      <c r="AU50" s="372"/>
      <c r="AV50" s="372"/>
      <c r="AW50" s="372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</row>
    <row r="52" spans="1:67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91"/>
      <c r="T52" s="373"/>
      <c r="U52" s="373"/>
      <c r="V52" s="373"/>
      <c r="W52" s="372"/>
      <c r="X52" s="373"/>
      <c r="Y52" s="372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</row>
    <row r="53" spans="1:67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91"/>
      <c r="T53" s="373"/>
      <c r="U53" s="373"/>
      <c r="V53" s="373"/>
      <c r="W53" s="397"/>
      <c r="X53" s="373"/>
      <c r="Y53" s="397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</row>
    <row r="54" spans="1:67">
      <c r="A54" s="372"/>
      <c r="B54" s="372"/>
      <c r="I54" s="372"/>
      <c r="J54" s="410"/>
      <c r="K54" s="410"/>
      <c r="L54" s="410"/>
      <c r="M54" s="410"/>
      <c r="N54" s="410"/>
      <c r="O54" s="410"/>
      <c r="P54" s="410"/>
      <c r="Q54" s="410"/>
      <c r="R54" s="372"/>
      <c r="S54" s="391"/>
      <c r="T54" s="373"/>
      <c r="U54" s="373"/>
      <c r="V54" s="373"/>
      <c r="W54" s="397"/>
      <c r="X54" s="373"/>
      <c r="Y54" s="397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2"/>
      <c r="AU54" s="372"/>
      <c r="AV54" s="372"/>
      <c r="AW54" s="372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</row>
    <row r="55" spans="1:67">
      <c r="A55" s="372"/>
      <c r="B55" s="372"/>
      <c r="I55" s="372"/>
      <c r="J55" s="380"/>
      <c r="K55" s="380"/>
      <c r="L55" s="380"/>
      <c r="M55" s="380"/>
      <c r="N55" s="380"/>
      <c r="O55" s="380"/>
      <c r="P55" s="380"/>
      <c r="Q55" s="380"/>
      <c r="R55" s="372"/>
      <c r="S55" s="391"/>
      <c r="T55" s="411"/>
      <c r="U55" s="373"/>
      <c r="V55" s="373"/>
      <c r="W55" s="372"/>
      <c r="X55" s="373"/>
      <c r="Y55" s="397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</row>
    <row r="56" spans="1:67">
      <c r="A56" s="372"/>
      <c r="B56" s="372"/>
      <c r="I56" s="372"/>
      <c r="J56" s="372"/>
      <c r="K56" s="372"/>
      <c r="L56" s="372"/>
      <c r="M56" s="372"/>
      <c r="N56" s="372"/>
      <c r="O56" s="372"/>
      <c r="P56" s="372"/>
      <c r="Q56" s="372"/>
      <c r="R56" s="412"/>
      <c r="S56" s="391"/>
      <c r="T56" s="373"/>
      <c r="U56" s="373"/>
      <c r="V56" s="373"/>
      <c r="W56" s="372"/>
      <c r="X56" s="373"/>
      <c r="Y56" s="397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</row>
    <row r="57" spans="1:67">
      <c r="A57" s="372"/>
      <c r="B57" s="372"/>
      <c r="I57" s="372"/>
      <c r="J57" s="372"/>
      <c r="K57" s="372"/>
      <c r="L57" s="372"/>
      <c r="M57" s="372"/>
      <c r="N57" s="372"/>
      <c r="O57" s="372"/>
      <c r="P57" s="372"/>
      <c r="Q57" s="372"/>
      <c r="R57" s="412"/>
      <c r="S57" s="391"/>
      <c r="T57" s="373"/>
      <c r="U57" s="373"/>
      <c r="V57" s="373"/>
      <c r="W57" s="372"/>
      <c r="X57" s="373"/>
      <c r="Y57" s="397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</row>
    <row r="58" spans="1:67">
      <c r="A58" s="372"/>
      <c r="B58" s="372"/>
      <c r="I58" s="372"/>
      <c r="J58" s="372"/>
      <c r="K58" s="372"/>
      <c r="L58" s="372"/>
      <c r="M58" s="372"/>
      <c r="N58" s="372"/>
      <c r="O58" s="372"/>
      <c r="P58" s="372"/>
      <c r="Q58" s="372"/>
      <c r="R58" s="412"/>
      <c r="S58" s="391"/>
      <c r="T58" s="373"/>
      <c r="U58" s="373"/>
      <c r="V58" s="373"/>
      <c r="W58" s="372"/>
      <c r="X58" s="373"/>
      <c r="Y58" s="397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</row>
    <row r="59" spans="1:67">
      <c r="A59" s="372"/>
      <c r="B59" s="372"/>
      <c r="I59" s="372"/>
      <c r="J59" s="372"/>
      <c r="K59" s="372"/>
      <c r="L59" s="372"/>
      <c r="M59" s="372"/>
      <c r="N59" s="372"/>
      <c r="O59" s="372"/>
      <c r="P59" s="372"/>
      <c r="Q59" s="372"/>
      <c r="R59" s="412"/>
      <c r="S59" s="391"/>
      <c r="T59" s="373"/>
      <c r="U59" s="373"/>
      <c r="V59" s="373"/>
      <c r="W59" s="372"/>
      <c r="X59" s="373"/>
      <c r="Y59" s="372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2"/>
      <c r="AU59" s="372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</row>
    <row r="60" spans="1:67">
      <c r="A60" s="372"/>
      <c r="B60" s="372"/>
      <c r="I60" s="372"/>
      <c r="S60"/>
      <c r="T60"/>
      <c r="U60"/>
      <c r="V60"/>
      <c r="X60" s="373"/>
      <c r="Y60" s="372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2"/>
      <c r="AU60" s="372"/>
      <c r="AV60" s="372"/>
      <c r="AW60" s="372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</row>
    <row r="61" spans="1:67">
      <c r="A61" s="372"/>
      <c r="B61" s="372"/>
      <c r="I61" s="372"/>
      <c r="S61"/>
      <c r="T61"/>
      <c r="U61"/>
      <c r="V61"/>
      <c r="X61" s="373"/>
      <c r="Y61" s="372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2"/>
      <c r="AU61" s="372"/>
      <c r="AV61" s="372"/>
      <c r="AW61" s="372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</row>
    <row r="62" spans="1:67">
      <c r="A62" s="372"/>
      <c r="B62" s="372"/>
      <c r="I62" s="372"/>
      <c r="S62"/>
      <c r="T62"/>
      <c r="U62"/>
      <c r="V62"/>
      <c r="X62" s="373"/>
      <c r="Y62" s="372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</row>
    <row r="63" spans="1:67">
      <c r="A63" s="413" t="s">
        <v>6</v>
      </c>
      <c r="B63" s="413" t="s">
        <v>6</v>
      </c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412"/>
      <c r="S63" s="391"/>
      <c r="T63" s="373"/>
      <c r="U63" s="373"/>
      <c r="V63" s="373"/>
      <c r="W63" s="372"/>
      <c r="X63" s="373"/>
      <c r="Y63" s="372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2"/>
      <c r="AU63" s="372"/>
      <c r="AV63" s="372"/>
      <c r="AW63" s="372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</row>
    <row r="64" spans="1:67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412"/>
      <c r="S64" s="391"/>
      <c r="T64" s="373"/>
      <c r="U64" s="373"/>
      <c r="V64" s="373"/>
      <c r="W64" s="372"/>
      <c r="X64" s="373"/>
      <c r="Y64" s="372"/>
    </row>
    <row r="65" spans="1:25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412"/>
      <c r="S65" s="391"/>
      <c r="T65" s="373"/>
      <c r="U65" s="373"/>
      <c r="V65" s="373"/>
      <c r="W65" s="372"/>
      <c r="X65" s="373"/>
      <c r="Y65" s="372"/>
    </row>
    <row r="66" spans="1:25">
      <c r="A66" s="372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412"/>
      <c r="S66" s="391"/>
      <c r="T66" s="373"/>
      <c r="U66" s="373"/>
      <c r="V66" s="373"/>
      <c r="W66" s="372"/>
      <c r="X66" s="373"/>
      <c r="Y66" s="372"/>
    </row>
    <row r="67" spans="1:25">
      <c r="A67" s="380"/>
      <c r="B67" s="372"/>
      <c r="C67" s="410"/>
      <c r="D67" s="397"/>
      <c r="E67" s="397"/>
      <c r="F67" s="397"/>
      <c r="G67" s="397"/>
      <c r="H67" s="397"/>
      <c r="I67" s="372"/>
      <c r="J67" s="372"/>
      <c r="K67" s="372"/>
      <c r="L67" s="372"/>
      <c r="M67" s="372"/>
      <c r="N67" s="372"/>
      <c r="O67" s="372"/>
      <c r="P67" s="372"/>
      <c r="Q67" s="372"/>
      <c r="R67" s="412"/>
      <c r="S67" s="391"/>
      <c r="T67" s="373"/>
      <c r="U67" s="373"/>
      <c r="V67" s="373"/>
      <c r="W67" s="372"/>
      <c r="X67" s="373"/>
      <c r="Y67" s="372"/>
    </row>
    <row r="68" spans="1:25">
      <c r="A68" s="380"/>
      <c r="B68" s="372"/>
      <c r="C68" s="414"/>
      <c r="D68" s="407"/>
      <c r="E68" s="414"/>
      <c r="F68" s="414"/>
      <c r="G68" s="414"/>
      <c r="H68" s="397"/>
      <c r="I68" s="372"/>
      <c r="J68" s="372"/>
      <c r="K68" s="372"/>
      <c r="L68" s="372"/>
      <c r="M68" s="372"/>
      <c r="N68" s="372"/>
      <c r="O68" s="372"/>
      <c r="P68" s="372"/>
      <c r="Q68" s="372"/>
      <c r="R68" s="412"/>
      <c r="S68" s="391"/>
      <c r="T68" s="373"/>
      <c r="U68" s="373"/>
      <c r="V68" s="373"/>
      <c r="W68" s="397"/>
      <c r="X68" s="373"/>
      <c r="Y68" s="372"/>
    </row>
    <row r="69" spans="1:25">
      <c r="A69" s="380"/>
      <c r="B69" s="372"/>
      <c r="C69" s="397"/>
      <c r="D69" s="397"/>
      <c r="E69" s="415"/>
      <c r="F69" s="414"/>
      <c r="G69" s="414"/>
      <c r="H69" s="397"/>
      <c r="I69" s="372"/>
      <c r="J69" s="372"/>
      <c r="K69" s="372"/>
      <c r="L69" s="372"/>
      <c r="M69" s="372"/>
      <c r="N69" s="372"/>
      <c r="O69" s="372"/>
      <c r="P69" s="372"/>
      <c r="Q69" s="372"/>
      <c r="R69" s="412"/>
      <c r="S69" s="391"/>
      <c r="T69" s="373"/>
      <c r="U69" s="373"/>
      <c r="V69" s="373"/>
      <c r="W69" s="397"/>
      <c r="X69" s="373"/>
      <c r="Y69" s="372"/>
    </row>
    <row r="70" spans="1:25">
      <c r="A70" s="372"/>
      <c r="B70" s="372"/>
      <c r="C70" s="407"/>
      <c r="D70" s="397"/>
      <c r="E70" s="397"/>
      <c r="F70" s="397"/>
      <c r="G70" s="397"/>
      <c r="H70" s="397"/>
      <c r="I70" s="372"/>
      <c r="J70" s="372"/>
      <c r="K70" s="372"/>
      <c r="L70" s="372"/>
      <c r="M70" s="372"/>
      <c r="N70" s="372"/>
      <c r="O70" s="372"/>
      <c r="P70" s="372"/>
      <c r="Q70" s="372"/>
      <c r="R70" s="412"/>
      <c r="S70" s="391"/>
      <c r="T70" s="373"/>
      <c r="U70" s="373"/>
      <c r="V70" s="373"/>
      <c r="W70" s="397"/>
      <c r="X70" s="373"/>
      <c r="Y70" s="372"/>
    </row>
    <row r="71" spans="1:25">
      <c r="A71" s="372"/>
      <c r="B71" s="372"/>
      <c r="C71" s="380"/>
      <c r="D71" s="397"/>
      <c r="E71" s="397"/>
      <c r="F71" s="397"/>
      <c r="G71" s="397"/>
      <c r="H71" s="397"/>
      <c r="I71" s="372"/>
      <c r="J71" s="372"/>
      <c r="K71" s="372"/>
      <c r="L71" s="372"/>
      <c r="M71" s="372"/>
      <c r="N71" s="372"/>
      <c r="O71" s="372"/>
      <c r="P71" s="372"/>
      <c r="Q71" s="372"/>
      <c r="R71" s="412"/>
      <c r="S71" s="391"/>
      <c r="T71" s="373"/>
      <c r="U71" s="373"/>
      <c r="V71" s="373"/>
      <c r="W71" s="372"/>
      <c r="X71" s="373"/>
      <c r="Y71" s="372"/>
    </row>
    <row r="72" spans="1:25">
      <c r="A72" s="372"/>
      <c r="B72" s="372"/>
      <c r="C72" s="407"/>
      <c r="D72" s="397"/>
      <c r="E72" s="397"/>
      <c r="F72" s="397"/>
      <c r="G72" s="397"/>
      <c r="H72" s="397"/>
      <c r="I72" s="372"/>
      <c r="J72" s="372"/>
      <c r="K72" s="372"/>
      <c r="L72" s="372"/>
      <c r="M72" s="372"/>
      <c r="N72" s="372"/>
      <c r="O72" s="372"/>
      <c r="P72" s="372"/>
      <c r="Q72" s="372"/>
      <c r="R72" s="412"/>
      <c r="S72" s="391"/>
      <c r="T72" s="373"/>
      <c r="U72" s="373"/>
      <c r="V72" s="373"/>
      <c r="W72" s="397"/>
      <c r="X72" s="373"/>
      <c r="Y72" s="372"/>
    </row>
    <row r="73" spans="1:25">
      <c r="A73" s="372"/>
      <c r="B73" s="372"/>
      <c r="C73" s="407"/>
      <c r="D73" s="397"/>
      <c r="E73" s="397"/>
      <c r="F73" s="397"/>
      <c r="G73" s="397"/>
      <c r="H73" s="397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416"/>
      <c r="T73" s="373"/>
      <c r="U73" s="373"/>
      <c r="V73" s="373"/>
      <c r="W73" s="397"/>
      <c r="X73" s="373"/>
      <c r="Y73" s="372"/>
    </row>
    <row r="74" spans="1:25">
      <c r="A74" s="372"/>
      <c r="B74" s="372"/>
      <c r="C74" s="407"/>
      <c r="D74" s="397"/>
      <c r="E74" s="397"/>
      <c r="F74" s="397"/>
      <c r="G74" s="397"/>
      <c r="H74" s="397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91"/>
      <c r="T74" s="373"/>
      <c r="U74" s="373"/>
      <c r="V74" s="373"/>
      <c r="W74" s="397"/>
      <c r="X74" s="373"/>
      <c r="Y74" s="372"/>
    </row>
    <row r="75" spans="1:25">
      <c r="A75" s="372"/>
      <c r="B75" s="372"/>
      <c r="C75" s="407"/>
      <c r="D75" s="397"/>
      <c r="E75" s="397"/>
      <c r="F75" s="397"/>
      <c r="G75" s="397"/>
      <c r="H75" s="397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91"/>
      <c r="T75" s="373"/>
      <c r="U75" s="373"/>
      <c r="V75" s="373"/>
      <c r="W75" s="372"/>
      <c r="X75" s="373"/>
      <c r="Y75" s="372"/>
    </row>
    <row r="76" spans="1:25">
      <c r="A76" s="372"/>
      <c r="B76" s="372"/>
      <c r="C76" s="407"/>
      <c r="D76" s="397"/>
      <c r="E76" s="397"/>
      <c r="F76" s="397"/>
      <c r="G76" s="397"/>
      <c r="H76" s="397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91"/>
      <c r="T76" s="373"/>
      <c r="U76" s="373"/>
      <c r="V76" s="373"/>
      <c r="W76" s="372"/>
      <c r="X76" s="373"/>
      <c r="Y76" s="372"/>
    </row>
    <row r="77" spans="1:25">
      <c r="A77" s="372"/>
      <c r="B77" s="372"/>
      <c r="C77" s="415"/>
      <c r="D77" s="397"/>
      <c r="E77" s="397"/>
      <c r="F77" s="397"/>
      <c r="G77" s="397"/>
      <c r="H77" s="397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91"/>
      <c r="T77" s="373"/>
      <c r="U77" s="373"/>
      <c r="V77" s="373"/>
      <c r="W77" s="397"/>
      <c r="X77" s="373"/>
      <c r="Y77" s="372"/>
    </row>
    <row r="78" spans="1:25">
      <c r="A78" s="372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91"/>
      <c r="T78" s="373"/>
      <c r="U78" s="373"/>
      <c r="V78" s="373"/>
      <c r="W78" s="397"/>
      <c r="X78" s="373"/>
      <c r="Y78" s="372"/>
    </row>
    <row r="79" spans="1:25">
      <c r="A79" s="372"/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91"/>
      <c r="T79" s="373"/>
      <c r="U79" s="373"/>
      <c r="V79" s="373"/>
      <c r="W79" s="372"/>
      <c r="X79" s="373"/>
      <c r="Y79" s="372"/>
    </row>
    <row r="81" spans="1:24">
      <c r="A81" s="372"/>
      <c r="B81" s="372"/>
      <c r="C81" s="410"/>
      <c r="D81" s="397"/>
      <c r="E81" s="372"/>
      <c r="F81" s="372"/>
      <c r="G81" s="372"/>
      <c r="H81" s="397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91"/>
      <c r="T81" s="373"/>
      <c r="U81" s="373"/>
      <c r="V81" s="373"/>
      <c r="W81" s="372"/>
      <c r="X81" s="373"/>
    </row>
    <row r="82" spans="1:24">
      <c r="A82" s="372"/>
      <c r="B82" s="372"/>
      <c r="C82" s="397"/>
      <c r="D82" s="397"/>
      <c r="E82" s="414"/>
      <c r="F82" s="414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91"/>
      <c r="T82" s="373"/>
      <c r="U82" s="373"/>
      <c r="V82" s="373"/>
      <c r="W82" s="372"/>
      <c r="X82" s="373"/>
    </row>
    <row r="83" spans="1:24">
      <c r="A83" s="372"/>
      <c r="B83" s="372"/>
      <c r="C83" s="397"/>
      <c r="D83" s="407"/>
      <c r="E83" s="414"/>
      <c r="F83" s="414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91"/>
      <c r="T83" s="373"/>
      <c r="U83" s="373"/>
      <c r="V83" s="373"/>
      <c r="W83" s="372"/>
      <c r="X83" s="373"/>
    </row>
    <row r="84" spans="1:24">
      <c r="A84" s="372"/>
      <c r="B84" s="372"/>
      <c r="C84" s="407"/>
      <c r="D84" s="397"/>
      <c r="E84" s="397"/>
      <c r="F84" s="397"/>
      <c r="G84" s="372"/>
      <c r="H84" s="372"/>
      <c r="I84" s="372"/>
      <c r="J84" s="397"/>
      <c r="K84" s="397"/>
      <c r="L84" s="397"/>
      <c r="M84" s="397"/>
      <c r="N84" s="397"/>
      <c r="O84" s="397"/>
      <c r="P84" s="397"/>
      <c r="Q84" s="397"/>
      <c r="R84" s="397"/>
      <c r="S84" s="391"/>
      <c r="T84" s="373"/>
      <c r="U84" s="373"/>
      <c r="V84" s="373"/>
      <c r="W84" s="397"/>
      <c r="X84" s="373"/>
    </row>
    <row r="85" spans="1:24">
      <c r="A85" s="372"/>
      <c r="B85" s="372"/>
      <c r="C85" s="407"/>
      <c r="D85" s="397"/>
      <c r="E85" s="397"/>
      <c r="F85" s="397"/>
      <c r="G85" s="372"/>
      <c r="H85" s="372"/>
      <c r="I85" s="372"/>
      <c r="J85" s="397"/>
      <c r="K85" s="397"/>
      <c r="L85" s="397"/>
      <c r="M85" s="397"/>
      <c r="N85" s="397"/>
      <c r="O85" s="397"/>
      <c r="P85" s="397"/>
      <c r="Q85" s="397"/>
      <c r="R85" s="397"/>
      <c r="S85" s="391"/>
      <c r="T85" s="373"/>
      <c r="U85" s="373"/>
      <c r="V85" s="373"/>
      <c r="W85" s="397"/>
      <c r="X85" s="373"/>
    </row>
    <row r="86" spans="1:24">
      <c r="A86" s="372"/>
      <c r="B86" s="372"/>
      <c r="C86" s="372"/>
      <c r="D86" s="372"/>
      <c r="E86" s="372"/>
      <c r="F86" s="372"/>
      <c r="G86" s="372"/>
      <c r="H86" s="372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1"/>
      <c r="T86" s="373"/>
      <c r="U86" s="373"/>
      <c r="V86" s="373"/>
      <c r="W86" s="397"/>
      <c r="X86" s="373"/>
    </row>
    <row r="87" spans="1:24">
      <c r="A87" s="372"/>
      <c r="B87" s="372"/>
      <c r="C87" s="372"/>
      <c r="D87" s="372"/>
      <c r="E87" s="372"/>
      <c r="F87" s="372"/>
      <c r="G87" s="372"/>
      <c r="H87" s="372"/>
      <c r="I87" s="372"/>
      <c r="J87" s="397"/>
      <c r="K87" s="397"/>
      <c r="L87" s="397"/>
      <c r="M87" s="397"/>
      <c r="N87" s="397"/>
      <c r="O87" s="397"/>
      <c r="P87" s="397"/>
      <c r="Q87" s="397"/>
      <c r="R87" s="397"/>
      <c r="S87" s="391"/>
      <c r="T87" s="373"/>
      <c r="U87" s="373"/>
      <c r="V87" s="373"/>
      <c r="W87" s="397"/>
      <c r="X87" s="373"/>
    </row>
    <row r="88" spans="1:24">
      <c r="A88" s="372"/>
      <c r="B88" s="372"/>
      <c r="C88" s="380"/>
      <c r="D88" s="372"/>
      <c r="E88" s="372"/>
      <c r="F88" s="372"/>
      <c r="G88" s="372"/>
      <c r="H88" s="372"/>
      <c r="I88" s="372"/>
      <c r="J88" s="397"/>
      <c r="K88" s="397"/>
      <c r="L88" s="397"/>
      <c r="M88" s="397"/>
      <c r="N88" s="397"/>
      <c r="O88" s="397"/>
      <c r="P88" s="397"/>
      <c r="Q88" s="397"/>
      <c r="R88" s="397"/>
      <c r="S88" s="391"/>
      <c r="T88" s="373"/>
      <c r="U88" s="373"/>
      <c r="V88" s="373"/>
      <c r="W88" s="397"/>
      <c r="X88" s="373"/>
    </row>
    <row r="89" spans="1:24">
      <c r="A89" s="372"/>
      <c r="B89" s="372"/>
      <c r="C89" s="372"/>
      <c r="D89" s="397"/>
      <c r="E89" s="397"/>
      <c r="F89" s="397"/>
      <c r="G89" s="372"/>
      <c r="H89" s="372"/>
      <c r="I89" s="372"/>
      <c r="J89" s="397"/>
      <c r="K89" s="397"/>
      <c r="L89" s="397"/>
      <c r="M89" s="397"/>
      <c r="N89" s="397"/>
      <c r="O89" s="397"/>
      <c r="P89" s="397"/>
      <c r="Q89" s="397"/>
      <c r="R89" s="397"/>
      <c r="S89" s="391"/>
      <c r="T89" s="373"/>
      <c r="U89" s="373"/>
      <c r="V89" s="373"/>
      <c r="W89" s="397"/>
      <c r="X89" s="373"/>
    </row>
    <row r="90" spans="1:24">
      <c r="A90" s="372"/>
      <c r="B90" s="372"/>
      <c r="C90" s="372"/>
      <c r="D90" s="372"/>
      <c r="E90" s="372"/>
      <c r="F90" s="372"/>
      <c r="G90" s="372"/>
      <c r="H90" s="372"/>
      <c r="I90" s="372"/>
      <c r="J90" s="397"/>
      <c r="K90" s="397"/>
      <c r="L90" s="397"/>
      <c r="M90" s="397"/>
      <c r="N90" s="397"/>
      <c r="O90" s="397"/>
      <c r="P90" s="397"/>
      <c r="Q90" s="397"/>
      <c r="R90" s="397"/>
      <c r="S90" s="391"/>
      <c r="T90" s="373"/>
      <c r="U90" s="373"/>
      <c r="V90" s="373"/>
      <c r="W90" s="397"/>
      <c r="X90" s="373"/>
    </row>
    <row r="91" spans="1:24">
      <c r="A91" s="372"/>
      <c r="B91" s="372"/>
      <c r="C91" s="372"/>
      <c r="D91" s="372"/>
      <c r="E91" s="372"/>
      <c r="F91" s="372"/>
      <c r="G91" s="372"/>
      <c r="H91" s="372"/>
      <c r="I91" s="372"/>
      <c r="J91" s="397"/>
      <c r="K91" s="397"/>
      <c r="L91" s="397"/>
      <c r="M91" s="397"/>
      <c r="N91" s="397"/>
      <c r="O91" s="397"/>
      <c r="P91" s="397"/>
      <c r="Q91" s="397"/>
      <c r="R91" s="397"/>
      <c r="S91" s="391"/>
      <c r="T91" s="373"/>
      <c r="U91" s="373"/>
      <c r="V91" s="373"/>
      <c r="W91" s="397"/>
      <c r="X91" s="373"/>
    </row>
    <row r="93" spans="1:24">
      <c r="A93" s="372"/>
      <c r="B93" s="372"/>
      <c r="C93" s="372"/>
      <c r="D93" s="372"/>
      <c r="E93" s="372"/>
      <c r="F93" s="397"/>
      <c r="G93" s="397"/>
      <c r="H93" s="397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91"/>
      <c r="T93" s="373"/>
      <c r="U93" s="373"/>
      <c r="V93" s="373"/>
      <c r="W93" s="372"/>
      <c r="X93" s="37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04" customWidth="1"/>
    <col min="2" max="2" width="82.88671875" style="204" customWidth="1"/>
    <col min="3" max="16384" width="9.109375" style="204"/>
  </cols>
  <sheetData>
    <row r="1" spans="1:2" s="203" customFormat="1" ht="12">
      <c r="A1" s="201" t="s">
        <v>124</v>
      </c>
      <c r="B1" s="202" t="s">
        <v>125</v>
      </c>
    </row>
    <row r="2" spans="1:2" s="203" customFormat="1" ht="12">
      <c r="A2" s="201" t="s">
        <v>126</v>
      </c>
      <c r="B2" s="202" t="s">
        <v>136</v>
      </c>
    </row>
    <row r="3" spans="1:2" s="203" customFormat="1" ht="12">
      <c r="A3" s="201" t="s">
        <v>127</v>
      </c>
      <c r="B3" s="202" t="str">
        <f ca="1">CONCATENATE("Curr_Daily_Storage_Summary",TEXT(NOW(),"mmddyyyy"),".xls")</f>
        <v>Curr_Daily_Storage_Summary10262001.xls</v>
      </c>
    </row>
    <row r="4" spans="1:2" s="203" customFormat="1" ht="12">
      <c r="A4" s="201" t="s">
        <v>128</v>
      </c>
      <c r="B4" s="202" t="s">
        <v>137</v>
      </c>
    </row>
    <row r="5" spans="1:2">
      <c r="A5" s="201" t="s">
        <v>129</v>
      </c>
      <c r="B5" s="202" t="s">
        <v>130</v>
      </c>
    </row>
    <row r="6" spans="1:2">
      <c r="A6" s="201" t="s">
        <v>131</v>
      </c>
      <c r="B6" s="202" t="s">
        <v>136</v>
      </c>
    </row>
    <row r="7" spans="1:2">
      <c r="A7" s="201" t="s">
        <v>132</v>
      </c>
      <c r="B7" s="202" t="str">
        <f ca="1">CONCATENATE("Curr_Daily_Storage_Summary",TEXT(NOW(),"mmddyyyy"),".pdf")</f>
        <v>Curr_Daily_Storage_Summary10262001.pdf</v>
      </c>
    </row>
    <row r="8" spans="1:2">
      <c r="A8" s="201" t="s">
        <v>133</v>
      </c>
      <c r="B8" s="202" t="s">
        <v>137</v>
      </c>
    </row>
    <row r="9" spans="1:2">
      <c r="A9" s="205"/>
      <c r="B9" s="205"/>
    </row>
    <row r="10" spans="1:2">
      <c r="A10" s="206" t="s">
        <v>134</v>
      </c>
      <c r="B10" s="207"/>
    </row>
    <row r="12" spans="1:2">
      <c r="A12" s="208" t="s">
        <v>135</v>
      </c>
    </row>
    <row r="13" spans="1:2">
      <c r="B13" s="208"/>
    </row>
    <row r="16" spans="1:2">
      <c r="A16" s="209"/>
    </row>
    <row r="17" spans="1:1">
      <c r="A17" s="209"/>
    </row>
    <row r="18" spans="1:1">
      <c r="A18" s="209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AUGUST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AUGUST!Print_Area</vt:lpstr>
      <vt:lpstr>BusOb!Print_Area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2001-09-17T16:39:22Z</cp:lastPrinted>
  <dcterms:created xsi:type="dcterms:W3CDTF">1998-05-29T13:36:58Z</dcterms:created>
  <dcterms:modified xsi:type="dcterms:W3CDTF">2023-09-10T11:05:48Z</dcterms:modified>
</cp:coreProperties>
</file>