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1"/>
    <workbookView xWindow="600" yWindow="288" windowWidth="9720" windowHeight="6600" activeTab="1"/>
    <workbookView xWindow="840" yWindow="480" windowWidth="10860" windowHeight="6408"/>
  </bookViews>
  <sheets>
    <sheet name="23951" sheetId="27" r:id="rId1"/>
    <sheet name="24268" sheetId="26" r:id="rId2"/>
  </sheets>
  <definedNames>
    <definedName name="_800applic">#REF!</definedName>
    <definedName name="cngint">#REF!</definedName>
    <definedName name="_imb8289">#REF!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F6" i="27" l="1"/>
  <c r="H6" i="27"/>
  <c r="F8" i="27"/>
  <c r="H8" i="27"/>
  <c r="F9" i="27"/>
  <c r="H9" i="27"/>
  <c r="Y9" i="27"/>
  <c r="Z9" i="27"/>
  <c r="AC9" i="27"/>
  <c r="AF9" i="27"/>
  <c r="AI9" i="27"/>
  <c r="AJ9" i="27"/>
  <c r="AK9" i="27"/>
  <c r="AL9" i="27"/>
  <c r="AM9" i="27"/>
  <c r="F10" i="27"/>
  <c r="H10" i="27"/>
  <c r="Z10" i="27"/>
  <c r="AC10" i="27"/>
  <c r="AF10" i="27"/>
  <c r="AI10" i="27"/>
  <c r="AJ10" i="27"/>
  <c r="AK10" i="27"/>
  <c r="AL10" i="27"/>
  <c r="AM10" i="27"/>
  <c r="F11" i="27"/>
  <c r="H11" i="27"/>
  <c r="Z11" i="27"/>
  <c r="AC11" i="27"/>
  <c r="AF11" i="27"/>
  <c r="AI11" i="27"/>
  <c r="AJ11" i="27"/>
  <c r="AK11" i="27"/>
  <c r="AL11" i="27"/>
  <c r="AM11" i="27"/>
  <c r="F12" i="27"/>
  <c r="H12" i="27"/>
  <c r="Z12" i="27"/>
  <c r="AC12" i="27"/>
  <c r="AF12" i="27"/>
  <c r="AI12" i="27"/>
  <c r="AJ12" i="27"/>
  <c r="AK12" i="27"/>
  <c r="AL12" i="27"/>
  <c r="AM12" i="27"/>
  <c r="F13" i="27"/>
  <c r="H13" i="27"/>
  <c r="Z13" i="27"/>
  <c r="AC13" i="27"/>
  <c r="AF13" i="27"/>
  <c r="AI13" i="27"/>
  <c r="AJ13" i="27"/>
  <c r="AK13" i="27"/>
  <c r="AL13" i="27"/>
  <c r="AM13" i="27"/>
  <c r="F14" i="27"/>
  <c r="H14" i="27"/>
  <c r="Z14" i="27"/>
  <c r="AC14" i="27"/>
  <c r="AF14" i="27"/>
  <c r="AI14" i="27"/>
  <c r="AJ14" i="27"/>
  <c r="AK14" i="27"/>
  <c r="AL14" i="27"/>
  <c r="AM14" i="27"/>
  <c r="F15" i="27"/>
  <c r="H15" i="27"/>
  <c r="Z15" i="27"/>
  <c r="AC15" i="27"/>
  <c r="AF15" i="27"/>
  <c r="AI15" i="27"/>
  <c r="AJ15" i="27"/>
  <c r="AK15" i="27"/>
  <c r="AL15" i="27"/>
  <c r="AM15" i="27"/>
  <c r="F16" i="27"/>
  <c r="H16" i="27"/>
  <c r="Z16" i="27"/>
  <c r="AC16" i="27"/>
  <c r="AF16" i="27"/>
  <c r="AI16" i="27"/>
  <c r="AJ16" i="27"/>
  <c r="AK16" i="27"/>
  <c r="AL16" i="27"/>
  <c r="AM16" i="27"/>
  <c r="F17" i="27"/>
  <c r="H17" i="27"/>
  <c r="X17" i="27"/>
  <c r="Z17" i="27"/>
  <c r="AC17" i="27"/>
  <c r="AF17" i="27"/>
  <c r="AI17" i="27"/>
  <c r="AJ17" i="27"/>
  <c r="AK17" i="27"/>
  <c r="AL17" i="27"/>
  <c r="AM17" i="27"/>
  <c r="F18" i="27"/>
  <c r="H18" i="27"/>
  <c r="Z18" i="27"/>
  <c r="AC18" i="27"/>
  <c r="AF18" i="27"/>
  <c r="AI18" i="27"/>
  <c r="AJ18" i="27"/>
  <c r="AK18" i="27"/>
  <c r="AL18" i="27"/>
  <c r="AM18" i="27"/>
  <c r="F19" i="27"/>
  <c r="H19" i="27"/>
  <c r="Z19" i="27"/>
  <c r="AC19" i="27"/>
  <c r="AF19" i="27"/>
  <c r="AI19" i="27"/>
  <c r="AJ19" i="27"/>
  <c r="AK19" i="27"/>
  <c r="AL19" i="27"/>
  <c r="AM19" i="27"/>
  <c r="F20" i="27"/>
  <c r="H20" i="27"/>
  <c r="Z20" i="27"/>
  <c r="AC20" i="27"/>
  <c r="AF20" i="27"/>
  <c r="AI20" i="27"/>
  <c r="AJ20" i="27"/>
  <c r="AK20" i="27"/>
  <c r="AL20" i="27"/>
  <c r="AM20" i="27"/>
  <c r="F21" i="27"/>
  <c r="H21" i="27"/>
  <c r="Z21" i="27"/>
  <c r="AB21" i="27"/>
  <c r="AC21" i="27"/>
  <c r="AF21" i="27"/>
  <c r="AI21" i="27"/>
  <c r="AJ21" i="27"/>
  <c r="AK21" i="27"/>
  <c r="AL21" i="27"/>
  <c r="AM21" i="27"/>
  <c r="F22" i="27"/>
  <c r="H22" i="27"/>
  <c r="Z22" i="27"/>
  <c r="AC22" i="27"/>
  <c r="AF22" i="27"/>
  <c r="AI22" i="27"/>
  <c r="AJ22" i="27"/>
  <c r="AK22" i="27"/>
  <c r="AL22" i="27"/>
  <c r="AM22" i="27"/>
  <c r="F23" i="27"/>
  <c r="H23" i="27"/>
  <c r="Z23" i="27"/>
  <c r="AC23" i="27"/>
  <c r="AF23" i="27"/>
  <c r="AI23" i="27"/>
  <c r="AJ23" i="27"/>
  <c r="AK23" i="27"/>
  <c r="AL23" i="27"/>
  <c r="AM23" i="27"/>
  <c r="F24" i="27"/>
  <c r="H24" i="27"/>
  <c r="Z24" i="27"/>
  <c r="AC24" i="27"/>
  <c r="AF24" i="27"/>
  <c r="AI24" i="27"/>
  <c r="AJ24" i="27"/>
  <c r="AK24" i="27"/>
  <c r="AL24" i="27"/>
  <c r="AM24" i="27"/>
  <c r="F25" i="27"/>
  <c r="H25" i="27"/>
  <c r="Z25" i="27"/>
  <c r="AC25" i="27"/>
  <c r="AF25" i="27"/>
  <c r="AI25" i="27"/>
  <c r="AJ25" i="27"/>
  <c r="AK25" i="27"/>
  <c r="AL25" i="27"/>
  <c r="AM25" i="27"/>
  <c r="F26" i="27"/>
  <c r="H26" i="27"/>
  <c r="Z26" i="27"/>
  <c r="AC26" i="27"/>
  <c r="AF26" i="27"/>
  <c r="AI26" i="27"/>
  <c r="AJ26" i="27"/>
  <c r="AK26" i="27"/>
  <c r="AL26" i="27"/>
  <c r="AM26" i="27"/>
  <c r="F27" i="27"/>
  <c r="H27" i="27"/>
  <c r="Z27" i="27"/>
  <c r="AC27" i="27"/>
  <c r="AF27" i="27"/>
  <c r="AI27" i="27"/>
  <c r="AJ27" i="27"/>
  <c r="AK27" i="27"/>
  <c r="AL27" i="27"/>
  <c r="AM27" i="27"/>
  <c r="F28" i="27"/>
  <c r="H28" i="27"/>
  <c r="Z28" i="27"/>
  <c r="AB28" i="27"/>
  <c r="AC28" i="27"/>
  <c r="AF28" i="27"/>
  <c r="AI28" i="27"/>
  <c r="AJ28" i="27"/>
  <c r="AK28" i="27"/>
  <c r="AL28" i="27"/>
  <c r="AM28" i="27"/>
  <c r="F29" i="27"/>
  <c r="H29" i="27"/>
  <c r="Z29" i="27"/>
  <c r="AC29" i="27"/>
  <c r="AF29" i="27"/>
  <c r="AI29" i="27"/>
  <c r="AJ29" i="27"/>
  <c r="AK29" i="27"/>
  <c r="AL29" i="27"/>
  <c r="AM29" i="27"/>
  <c r="F30" i="27"/>
  <c r="H30" i="27"/>
  <c r="Z30" i="27"/>
  <c r="AC30" i="27"/>
  <c r="AF30" i="27"/>
  <c r="AI30" i="27"/>
  <c r="AJ30" i="27"/>
  <c r="AK30" i="27"/>
  <c r="AL30" i="27"/>
  <c r="AM30" i="27"/>
  <c r="F31" i="27"/>
  <c r="H31" i="27"/>
  <c r="Z31" i="27"/>
  <c r="AC31" i="27"/>
  <c r="AF31" i="27"/>
  <c r="AI31" i="27"/>
  <c r="AJ31" i="27"/>
  <c r="AK31" i="27"/>
  <c r="AL31" i="27"/>
  <c r="AM31" i="27"/>
  <c r="F32" i="27"/>
  <c r="H32" i="27"/>
  <c r="Z32" i="27"/>
  <c r="AC32" i="27"/>
  <c r="AF32" i="27"/>
  <c r="AI32" i="27"/>
  <c r="AJ32" i="27"/>
  <c r="AK32" i="27"/>
  <c r="AL32" i="27"/>
  <c r="AM32" i="27"/>
  <c r="F33" i="27"/>
  <c r="H33" i="27"/>
  <c r="Z33" i="27"/>
  <c r="AC33" i="27"/>
  <c r="AF33" i="27"/>
  <c r="AI33" i="27"/>
  <c r="AJ33" i="27"/>
  <c r="AK33" i="27"/>
  <c r="AL33" i="27"/>
  <c r="AM33" i="27"/>
  <c r="F34" i="27"/>
  <c r="H34" i="27"/>
  <c r="Z34" i="27"/>
  <c r="AC34" i="27"/>
  <c r="AF34" i="27"/>
  <c r="AI34" i="27"/>
  <c r="AJ34" i="27"/>
  <c r="AK34" i="27"/>
  <c r="AL34" i="27"/>
  <c r="AM34" i="27"/>
  <c r="F35" i="27"/>
  <c r="H35" i="27"/>
  <c r="Z35" i="27"/>
  <c r="AB35" i="27"/>
  <c r="AC35" i="27"/>
  <c r="AF35" i="27"/>
  <c r="AI35" i="27"/>
  <c r="AJ35" i="27"/>
  <c r="AK35" i="27"/>
  <c r="AL35" i="27"/>
  <c r="AM35" i="27"/>
  <c r="F36" i="27"/>
  <c r="H36" i="27"/>
  <c r="F37" i="27"/>
  <c r="H37" i="27"/>
  <c r="F38" i="27"/>
  <c r="H38" i="27"/>
  <c r="H39" i="27"/>
  <c r="Z40" i="27"/>
  <c r="AC40" i="27"/>
  <c r="AF40" i="27"/>
  <c r="AI40" i="27"/>
  <c r="AJ40" i="27"/>
  <c r="AK40" i="27"/>
  <c r="AL40" i="27"/>
  <c r="AM40" i="27"/>
  <c r="F41" i="27"/>
  <c r="H41" i="27"/>
  <c r="Z41" i="27"/>
  <c r="AB41" i="27"/>
  <c r="AC41" i="27"/>
  <c r="AF41" i="27"/>
  <c r="AI41" i="27"/>
  <c r="AJ41" i="27"/>
  <c r="AK41" i="27"/>
  <c r="AL41" i="27"/>
  <c r="AM41" i="27"/>
  <c r="X42" i="27"/>
  <c r="Z42" i="27"/>
  <c r="AC42" i="27"/>
  <c r="AF42" i="27"/>
  <c r="AI42" i="27"/>
  <c r="AJ42" i="27"/>
  <c r="AK42" i="27"/>
  <c r="AL42" i="27"/>
  <c r="AM42" i="27"/>
  <c r="Z43" i="27"/>
  <c r="AB43" i="27"/>
  <c r="AC43" i="27"/>
  <c r="AF43" i="27"/>
  <c r="AI43" i="27"/>
  <c r="AJ43" i="27"/>
  <c r="AK43" i="27"/>
  <c r="AL43" i="27"/>
  <c r="AM43" i="27"/>
  <c r="Z44" i="27"/>
  <c r="AC44" i="27"/>
  <c r="AF44" i="27"/>
  <c r="AI44" i="27"/>
  <c r="AJ44" i="27"/>
  <c r="AK44" i="27"/>
  <c r="AL44" i="27"/>
  <c r="AM44" i="27"/>
  <c r="AI45" i="27"/>
  <c r="AJ45" i="27"/>
  <c r="AK45" i="27"/>
  <c r="AL45" i="27"/>
  <c r="AM45" i="27"/>
  <c r="AI46" i="27"/>
  <c r="AJ46" i="27"/>
  <c r="AK46" i="27"/>
  <c r="AL46" i="27"/>
  <c r="AM46" i="27"/>
  <c r="AI47" i="27"/>
  <c r="AJ47" i="27"/>
  <c r="AK47" i="27"/>
  <c r="AL47" i="27"/>
  <c r="AM47" i="27"/>
  <c r="AI48" i="27"/>
  <c r="AJ48" i="27"/>
  <c r="AK48" i="27"/>
  <c r="AL48" i="27"/>
  <c r="AM48" i="27"/>
  <c r="AI49" i="27"/>
  <c r="AJ49" i="27"/>
  <c r="AK49" i="27"/>
  <c r="AL49" i="27"/>
  <c r="AM49" i="27"/>
  <c r="AI50" i="27"/>
  <c r="AJ50" i="27"/>
  <c r="AK50" i="27"/>
  <c r="AL50" i="27"/>
  <c r="AM50" i="27"/>
  <c r="AI51" i="27"/>
  <c r="AJ51" i="27"/>
  <c r="AK51" i="27"/>
  <c r="AL51" i="27"/>
  <c r="AM51" i="27"/>
  <c r="AG52" i="27"/>
  <c r="AH52" i="27"/>
  <c r="AI52" i="27"/>
  <c r="AJ52" i="27"/>
  <c r="AK52" i="27"/>
  <c r="AL52" i="27"/>
  <c r="AM52" i="27"/>
  <c r="AI53" i="27"/>
  <c r="AJ53" i="27"/>
  <c r="AK53" i="27"/>
  <c r="AL53" i="27"/>
  <c r="AM53" i="27"/>
  <c r="B10" i="26"/>
  <c r="D10" i="26"/>
  <c r="F10" i="26"/>
  <c r="D12" i="26"/>
  <c r="F12" i="26"/>
  <c r="D13" i="26"/>
  <c r="F13" i="26"/>
  <c r="V13" i="26"/>
  <c r="W13" i="26"/>
  <c r="Z13" i="26"/>
  <c r="AC13" i="26"/>
  <c r="AF13" i="26"/>
  <c r="AG13" i="26"/>
  <c r="AH13" i="26"/>
  <c r="AI13" i="26"/>
  <c r="AJ13" i="26"/>
  <c r="B14" i="26"/>
  <c r="D14" i="26"/>
  <c r="F14" i="26"/>
  <c r="W14" i="26"/>
  <c r="Z14" i="26"/>
  <c r="AC14" i="26"/>
  <c r="AF14" i="26"/>
  <c r="AG14" i="26"/>
  <c r="AH14" i="26"/>
  <c r="AI14" i="26"/>
  <c r="AJ14" i="26"/>
  <c r="D15" i="26"/>
  <c r="F15" i="26"/>
  <c r="W15" i="26"/>
  <c r="Z15" i="26"/>
  <c r="AC15" i="26"/>
  <c r="AF15" i="26"/>
  <c r="AG15" i="26"/>
  <c r="AH15" i="26"/>
  <c r="AI15" i="26"/>
  <c r="AJ15" i="26"/>
  <c r="B16" i="26"/>
  <c r="D16" i="26"/>
  <c r="F16" i="26"/>
  <c r="W16" i="26"/>
  <c r="Z16" i="26"/>
  <c r="AC16" i="26"/>
  <c r="AF16" i="26"/>
  <c r="AG16" i="26"/>
  <c r="AH16" i="26"/>
  <c r="AI16" i="26"/>
  <c r="AJ16" i="26"/>
  <c r="B17" i="26"/>
  <c r="D17" i="26"/>
  <c r="F17" i="26"/>
  <c r="W17" i="26"/>
  <c r="Z17" i="26"/>
  <c r="AC17" i="26"/>
  <c r="AF17" i="26"/>
  <c r="AG17" i="26"/>
  <c r="AH17" i="26"/>
  <c r="AI17" i="26"/>
  <c r="AJ17" i="26"/>
  <c r="B18" i="26"/>
  <c r="D18" i="26"/>
  <c r="F18" i="26"/>
  <c r="W18" i="26"/>
  <c r="Z18" i="26"/>
  <c r="AC18" i="26"/>
  <c r="AF18" i="26"/>
  <c r="AG18" i="26"/>
  <c r="AH18" i="26"/>
  <c r="AI18" i="26"/>
  <c r="AJ18" i="26"/>
  <c r="B19" i="26"/>
  <c r="D19" i="26"/>
  <c r="F19" i="26"/>
  <c r="W19" i="26"/>
  <c r="Z19" i="26"/>
  <c r="AC19" i="26"/>
  <c r="AF19" i="26"/>
  <c r="AG19" i="26"/>
  <c r="AH19" i="26"/>
  <c r="AI19" i="26"/>
  <c r="AJ19" i="26"/>
  <c r="B20" i="26"/>
  <c r="D20" i="26"/>
  <c r="F20" i="26"/>
  <c r="W20" i="26"/>
  <c r="Z20" i="26"/>
  <c r="AC20" i="26"/>
  <c r="AF20" i="26"/>
  <c r="AG20" i="26"/>
  <c r="AH20" i="26"/>
  <c r="AI20" i="26"/>
  <c r="AJ20" i="26"/>
  <c r="B21" i="26"/>
  <c r="D21" i="26"/>
  <c r="F21" i="26"/>
  <c r="U21" i="26"/>
  <c r="W21" i="26"/>
  <c r="Z21" i="26"/>
  <c r="AC21" i="26"/>
  <c r="AF21" i="26"/>
  <c r="AG21" i="26"/>
  <c r="AH21" i="26"/>
  <c r="AI21" i="26"/>
  <c r="AJ21" i="26"/>
  <c r="D22" i="26"/>
  <c r="F22" i="26"/>
  <c r="W22" i="26"/>
  <c r="Z22" i="26"/>
  <c r="AC22" i="26"/>
  <c r="AF22" i="26"/>
  <c r="AG22" i="26"/>
  <c r="AH22" i="26"/>
  <c r="AI22" i="26"/>
  <c r="AJ22" i="26"/>
  <c r="B23" i="26"/>
  <c r="D23" i="26"/>
  <c r="F23" i="26"/>
  <c r="W23" i="26"/>
  <c r="Z23" i="26"/>
  <c r="AC23" i="26"/>
  <c r="AF23" i="26"/>
  <c r="AG23" i="26"/>
  <c r="AH23" i="26"/>
  <c r="AI23" i="26"/>
  <c r="AJ23" i="26"/>
  <c r="B24" i="26"/>
  <c r="D24" i="26"/>
  <c r="F24" i="26"/>
  <c r="W24" i="26"/>
  <c r="Z24" i="26"/>
  <c r="AC24" i="26"/>
  <c r="AF24" i="26"/>
  <c r="AG24" i="26"/>
  <c r="AH24" i="26"/>
  <c r="AI24" i="26"/>
  <c r="AJ24" i="26"/>
  <c r="B25" i="26"/>
  <c r="D25" i="26"/>
  <c r="F25" i="26"/>
  <c r="W25" i="26"/>
  <c r="Y25" i="26"/>
  <c r="Z25" i="26"/>
  <c r="AC25" i="26"/>
  <c r="AF25" i="26"/>
  <c r="AG25" i="26"/>
  <c r="AH25" i="26"/>
  <c r="AI25" i="26"/>
  <c r="AJ25" i="26"/>
  <c r="B26" i="26"/>
  <c r="D26" i="26"/>
  <c r="F26" i="26"/>
  <c r="W26" i="26"/>
  <c r="Z26" i="26"/>
  <c r="AC26" i="26"/>
  <c r="AF26" i="26"/>
  <c r="AG26" i="26"/>
  <c r="AH26" i="26"/>
  <c r="AI26" i="26"/>
  <c r="AJ26" i="26"/>
  <c r="D27" i="26"/>
  <c r="F27" i="26"/>
  <c r="W27" i="26"/>
  <c r="Z27" i="26"/>
  <c r="AC27" i="26"/>
  <c r="AF27" i="26"/>
  <c r="AG27" i="26"/>
  <c r="AH27" i="26"/>
  <c r="AI27" i="26"/>
  <c r="AJ27" i="26"/>
  <c r="D28" i="26"/>
  <c r="F28" i="26"/>
  <c r="W28" i="26"/>
  <c r="Z28" i="26"/>
  <c r="AC28" i="26"/>
  <c r="AF28" i="26"/>
  <c r="AG28" i="26"/>
  <c r="AH28" i="26"/>
  <c r="AI28" i="26"/>
  <c r="AJ28" i="26"/>
  <c r="B29" i="26"/>
  <c r="D29" i="26"/>
  <c r="F29" i="26"/>
  <c r="W29" i="26"/>
  <c r="Z29" i="26"/>
  <c r="AC29" i="26"/>
  <c r="AF29" i="26"/>
  <c r="AG29" i="26"/>
  <c r="AH29" i="26"/>
  <c r="AI29" i="26"/>
  <c r="AJ29" i="26"/>
  <c r="D30" i="26"/>
  <c r="F30" i="26"/>
  <c r="W30" i="26"/>
  <c r="Z30" i="26"/>
  <c r="AC30" i="26"/>
  <c r="AF30" i="26"/>
  <c r="AG30" i="26"/>
  <c r="AH30" i="26"/>
  <c r="AI30" i="26"/>
  <c r="AJ30" i="26"/>
  <c r="D31" i="26"/>
  <c r="F31" i="26"/>
  <c r="W31" i="26"/>
  <c r="Z31" i="26"/>
  <c r="AC31" i="26"/>
  <c r="AF31" i="26"/>
  <c r="AG31" i="26"/>
  <c r="AH31" i="26"/>
  <c r="AI31" i="26"/>
  <c r="AJ31" i="26"/>
  <c r="D32" i="26"/>
  <c r="F32" i="26"/>
  <c r="W32" i="26"/>
  <c r="Y32" i="26"/>
  <c r="Z32" i="26"/>
  <c r="AC32" i="26"/>
  <c r="AF32" i="26"/>
  <c r="AG32" i="26"/>
  <c r="AH32" i="26"/>
  <c r="AI32" i="26"/>
  <c r="AJ32" i="26"/>
  <c r="D33" i="26"/>
  <c r="F33" i="26"/>
  <c r="W33" i="26"/>
  <c r="Z33" i="26"/>
  <c r="AC33" i="26"/>
  <c r="AF33" i="26"/>
  <c r="AG33" i="26"/>
  <c r="AH33" i="26"/>
  <c r="AI33" i="26"/>
  <c r="AJ33" i="26"/>
  <c r="B34" i="26"/>
  <c r="D34" i="26"/>
  <c r="F34" i="26"/>
  <c r="W34" i="26"/>
  <c r="Z34" i="26"/>
  <c r="AC34" i="26"/>
  <c r="AF34" i="26"/>
  <c r="AG34" i="26"/>
  <c r="AH34" i="26"/>
  <c r="AI34" i="26"/>
  <c r="AJ34" i="26"/>
  <c r="D35" i="26"/>
  <c r="F35" i="26"/>
  <c r="W35" i="26"/>
  <c r="Z35" i="26"/>
  <c r="AC35" i="26"/>
  <c r="AF35" i="26"/>
  <c r="AG35" i="26"/>
  <c r="AH35" i="26"/>
  <c r="AI35" i="26"/>
  <c r="AJ35" i="26"/>
  <c r="B36" i="26"/>
  <c r="D36" i="26"/>
  <c r="F36" i="26"/>
  <c r="W36" i="26"/>
  <c r="Z36" i="26"/>
  <c r="AC36" i="26"/>
  <c r="AF36" i="26"/>
  <c r="AG36" i="26"/>
  <c r="AH36" i="26"/>
  <c r="AI36" i="26"/>
  <c r="AJ36" i="26"/>
  <c r="B37" i="26"/>
  <c r="D37" i="26"/>
  <c r="F37" i="26"/>
  <c r="W37" i="26"/>
  <c r="Z37" i="26"/>
  <c r="AC37" i="26"/>
  <c r="AF37" i="26"/>
  <c r="AG37" i="26"/>
  <c r="AH37" i="26"/>
  <c r="AI37" i="26"/>
  <c r="AJ37" i="26"/>
  <c r="B38" i="26"/>
  <c r="D38" i="26"/>
  <c r="F38" i="26"/>
  <c r="W38" i="26"/>
  <c r="Z38" i="26"/>
  <c r="AC38" i="26"/>
  <c r="AF38" i="26"/>
  <c r="AG38" i="26"/>
  <c r="AH38" i="26"/>
  <c r="AI38" i="26"/>
  <c r="AJ38" i="26"/>
  <c r="D39" i="26"/>
  <c r="F39" i="26"/>
  <c r="W39" i="26"/>
  <c r="Y39" i="26"/>
  <c r="Z39" i="26"/>
  <c r="AC39" i="26"/>
  <c r="AF39" i="26"/>
  <c r="AG39" i="26"/>
  <c r="AH39" i="26"/>
  <c r="AI39" i="26"/>
  <c r="AJ39" i="26"/>
  <c r="B40" i="26"/>
  <c r="D40" i="26"/>
  <c r="F40" i="26"/>
  <c r="D41" i="26"/>
  <c r="F41" i="26"/>
  <c r="D42" i="26"/>
  <c r="F42" i="26"/>
  <c r="D44" i="26"/>
  <c r="F44" i="26"/>
  <c r="D45" i="26"/>
  <c r="F45" i="26"/>
  <c r="D46" i="26"/>
  <c r="F46" i="26"/>
  <c r="D47" i="26"/>
  <c r="F47" i="26"/>
  <c r="D48" i="26"/>
  <c r="F48" i="26"/>
  <c r="D49" i="26"/>
  <c r="F49" i="26"/>
  <c r="D50" i="26"/>
  <c r="F50" i="26"/>
  <c r="D51" i="26"/>
  <c r="F51" i="26"/>
  <c r="D52" i="26"/>
  <c r="F52" i="26"/>
  <c r="D53" i="26"/>
  <c r="F53" i="26"/>
  <c r="D54" i="26"/>
  <c r="F54" i="26"/>
  <c r="D55" i="26"/>
  <c r="F55" i="26"/>
  <c r="D56" i="26"/>
  <c r="F56" i="26"/>
  <c r="B57" i="26"/>
  <c r="D57" i="26"/>
  <c r="F57" i="26"/>
  <c r="D58" i="26"/>
  <c r="F58" i="26"/>
  <c r="D59" i="26"/>
  <c r="F59" i="26"/>
  <c r="D60" i="26"/>
  <c r="F60" i="26"/>
  <c r="D61" i="26"/>
  <c r="F61" i="26"/>
  <c r="D62" i="26"/>
  <c r="F62" i="26"/>
  <c r="D63" i="26"/>
  <c r="F63" i="26"/>
  <c r="D66" i="26"/>
  <c r="F66" i="26"/>
  <c r="D67" i="26"/>
  <c r="F67" i="26"/>
  <c r="D68" i="26"/>
  <c r="F68" i="26"/>
  <c r="D69" i="26"/>
  <c r="F69" i="26"/>
  <c r="W70" i="26"/>
  <c r="Z70" i="26"/>
  <c r="AC70" i="26"/>
  <c r="AF70" i="26"/>
  <c r="AG70" i="26"/>
  <c r="AH70" i="26"/>
  <c r="AI70" i="26"/>
  <c r="AJ70" i="26"/>
  <c r="F71" i="26"/>
  <c r="W71" i="26"/>
  <c r="Y71" i="26"/>
  <c r="Z71" i="26"/>
  <c r="AC71" i="26"/>
  <c r="AF71" i="26"/>
  <c r="AG71" i="26"/>
  <c r="AH71" i="26"/>
  <c r="AI71" i="26"/>
  <c r="AJ71" i="26"/>
  <c r="U72" i="26"/>
  <c r="W72" i="26"/>
  <c r="Z72" i="26"/>
  <c r="AC72" i="26"/>
  <c r="AF72" i="26"/>
  <c r="AG72" i="26"/>
  <c r="AH72" i="26"/>
  <c r="AI72" i="26"/>
  <c r="AJ72" i="26"/>
  <c r="W73" i="26"/>
  <c r="Y73" i="26"/>
  <c r="Z73" i="26"/>
  <c r="AC73" i="26"/>
  <c r="AF73" i="26"/>
  <c r="AG73" i="26"/>
  <c r="AH73" i="26"/>
  <c r="AI73" i="26"/>
  <c r="AJ73" i="26"/>
  <c r="W74" i="26"/>
  <c r="Z74" i="26"/>
  <c r="AC74" i="26"/>
  <c r="AF74" i="26"/>
  <c r="AG74" i="26"/>
  <c r="AH74" i="26"/>
  <c r="AI74" i="26"/>
  <c r="AJ74" i="26"/>
  <c r="AF75" i="26"/>
  <c r="AG75" i="26"/>
  <c r="AH75" i="26"/>
  <c r="AI75" i="26"/>
  <c r="AJ75" i="26"/>
  <c r="AF76" i="26"/>
  <c r="AG76" i="26"/>
  <c r="AH76" i="26"/>
  <c r="AI76" i="26"/>
  <c r="AJ76" i="26"/>
  <c r="AF77" i="26"/>
  <c r="AG77" i="26"/>
  <c r="AH77" i="26"/>
  <c r="AI77" i="26"/>
  <c r="AJ77" i="26"/>
  <c r="AF78" i="26"/>
  <c r="AG78" i="26"/>
  <c r="AH78" i="26"/>
  <c r="AI78" i="26"/>
  <c r="AJ78" i="26"/>
  <c r="AF79" i="26"/>
  <c r="AG79" i="26"/>
  <c r="AH79" i="26"/>
  <c r="AI79" i="26"/>
  <c r="AJ79" i="26"/>
  <c r="AF80" i="26"/>
  <c r="AG80" i="26"/>
  <c r="AH80" i="26"/>
  <c r="AI80" i="26"/>
  <c r="AJ80" i="26"/>
  <c r="AF81" i="26"/>
  <c r="AG81" i="26"/>
  <c r="AH81" i="26"/>
  <c r="AI81" i="26"/>
  <c r="AJ81" i="26"/>
  <c r="AD82" i="26"/>
  <c r="AE82" i="26"/>
  <c r="AF82" i="26"/>
  <c r="AG82" i="26"/>
  <c r="AH82" i="26"/>
  <c r="AI82" i="26"/>
  <c r="AJ82" i="26"/>
  <c r="AF83" i="26"/>
  <c r="AG83" i="26"/>
  <c r="AH83" i="26"/>
  <c r="AI83" i="26"/>
  <c r="AJ83" i="26"/>
</calcChain>
</file>

<file path=xl/sharedStrings.xml><?xml version="1.0" encoding="utf-8"?>
<sst xmlns="http://schemas.openxmlformats.org/spreadsheetml/2006/main" count="79" uniqueCount="24">
  <si>
    <t>Measured</t>
  </si>
  <si>
    <t>Scheduled</t>
  </si>
  <si>
    <t>Month</t>
  </si>
  <si>
    <t>Imbal</t>
  </si>
  <si>
    <t>index</t>
  </si>
  <si>
    <t>Window Rock</t>
  </si>
  <si>
    <t xml:space="preserve">Transwestern </t>
  </si>
  <si>
    <t>/------------------------------------------El Paso----------------------------------------\</t>
  </si>
  <si>
    <t>Differences</t>
  </si>
  <si>
    <t>Blanco</t>
  </si>
  <si>
    <t>Receipts</t>
  </si>
  <si>
    <t>Deliveries</t>
  </si>
  <si>
    <t>imbal</t>
  </si>
  <si>
    <t>Carlsbad Plt</t>
  </si>
  <si>
    <t>Crawford Del</t>
  </si>
  <si>
    <t>bal as of 3/31/97</t>
  </si>
  <si>
    <t>amount</t>
  </si>
  <si>
    <t>pyment from Highlands for 23951 &amp; 24268 thru 3/97</t>
  </si>
  <si>
    <t>transfer to contract 24268</t>
  </si>
  <si>
    <t>3/97 adjustment</t>
  </si>
  <si>
    <t>Transfer POI 78169 from ctr 22051 for 6/01</t>
  </si>
  <si>
    <t>Transfer POI 78169 from ctr 22051 for 7/01</t>
  </si>
  <si>
    <t>Duke Energy Field Services Southwest, Inc</t>
  </si>
  <si>
    <t>contract #24268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</si>
</sst>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</font>
    <font>
      <sz val="9"/>
      <name val="Arial"/>
      <family val="2"/>
    </font>
    <font>
      <b/>
      <sz val="8"/>
      <name val="Arial"/>
    </font>
    <font>
      <b/>
      <u/>
      <sz val="9"/>
      <name val="Arial"/>
      <family val="2"/>
    </font>
    <font>
      <b/>
      <sz val="9"/>
      <name val="Arial"/>
    </font>
    <font>
      <sz val="8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7" fontId="2" fillId="0" borderId="0" xfId="0" applyNumberFormat="1" applyFont="1"/>
    <xf numFmtId="166" fontId="4" fillId="0" borderId="0" xfId="1" applyNumberFormat="1" applyFont="1"/>
    <xf numFmtId="7" fontId="2" fillId="0" borderId="0" xfId="0" applyNumberFormat="1" applyFont="1" applyFill="1"/>
    <xf numFmtId="0" fontId="2" fillId="0" borderId="0" xfId="0" applyFont="1" applyFill="1"/>
    <xf numFmtId="0" fontId="6" fillId="0" borderId="0" xfId="0" applyFont="1"/>
    <xf numFmtId="0" fontId="2" fillId="0" borderId="0" xfId="0" applyFont="1" applyAlignment="1">
      <alignment horizontal="right"/>
    </xf>
    <xf numFmtId="166" fontId="2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2" fillId="0" borderId="0" xfId="1" applyNumberFormat="1" applyFont="1" applyAlignment="1"/>
    <xf numFmtId="166" fontId="2" fillId="0" borderId="0" xfId="0" applyNumberFormat="1" applyFont="1"/>
    <xf numFmtId="166" fontId="2" fillId="0" borderId="0" xfId="1" applyNumberFormat="1" applyFont="1"/>
    <xf numFmtId="7" fontId="0" fillId="0" borderId="0" xfId="0" applyNumberFormat="1"/>
    <xf numFmtId="0" fontId="7" fillId="0" borderId="0" xfId="0" applyFont="1"/>
    <xf numFmtId="17" fontId="2" fillId="0" borderId="0" xfId="0" applyNumberFormat="1" applyFont="1" applyAlignment="1">
      <alignment horizontal="center"/>
    </xf>
    <xf numFmtId="166" fontId="7" fillId="0" borderId="0" xfId="1" applyNumberFormat="1" applyFont="1"/>
    <xf numFmtId="166" fontId="0" fillId="0" borderId="0" xfId="0" applyNumberFormat="1"/>
    <xf numFmtId="166" fontId="7" fillId="0" borderId="0" xfId="0" applyNumberFormat="1" applyFont="1"/>
    <xf numFmtId="7" fontId="7" fillId="0" borderId="0" xfId="0" applyNumberFormat="1" applyFont="1"/>
    <xf numFmtId="0" fontId="8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center"/>
    </xf>
    <xf numFmtId="17" fontId="0" fillId="0" borderId="0" xfId="0" applyNumberFormat="1"/>
    <xf numFmtId="17" fontId="4" fillId="0" borderId="0" xfId="0" applyNumberFormat="1" applyFont="1"/>
    <xf numFmtId="166" fontId="2" fillId="0" borderId="0" xfId="1" quotePrefix="1" applyNumberFormat="1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0" xfId="0" quotePrefix="1" applyFo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1" fontId="9" fillId="0" borderId="0" xfId="1" applyNumberFormat="1" applyFont="1"/>
    <xf numFmtId="171" fontId="2" fillId="0" borderId="0" xfId="1" applyNumberFormat="1" applyFont="1"/>
    <xf numFmtId="0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166" fontId="10" fillId="0" borderId="0" xfId="1" applyNumberFormat="1" applyFont="1"/>
    <xf numFmtId="7" fontId="2" fillId="0" borderId="0" xfId="0" applyNumberFormat="1" applyFont="1" applyFill="1" applyAlignment="1"/>
    <xf numFmtId="7" fontId="10" fillId="0" borderId="0" xfId="0" applyNumberFormat="1" applyFont="1"/>
    <xf numFmtId="17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right"/>
    </xf>
    <xf numFmtId="166" fontId="2" fillId="0" borderId="0" xfId="1" applyNumberFormat="1" applyFont="1" applyFill="1" applyAlignment="1"/>
    <xf numFmtId="7" fontId="6" fillId="0" borderId="0" xfId="0" applyNumberFormat="1" applyFont="1" applyAlignment="1"/>
    <xf numFmtId="7" fontId="2" fillId="0" borderId="0" xfId="0" applyNumberFormat="1" applyFont="1" applyAlignment="1"/>
    <xf numFmtId="7" fontId="12" fillId="0" borderId="0" xfId="0" applyNumberFormat="1" applyFont="1" applyAlignment="1"/>
    <xf numFmtId="17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37" fontId="2" fillId="0" borderId="0" xfId="1" applyNumberFormat="1" applyFont="1" applyFill="1"/>
    <xf numFmtId="166" fontId="2" fillId="0" borderId="0" xfId="0" applyNumberFormat="1" applyFont="1" applyFill="1"/>
    <xf numFmtId="166" fontId="7" fillId="0" borderId="0" xfId="0" applyNumberFormat="1" applyFont="1" applyFill="1"/>
    <xf numFmtId="0" fontId="0" fillId="0" borderId="0" xfId="0" applyNumberFormat="1"/>
    <xf numFmtId="0" fontId="0" fillId="0" borderId="0" xfId="0" applyFill="1"/>
    <xf numFmtId="0" fontId="7" fillId="0" borderId="0" xfId="0" applyFont="1" applyFill="1"/>
    <xf numFmtId="43" fontId="6" fillId="0" borderId="0" xfId="1" applyFont="1" applyFill="1" applyAlignment="1">
      <alignment horizontal="center"/>
    </xf>
    <xf numFmtId="17" fontId="2" fillId="0" borderId="0" xfId="0" quotePrefix="1" applyNumberFormat="1" applyFont="1" applyAlignment="1">
      <alignment horizontal="center"/>
    </xf>
    <xf numFmtId="7" fontId="6" fillId="0" borderId="0" xfId="0" applyNumberFormat="1" applyFont="1" applyFill="1" applyAlignment="1"/>
    <xf numFmtId="5" fontId="10" fillId="0" borderId="0" xfId="0" applyNumberFormat="1" applyFont="1"/>
    <xf numFmtId="0" fontId="2" fillId="0" borderId="0" xfId="0" applyNumberFormat="1" applyFont="1"/>
    <xf numFmtId="0" fontId="8" fillId="0" borderId="0" xfId="0" applyFont="1" applyAlignment="1">
      <alignment horizontal="right"/>
    </xf>
    <xf numFmtId="166" fontId="2" fillId="2" borderId="0" xfId="1" applyNumberFormat="1" applyFont="1" applyFill="1" applyAlignment="1"/>
    <xf numFmtId="166" fontId="2" fillId="3" borderId="0" xfId="0" applyNumberFormat="1" applyFont="1" applyFill="1"/>
    <xf numFmtId="166" fontId="2" fillId="0" borderId="1" xfId="0" applyNumberFormat="1" applyFont="1" applyFill="1" applyBorder="1"/>
    <xf numFmtId="166" fontId="6" fillId="3" borderId="0" xfId="0" applyNumberFormat="1" applyFont="1" applyFill="1"/>
    <xf numFmtId="0" fontId="6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7" fontId="2" fillId="0" borderId="0" xfId="1" applyNumberFormat="1" applyFont="1"/>
    <xf numFmtId="17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center"/>
    </xf>
    <xf numFmtId="166" fontId="2" fillId="0" borderId="0" xfId="1" applyNumberFormat="1" applyFont="1" applyFill="1"/>
    <xf numFmtId="166" fontId="0" fillId="0" borderId="0" xfId="0" applyNumberFormat="1" applyFill="1"/>
    <xf numFmtId="7" fontId="7" fillId="0" borderId="0" xfId="0" applyNumberFormat="1" applyFont="1" applyFill="1"/>
    <xf numFmtId="14" fontId="2" fillId="0" borderId="0" xfId="0" applyNumberFormat="1" applyFont="1" applyFill="1"/>
    <xf numFmtId="37" fontId="5" fillId="0" borderId="0" xfId="1" applyNumberFormat="1" applyFont="1" applyFill="1"/>
    <xf numFmtId="37" fontId="5" fillId="0" borderId="0" xfId="1" applyNumberFormat="1" applyFont="1" applyFill="1" applyBorder="1"/>
    <xf numFmtId="166" fontId="5" fillId="0" borderId="0" xfId="1" applyNumberFormat="1" applyFont="1" applyFill="1"/>
    <xf numFmtId="166" fontId="10" fillId="0" borderId="0" xfId="1" applyNumberFormat="1" applyFont="1" applyFill="1"/>
    <xf numFmtId="0" fontId="0" fillId="0" borderId="0" xfId="0" applyNumberFormat="1" applyFill="1"/>
    <xf numFmtId="7" fontId="0" fillId="0" borderId="0" xfId="0" applyNumberFormat="1" applyFill="1"/>
    <xf numFmtId="43" fontId="0" fillId="0" borderId="0" xfId="1" applyFont="1" applyFill="1"/>
    <xf numFmtId="17" fontId="6" fillId="0" borderId="0" xfId="0" applyNumberFormat="1" applyFont="1" applyFill="1" applyAlignment="1">
      <alignment horizontal="center"/>
    </xf>
    <xf numFmtId="0" fontId="8" fillId="0" borderId="0" xfId="0" applyFont="1" applyFill="1"/>
    <xf numFmtId="166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5" fontId="7" fillId="0" borderId="0" xfId="0" applyNumberFormat="1" applyFont="1" applyFill="1"/>
    <xf numFmtId="166" fontId="3" fillId="0" borderId="0" xfId="0" applyNumberFormat="1" applyFont="1" applyFill="1" applyBorder="1" applyAlignment="1">
      <alignment horizontal="right"/>
    </xf>
    <xf numFmtId="14" fontId="7" fillId="0" borderId="0" xfId="0" applyNumberFormat="1" applyFont="1" applyFill="1"/>
    <xf numFmtId="5" fontId="13" fillId="0" borderId="0" xfId="0" applyNumberFormat="1" applyFont="1" applyFill="1"/>
    <xf numFmtId="5" fontId="7" fillId="0" borderId="0" xfId="1" applyNumberFormat="1" applyFont="1" applyFill="1" applyBorder="1"/>
    <xf numFmtId="5" fontId="5" fillId="0" borderId="0" xfId="1" applyNumberFormat="1" applyFont="1" applyFill="1" applyAlignment="1"/>
    <xf numFmtId="5" fontId="6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/>
    <xf numFmtId="171" fontId="2" fillId="0" borderId="0" xfId="1" applyNumberFormat="1" applyFont="1" applyFill="1" applyAlignment="1"/>
    <xf numFmtId="7" fontId="10" fillId="0" borderId="0" xfId="1" applyNumberFormat="1" applyFont="1"/>
    <xf numFmtId="7" fontId="2" fillId="0" borderId="1" xfId="1" applyNumberFormat="1" applyFont="1" applyBorder="1"/>
    <xf numFmtId="166" fontId="2" fillId="0" borderId="1" xfId="1" applyNumberFormat="1" applyFont="1" applyBorder="1"/>
    <xf numFmtId="43" fontId="7" fillId="0" borderId="0" xfId="1" applyFont="1"/>
    <xf numFmtId="43" fontId="2" fillId="0" borderId="0" xfId="1" applyFont="1"/>
    <xf numFmtId="43" fontId="2" fillId="0" borderId="0" xfId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 applyAlignment="1"/>
    <xf numFmtId="166" fontId="0" fillId="0" borderId="0" xfId="0" applyNumberFormat="1" applyFill="1" applyBorder="1"/>
    <xf numFmtId="0" fontId="1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7"/>
  <sheetViews>
    <sheetView workbookViewId="0"/>
    <sheetView workbookViewId="1"/>
    <sheetView workbookViewId="2"/>
    <sheetView tabSelected="1" workbookViewId="3">
      <selection activeCell="J2" sqref="J2:J1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9" customWidth="1"/>
    <col min="7" max="7" width="9" bestFit="1" customWidth="1"/>
    <col min="8" max="8" width="12.33203125" bestFit="1" customWidth="1"/>
    <col min="10" max="10" width="10.44140625" bestFit="1" customWidth="1"/>
    <col min="12" max="12" width="11.88671875" customWidth="1"/>
    <col min="13" max="13" width="9.5546875" customWidth="1"/>
    <col min="14" max="14" width="12" customWidth="1"/>
    <col min="15" max="15" width="8.5546875" customWidth="1"/>
    <col min="23" max="23" width="9.88671875" style="23" bestFit="1" customWidth="1"/>
    <col min="24" max="25" width="9.88671875" style="4" bestFit="1" customWidth="1"/>
    <col min="26" max="26" width="8.33203125" style="4" bestFit="1" customWidth="1"/>
    <col min="27" max="28" width="11.109375" style="4" bestFit="1" customWidth="1"/>
    <col min="30" max="30" width="9.109375" style="1" customWidth="1"/>
    <col min="31" max="31" width="10" style="13" bestFit="1" customWidth="1"/>
    <col min="32" max="35" width="9.109375" style="1" customWidth="1"/>
    <col min="36" max="36" width="10.44140625" style="1" customWidth="1"/>
    <col min="37" max="37" width="9.109375" style="1" customWidth="1"/>
  </cols>
  <sheetData>
    <row r="1" spans="1:44" x14ac:dyDescent="0.25">
      <c r="A1" s="7"/>
      <c r="J1" s="98"/>
    </row>
    <row r="2" spans="1:44" x14ac:dyDescent="0.25">
      <c r="A2" s="24"/>
      <c r="B2" s="25"/>
      <c r="C2" s="13"/>
      <c r="D2" s="26"/>
      <c r="F2" s="23"/>
      <c r="J2" s="98"/>
      <c r="W2" s="16"/>
      <c r="X2" s="13"/>
      <c r="Y2" s="13"/>
      <c r="Z2" s="13"/>
      <c r="AA2" s="13"/>
      <c r="AB2" s="13"/>
      <c r="AC2" s="15"/>
    </row>
    <row r="3" spans="1:44" x14ac:dyDescent="0.25">
      <c r="B3" s="27" t="s">
        <v>13</v>
      </c>
      <c r="D3" s="21" t="s">
        <v>14</v>
      </c>
      <c r="E3" s="8"/>
      <c r="G3" s="28"/>
      <c r="H3" s="28"/>
      <c r="I3" s="28"/>
      <c r="J3" s="99"/>
      <c r="L3" s="29"/>
      <c r="Q3" s="30"/>
      <c r="R3" s="28"/>
      <c r="S3" s="28"/>
      <c r="T3" s="28"/>
      <c r="U3" s="28"/>
      <c r="V3" s="28"/>
      <c r="W3" s="16"/>
      <c r="X3" s="4" t="s">
        <v>6</v>
      </c>
      <c r="Y3" s="31"/>
      <c r="Z3" s="13"/>
      <c r="AA3" s="13"/>
      <c r="AB3" s="13"/>
      <c r="AC3" s="15"/>
      <c r="AD3" s="32" t="s">
        <v>7</v>
      </c>
      <c r="AE3" s="31"/>
      <c r="AJ3" s="1" t="s">
        <v>8</v>
      </c>
      <c r="AK3"/>
    </row>
    <row r="4" spans="1:44" x14ac:dyDescent="0.25">
      <c r="A4" s="33" t="s">
        <v>2</v>
      </c>
      <c r="B4" s="10" t="s">
        <v>0</v>
      </c>
      <c r="C4" s="10" t="s">
        <v>1</v>
      </c>
      <c r="D4" s="10" t="s">
        <v>0</v>
      </c>
      <c r="E4" s="10" t="s">
        <v>1</v>
      </c>
      <c r="F4" s="34" t="s">
        <v>3</v>
      </c>
      <c r="G4" s="67" t="s">
        <v>4</v>
      </c>
      <c r="H4" s="67" t="s">
        <v>16</v>
      </c>
      <c r="I4" s="28"/>
      <c r="J4" s="99"/>
      <c r="K4" s="2"/>
      <c r="L4" s="29"/>
      <c r="O4" s="35"/>
      <c r="Q4" s="30"/>
      <c r="R4" s="28"/>
      <c r="S4" s="28"/>
      <c r="T4" s="28"/>
      <c r="U4" s="28"/>
      <c r="V4" s="28"/>
      <c r="W4" s="16"/>
      <c r="X4" s="31"/>
      <c r="Y4" s="31"/>
      <c r="Z4" s="13"/>
      <c r="AA4" s="13"/>
      <c r="AB4" s="13"/>
      <c r="AC4" s="15"/>
      <c r="AD4" s="2"/>
      <c r="AE4" s="31"/>
      <c r="AH4" s="36"/>
      <c r="AK4"/>
    </row>
    <row r="5" spans="1:44" ht="18" customHeight="1" x14ac:dyDescent="0.25">
      <c r="A5" s="66" t="s">
        <v>15</v>
      </c>
      <c r="B5" s="11"/>
      <c r="C5" s="11"/>
      <c r="D5" s="11"/>
      <c r="E5" s="11"/>
      <c r="F5" s="13">
        <v>-67942</v>
      </c>
      <c r="G5" s="14"/>
      <c r="H5" s="20">
        <v>-135338.07</v>
      </c>
      <c r="J5" s="98"/>
      <c r="L5" s="20"/>
      <c r="M5" s="19"/>
      <c r="Q5" s="38"/>
      <c r="R5" s="39"/>
      <c r="S5" s="39"/>
      <c r="T5" s="39"/>
      <c r="U5" s="39"/>
      <c r="V5" s="39"/>
      <c r="W5" s="16"/>
      <c r="X5" s="13" t="s">
        <v>5</v>
      </c>
      <c r="Y5" s="13"/>
      <c r="Z5" s="13"/>
      <c r="AA5" s="9" t="s">
        <v>9</v>
      </c>
      <c r="AB5" s="9"/>
      <c r="AC5" s="8"/>
      <c r="AD5" s="1" t="s">
        <v>5</v>
      </c>
      <c r="AG5" s="8" t="s">
        <v>9</v>
      </c>
      <c r="AH5" s="8"/>
      <c r="AI5" s="8"/>
      <c r="AJ5" s="1" t="s">
        <v>5</v>
      </c>
      <c r="AL5" s="8" t="s">
        <v>9</v>
      </c>
      <c r="AM5" s="8"/>
    </row>
    <row r="6" spans="1:44" x14ac:dyDescent="0.25">
      <c r="A6" s="38">
        <v>35521</v>
      </c>
      <c r="B6" s="11">
        <v>12008</v>
      </c>
      <c r="C6" s="11">
        <v>11550</v>
      </c>
      <c r="D6" s="11">
        <v>-11875</v>
      </c>
      <c r="E6" s="11">
        <v>-11400</v>
      </c>
      <c r="F6" s="13">
        <f t="shared" ref="F6:F35" si="0">+E6-D6+C6-B6</f>
        <v>17</v>
      </c>
      <c r="G6" s="95">
        <v>1.85</v>
      </c>
      <c r="H6" s="68">
        <f>+G6*F6</f>
        <v>31.450000000000003</v>
      </c>
      <c r="I6" s="39"/>
      <c r="J6" s="99"/>
      <c r="K6" s="40"/>
      <c r="L6" s="41"/>
      <c r="M6" s="19"/>
      <c r="N6" s="20"/>
      <c r="O6" s="35"/>
      <c r="Q6" s="38"/>
      <c r="R6" s="39"/>
      <c r="S6" s="39"/>
      <c r="T6" s="39"/>
      <c r="U6" s="39"/>
      <c r="V6" s="39"/>
      <c r="W6" s="42" t="s">
        <v>2</v>
      </c>
      <c r="X6" s="43" t="s">
        <v>10</v>
      </c>
      <c r="Y6" s="43" t="s">
        <v>11</v>
      </c>
      <c r="Z6" s="43" t="s">
        <v>12</v>
      </c>
      <c r="AA6" s="43" t="s">
        <v>10</v>
      </c>
      <c r="AB6" s="43" t="s">
        <v>11</v>
      </c>
      <c r="AC6" s="10" t="s">
        <v>12</v>
      </c>
      <c r="AD6" s="10" t="s">
        <v>10</v>
      </c>
      <c r="AE6" s="43" t="s">
        <v>11</v>
      </c>
      <c r="AF6" s="10" t="s">
        <v>12</v>
      </c>
      <c r="AG6" s="10" t="s">
        <v>10</v>
      </c>
      <c r="AH6" s="10" t="s">
        <v>11</v>
      </c>
      <c r="AI6" s="10" t="s">
        <v>12</v>
      </c>
      <c r="AJ6" s="10" t="s">
        <v>10</v>
      </c>
      <c r="AK6" s="10" t="s">
        <v>11</v>
      </c>
      <c r="AL6" s="10" t="s">
        <v>10</v>
      </c>
      <c r="AM6" s="10" t="s">
        <v>11</v>
      </c>
    </row>
    <row r="7" spans="1:44" x14ac:dyDescent="0.25">
      <c r="A7" s="69" t="s">
        <v>17</v>
      </c>
      <c r="B7" s="11"/>
      <c r="C7" s="11"/>
      <c r="D7" s="11"/>
      <c r="E7" s="11"/>
      <c r="F7" s="13">
        <v>67925</v>
      </c>
      <c r="G7" s="95"/>
      <c r="H7" s="68">
        <v>135341.43</v>
      </c>
      <c r="I7" s="39"/>
      <c r="J7" s="99"/>
      <c r="K7" s="40"/>
      <c r="L7" s="41"/>
      <c r="M7" s="19"/>
      <c r="N7" s="20"/>
      <c r="O7" s="35"/>
      <c r="Q7" s="38"/>
      <c r="R7" s="39"/>
      <c r="S7" s="39"/>
      <c r="T7" s="39"/>
      <c r="U7" s="39"/>
      <c r="V7" s="39"/>
      <c r="W7" s="42"/>
      <c r="X7" s="43"/>
      <c r="Y7" s="43"/>
      <c r="Z7" s="43"/>
      <c r="AA7" s="43"/>
      <c r="AB7" s="43"/>
      <c r="AC7" s="10"/>
      <c r="AD7" s="10"/>
      <c r="AE7" s="43"/>
      <c r="AF7" s="10"/>
      <c r="AG7" s="10"/>
      <c r="AH7" s="10"/>
      <c r="AI7" s="10"/>
      <c r="AJ7" s="10"/>
      <c r="AK7" s="10"/>
      <c r="AL7" s="10"/>
      <c r="AM7" s="10"/>
    </row>
    <row r="8" spans="1:44" x14ac:dyDescent="0.25">
      <c r="A8" s="38">
        <v>35551</v>
      </c>
      <c r="B8" s="11">
        <v>14833</v>
      </c>
      <c r="C8" s="44">
        <v>11935</v>
      </c>
      <c r="D8" s="11">
        <v>-12528</v>
      </c>
      <c r="E8" s="44">
        <v>-11780</v>
      </c>
      <c r="F8" s="13">
        <f t="shared" si="0"/>
        <v>-2150</v>
      </c>
      <c r="G8" s="95">
        <v>1.98</v>
      </c>
      <c r="H8" s="68">
        <f t="shared" ref="H8:H35" si="1">+G8*F8</f>
        <v>-4257</v>
      </c>
      <c r="I8" s="45"/>
      <c r="J8" s="99"/>
      <c r="K8" s="46"/>
      <c r="L8" s="41"/>
      <c r="M8" s="19"/>
      <c r="N8" s="20"/>
      <c r="O8" s="35"/>
      <c r="Q8" s="38"/>
      <c r="R8" s="39"/>
      <c r="S8" s="39"/>
      <c r="T8" s="39"/>
      <c r="U8" s="39"/>
      <c r="V8" s="39"/>
      <c r="W8" s="16"/>
      <c r="X8" s="13"/>
      <c r="Y8" s="13"/>
      <c r="Z8" s="11"/>
      <c r="AA8" s="13"/>
      <c r="AB8" s="13"/>
      <c r="AC8" s="11"/>
      <c r="AF8" s="11"/>
      <c r="AG8" s="11"/>
      <c r="AH8" s="11"/>
      <c r="AI8" s="11"/>
      <c r="AL8" s="11"/>
      <c r="AM8" s="11"/>
    </row>
    <row r="9" spans="1:44" x14ac:dyDescent="0.25">
      <c r="A9" s="38">
        <v>35582</v>
      </c>
      <c r="B9" s="11">
        <v>232271</v>
      </c>
      <c r="C9" s="44">
        <v>258491</v>
      </c>
      <c r="D9" s="11">
        <v>-12114</v>
      </c>
      <c r="E9" s="44">
        <v>-11400</v>
      </c>
      <c r="F9" s="13">
        <f t="shared" si="0"/>
        <v>26934</v>
      </c>
      <c r="G9" s="95">
        <v>2.0099999999999998</v>
      </c>
      <c r="H9" s="68">
        <f t="shared" si="1"/>
        <v>54137.34</v>
      </c>
      <c r="I9" s="45"/>
      <c r="J9" s="99"/>
      <c r="K9" s="46"/>
      <c r="L9" s="41"/>
      <c r="M9" s="19"/>
      <c r="N9" s="20"/>
      <c r="O9" s="35"/>
      <c r="Q9" s="38"/>
      <c r="R9" s="39"/>
      <c r="S9" s="39"/>
      <c r="T9" s="39"/>
      <c r="U9" s="39"/>
      <c r="V9" s="39"/>
      <c r="W9" s="16">
        <v>35004</v>
      </c>
      <c r="X9" s="13">
        <v>154897</v>
      </c>
      <c r="Y9" s="13">
        <f>158568+147</f>
        <v>158715</v>
      </c>
      <c r="Z9" s="11">
        <f>+Y9-X9</f>
        <v>3818</v>
      </c>
      <c r="AA9" s="13"/>
      <c r="AB9" s="13"/>
      <c r="AC9" s="11">
        <f>+AB9-AA9</f>
        <v>0</v>
      </c>
      <c r="AF9" s="11">
        <f>+AE9-AD9</f>
        <v>0</v>
      </c>
      <c r="AG9" s="11"/>
      <c r="AH9" s="11"/>
      <c r="AI9" s="11">
        <f>+AH9-AG9</f>
        <v>0</v>
      </c>
      <c r="AJ9" s="12">
        <f>+X9-AD9</f>
        <v>154897</v>
      </c>
      <c r="AK9" s="12">
        <f>+Y9-AE9</f>
        <v>158715</v>
      </c>
      <c r="AL9" s="11">
        <f>+AA9-AG9</f>
        <v>0</v>
      </c>
      <c r="AM9" s="11">
        <f>+AB9-AH9</f>
        <v>0</v>
      </c>
    </row>
    <row r="10" spans="1:44" x14ac:dyDescent="0.25">
      <c r="A10" s="38">
        <v>35612</v>
      </c>
      <c r="B10" s="11">
        <v>15669</v>
      </c>
      <c r="C10" s="11">
        <v>11935</v>
      </c>
      <c r="D10" s="11">
        <v>-12571</v>
      </c>
      <c r="E10" s="11">
        <v>-11780</v>
      </c>
      <c r="F10" s="13">
        <f t="shared" si="0"/>
        <v>-2943</v>
      </c>
      <c r="G10" s="95">
        <v>2.04</v>
      </c>
      <c r="H10" s="68">
        <f t="shared" si="1"/>
        <v>-6003.72</v>
      </c>
      <c r="I10" s="45"/>
      <c r="J10" s="99"/>
      <c r="K10" s="46"/>
      <c r="L10" s="41"/>
      <c r="M10" s="19"/>
      <c r="N10" s="20"/>
      <c r="O10" s="35"/>
      <c r="Q10" s="38"/>
      <c r="R10" s="39"/>
      <c r="S10" s="39"/>
      <c r="T10" s="39"/>
      <c r="U10" s="39"/>
      <c r="V10" s="39"/>
      <c r="W10" s="16">
        <v>35034</v>
      </c>
      <c r="X10" s="13">
        <v>517823</v>
      </c>
      <c r="Y10" s="13">
        <v>504438</v>
      </c>
      <c r="Z10" s="11">
        <f t="shared" ref="Z10:Z44" si="2">+Y10-X10</f>
        <v>-13385</v>
      </c>
      <c r="AA10" s="13"/>
      <c r="AB10" s="13"/>
      <c r="AC10" s="11">
        <f t="shared" ref="AC10:AC44" si="3">+AB10-AA10</f>
        <v>0</v>
      </c>
      <c r="AF10" s="11">
        <f t="shared" ref="AF10:AF44" si="4">+AE10-AD10</f>
        <v>0</v>
      </c>
      <c r="AG10" s="11"/>
      <c r="AH10" s="11"/>
      <c r="AI10" s="11">
        <f t="shared" ref="AI10:AI52" si="5">+AH10-AG10</f>
        <v>0</v>
      </c>
      <c r="AJ10" s="12">
        <f t="shared" ref="AJ10:AK53" si="6">+X10-AD10</f>
        <v>517823</v>
      </c>
      <c r="AK10" s="12">
        <f t="shared" si="6"/>
        <v>504438</v>
      </c>
      <c r="AL10" s="11">
        <f t="shared" ref="AL10:AM53" si="7">+AA10-AG10</f>
        <v>0</v>
      </c>
      <c r="AM10" s="11">
        <f t="shared" si="7"/>
        <v>0</v>
      </c>
      <c r="AN10" s="1"/>
      <c r="AP10" s="1"/>
      <c r="AQ10" s="1"/>
      <c r="AR10" s="1"/>
    </row>
    <row r="11" spans="1:44" x14ac:dyDescent="0.25">
      <c r="A11" s="38">
        <v>35643</v>
      </c>
      <c r="B11" s="11">
        <v>11977</v>
      </c>
      <c r="C11" s="11">
        <v>11935</v>
      </c>
      <c r="D11" s="11">
        <v>-12161</v>
      </c>
      <c r="E11" s="11">
        <v>-11780</v>
      </c>
      <c r="F11" s="13">
        <f t="shared" si="0"/>
        <v>339</v>
      </c>
      <c r="G11" s="95">
        <v>2.31</v>
      </c>
      <c r="H11" s="68">
        <f t="shared" si="1"/>
        <v>783.09</v>
      </c>
      <c r="I11" s="45"/>
      <c r="J11" s="99"/>
      <c r="K11" s="46"/>
      <c r="L11" s="41"/>
      <c r="M11" s="19"/>
      <c r="N11" s="20"/>
      <c r="O11" s="35"/>
      <c r="Q11" s="38"/>
      <c r="R11" s="39"/>
      <c r="S11" s="39"/>
      <c r="T11" s="39"/>
      <c r="U11" s="39"/>
      <c r="V11" s="39"/>
      <c r="W11" s="16">
        <v>35065</v>
      </c>
      <c r="X11" s="13">
        <v>7601093</v>
      </c>
      <c r="Y11" s="13">
        <v>7546494</v>
      </c>
      <c r="Z11" s="11">
        <f t="shared" si="2"/>
        <v>-54599</v>
      </c>
      <c r="AA11" s="13"/>
      <c r="AB11" s="13"/>
      <c r="AC11" s="11">
        <f t="shared" si="3"/>
        <v>0</v>
      </c>
      <c r="AF11" s="11">
        <f t="shared" si="4"/>
        <v>0</v>
      </c>
      <c r="AG11" s="11"/>
      <c r="AH11" s="11"/>
      <c r="AI11" s="11">
        <f t="shared" si="5"/>
        <v>0</v>
      </c>
      <c r="AJ11" s="12">
        <f t="shared" si="6"/>
        <v>7601093</v>
      </c>
      <c r="AK11" s="12">
        <f t="shared" si="6"/>
        <v>7546494</v>
      </c>
      <c r="AL11" s="11">
        <f t="shared" si="7"/>
        <v>0</v>
      </c>
      <c r="AM11" s="11">
        <f t="shared" si="7"/>
        <v>0</v>
      </c>
      <c r="AN11" s="1"/>
      <c r="AP11" s="1"/>
      <c r="AQ11" s="1"/>
      <c r="AR11" s="1"/>
    </row>
    <row r="12" spans="1:44" x14ac:dyDescent="0.25">
      <c r="A12" s="38">
        <v>35674</v>
      </c>
      <c r="B12" s="11">
        <v>12591</v>
      </c>
      <c r="C12" s="11">
        <v>11550</v>
      </c>
      <c r="D12" s="11">
        <v>-12015</v>
      </c>
      <c r="E12" s="11">
        <v>-11400</v>
      </c>
      <c r="F12" s="13">
        <f t="shared" si="0"/>
        <v>-426</v>
      </c>
      <c r="G12" s="95">
        <v>2.72</v>
      </c>
      <c r="H12" s="68">
        <f t="shared" si="1"/>
        <v>-1158.72</v>
      </c>
      <c r="I12" s="47"/>
      <c r="J12" s="99"/>
      <c r="K12" s="46"/>
      <c r="L12" s="41"/>
      <c r="M12" s="19"/>
      <c r="N12" s="20"/>
      <c r="O12" s="35"/>
      <c r="Q12" s="38"/>
      <c r="R12" s="39"/>
      <c r="S12" s="39"/>
      <c r="T12" s="39"/>
      <c r="U12" s="39"/>
      <c r="V12" s="39"/>
      <c r="W12" s="16">
        <v>35096</v>
      </c>
      <c r="X12" s="13">
        <v>8861952</v>
      </c>
      <c r="Y12" s="13">
        <v>8793151</v>
      </c>
      <c r="Z12" s="11">
        <f t="shared" si="2"/>
        <v>-68801</v>
      </c>
      <c r="AA12" s="13"/>
      <c r="AB12" s="13"/>
      <c r="AC12" s="11">
        <f t="shared" si="3"/>
        <v>0</v>
      </c>
      <c r="AF12" s="11">
        <f t="shared" si="4"/>
        <v>0</v>
      </c>
      <c r="AG12" s="11"/>
      <c r="AH12" s="11"/>
      <c r="AI12" s="11">
        <f t="shared" si="5"/>
        <v>0</v>
      </c>
      <c r="AJ12" s="12">
        <f t="shared" si="6"/>
        <v>8861952</v>
      </c>
      <c r="AK12" s="12">
        <f t="shared" si="6"/>
        <v>8793151</v>
      </c>
      <c r="AL12" s="11">
        <f t="shared" si="7"/>
        <v>0</v>
      </c>
      <c r="AM12" s="11">
        <f t="shared" si="7"/>
        <v>0</v>
      </c>
      <c r="AN12" s="1"/>
      <c r="AP12" s="1"/>
      <c r="AQ12" s="1"/>
      <c r="AR12" s="1"/>
    </row>
    <row r="13" spans="1:44" x14ac:dyDescent="0.25">
      <c r="A13" s="38">
        <v>35704</v>
      </c>
      <c r="B13" s="11">
        <v>11314</v>
      </c>
      <c r="C13" s="11">
        <v>11935</v>
      </c>
      <c r="D13" s="11">
        <v>-12024</v>
      </c>
      <c r="E13" s="11">
        <v>-11780</v>
      </c>
      <c r="F13" s="13">
        <f t="shared" si="0"/>
        <v>865</v>
      </c>
      <c r="G13" s="95">
        <v>2.82</v>
      </c>
      <c r="H13" s="68">
        <f t="shared" si="1"/>
        <v>2439.2999999999997</v>
      </c>
      <c r="I13" s="47"/>
      <c r="J13" s="99"/>
      <c r="K13" s="46"/>
      <c r="L13" s="41"/>
      <c r="M13" s="19"/>
      <c r="N13" s="20"/>
      <c r="O13" s="35"/>
      <c r="Q13" s="38"/>
      <c r="R13" s="39"/>
      <c r="S13" s="39"/>
      <c r="T13" s="39"/>
      <c r="U13" s="39"/>
      <c r="V13" s="39"/>
      <c r="W13" s="16">
        <v>35125</v>
      </c>
      <c r="X13" s="13">
        <v>9536036</v>
      </c>
      <c r="Y13" s="13">
        <v>9424354</v>
      </c>
      <c r="Z13" s="11">
        <f t="shared" si="2"/>
        <v>-111682</v>
      </c>
      <c r="AA13" s="13"/>
      <c r="AB13" s="13"/>
      <c r="AC13" s="11">
        <f t="shared" si="3"/>
        <v>0</v>
      </c>
      <c r="AF13" s="11">
        <f t="shared" si="4"/>
        <v>0</v>
      </c>
      <c r="AG13" s="11"/>
      <c r="AH13" s="11"/>
      <c r="AI13" s="11">
        <f t="shared" si="5"/>
        <v>0</v>
      </c>
      <c r="AJ13" s="12">
        <f t="shared" si="6"/>
        <v>9536036</v>
      </c>
      <c r="AK13" s="12">
        <f t="shared" si="6"/>
        <v>9424354</v>
      </c>
      <c r="AL13" s="11">
        <f t="shared" si="7"/>
        <v>0</v>
      </c>
      <c r="AM13" s="11">
        <f t="shared" si="7"/>
        <v>0</v>
      </c>
      <c r="AN13" s="1"/>
      <c r="AP13" s="1"/>
      <c r="AQ13" s="1"/>
      <c r="AR13" s="1"/>
    </row>
    <row r="14" spans="1:44" x14ac:dyDescent="0.25">
      <c r="A14" s="38">
        <v>35735</v>
      </c>
      <c r="B14" s="11">
        <v>4844</v>
      </c>
      <c r="C14" s="11">
        <v>11550</v>
      </c>
      <c r="D14" s="11">
        <v>-11672</v>
      </c>
      <c r="E14" s="11">
        <v>-11400</v>
      </c>
      <c r="F14" s="13">
        <f t="shared" si="0"/>
        <v>6978</v>
      </c>
      <c r="G14" s="95">
        <v>2.68</v>
      </c>
      <c r="H14" s="68">
        <f t="shared" si="1"/>
        <v>18701.04</v>
      </c>
      <c r="I14" s="47"/>
      <c r="J14" s="99"/>
      <c r="K14" s="46"/>
      <c r="L14" s="41"/>
      <c r="M14" s="19"/>
      <c r="N14" s="20"/>
      <c r="O14" s="35"/>
      <c r="Q14" s="38"/>
      <c r="R14" s="39"/>
      <c r="S14" s="39"/>
      <c r="T14" s="39"/>
      <c r="U14" s="39"/>
      <c r="V14" s="39"/>
      <c r="W14" s="16">
        <v>35156</v>
      </c>
      <c r="X14" s="13">
        <v>8208752</v>
      </c>
      <c r="Y14" s="13">
        <v>8202500</v>
      </c>
      <c r="Z14" s="11">
        <f t="shared" si="2"/>
        <v>-6252</v>
      </c>
      <c r="AA14" s="13"/>
      <c r="AB14" s="13"/>
      <c r="AC14" s="11">
        <f t="shared" si="3"/>
        <v>0</v>
      </c>
      <c r="AF14" s="11">
        <f t="shared" si="4"/>
        <v>0</v>
      </c>
      <c r="AG14" s="11"/>
      <c r="AH14" s="11"/>
      <c r="AI14" s="11">
        <f t="shared" si="5"/>
        <v>0</v>
      </c>
      <c r="AJ14" s="12">
        <f t="shared" si="6"/>
        <v>8208752</v>
      </c>
      <c r="AK14" s="12">
        <f t="shared" si="6"/>
        <v>8202500</v>
      </c>
      <c r="AL14" s="11">
        <f t="shared" si="7"/>
        <v>0</v>
      </c>
      <c r="AM14" s="11">
        <f t="shared" si="7"/>
        <v>0</v>
      </c>
      <c r="AN14" s="1"/>
      <c r="AP14" s="1"/>
      <c r="AQ14" s="1"/>
      <c r="AR14" s="1"/>
    </row>
    <row r="15" spans="1:44" x14ac:dyDescent="0.25">
      <c r="A15" s="38">
        <v>35765</v>
      </c>
      <c r="B15" s="11">
        <v>12186</v>
      </c>
      <c r="C15" s="11">
        <v>11935</v>
      </c>
      <c r="D15" s="11">
        <v>-11486</v>
      </c>
      <c r="E15" s="11">
        <v>-11780</v>
      </c>
      <c r="F15" s="13">
        <f t="shared" si="0"/>
        <v>-545</v>
      </c>
      <c r="G15" s="95">
        <v>2.16</v>
      </c>
      <c r="H15" s="68">
        <f t="shared" si="1"/>
        <v>-1177.2</v>
      </c>
      <c r="I15" s="47"/>
      <c r="J15" s="99"/>
      <c r="K15" s="46"/>
      <c r="L15" s="41"/>
      <c r="M15" s="19"/>
      <c r="N15" s="20"/>
      <c r="O15" s="35"/>
      <c r="Q15" s="38"/>
      <c r="R15" s="39"/>
      <c r="S15" s="39"/>
      <c r="T15" s="39"/>
      <c r="U15" s="39"/>
      <c r="V15" s="39"/>
      <c r="W15" s="16">
        <v>35186</v>
      </c>
      <c r="X15" s="13">
        <v>8423604</v>
      </c>
      <c r="Y15" s="13">
        <v>8500472</v>
      </c>
      <c r="Z15" s="11">
        <f t="shared" si="2"/>
        <v>76868</v>
      </c>
      <c r="AA15" s="13"/>
      <c r="AB15" s="13"/>
      <c r="AC15" s="11">
        <f t="shared" si="3"/>
        <v>0</v>
      </c>
      <c r="AF15" s="11">
        <f t="shared" si="4"/>
        <v>0</v>
      </c>
      <c r="AG15" s="11"/>
      <c r="AH15" s="11"/>
      <c r="AI15" s="11">
        <f t="shared" si="5"/>
        <v>0</v>
      </c>
      <c r="AJ15" s="12">
        <f t="shared" si="6"/>
        <v>8423604</v>
      </c>
      <c r="AK15" s="12">
        <f t="shared" si="6"/>
        <v>8500472</v>
      </c>
      <c r="AL15" s="11">
        <f t="shared" si="7"/>
        <v>0</v>
      </c>
      <c r="AM15" s="11">
        <f t="shared" si="7"/>
        <v>0</v>
      </c>
      <c r="AN15" s="1"/>
      <c r="AP15" s="1"/>
      <c r="AQ15" s="1"/>
      <c r="AR15" s="1"/>
    </row>
    <row r="16" spans="1:44" x14ac:dyDescent="0.25">
      <c r="A16" s="38">
        <v>35796</v>
      </c>
      <c r="B16" s="11">
        <v>0</v>
      </c>
      <c r="C16" s="11">
        <v>11935</v>
      </c>
      <c r="D16" s="11">
        <v>-12694</v>
      </c>
      <c r="E16" s="11">
        <v>-11780</v>
      </c>
      <c r="F16" s="13">
        <f t="shared" si="0"/>
        <v>12849</v>
      </c>
      <c r="G16" s="95">
        <v>2.0099999999999998</v>
      </c>
      <c r="H16" s="68">
        <f t="shared" si="1"/>
        <v>25826.489999999998</v>
      </c>
      <c r="I16" s="47"/>
      <c r="J16" s="99"/>
      <c r="K16" s="46"/>
      <c r="L16" s="41"/>
      <c r="M16" s="19"/>
      <c r="N16" s="20"/>
      <c r="O16" s="35"/>
      <c r="Q16" s="38"/>
      <c r="R16" s="39"/>
      <c r="S16" s="39"/>
      <c r="T16" s="39"/>
      <c r="U16" s="39"/>
      <c r="V16" s="39"/>
      <c r="W16" s="16">
        <v>35217</v>
      </c>
      <c r="X16" s="13">
        <v>7598497</v>
      </c>
      <c r="Y16" s="13">
        <v>7806724</v>
      </c>
      <c r="Z16" s="11">
        <f t="shared" si="2"/>
        <v>208227</v>
      </c>
      <c r="AA16" s="13"/>
      <c r="AB16" s="13"/>
      <c r="AC16" s="11">
        <f t="shared" si="3"/>
        <v>0</v>
      </c>
      <c r="AF16" s="11">
        <f t="shared" si="4"/>
        <v>0</v>
      </c>
      <c r="AG16" s="11"/>
      <c r="AH16" s="11"/>
      <c r="AI16" s="11">
        <f t="shared" si="5"/>
        <v>0</v>
      </c>
      <c r="AJ16" s="12">
        <f t="shared" si="6"/>
        <v>7598497</v>
      </c>
      <c r="AK16" s="12">
        <f t="shared" si="6"/>
        <v>7806724</v>
      </c>
      <c r="AL16" s="11">
        <f t="shared" si="7"/>
        <v>0</v>
      </c>
      <c r="AM16" s="11">
        <f t="shared" si="7"/>
        <v>0</v>
      </c>
      <c r="AN16" s="1"/>
      <c r="AP16" s="1"/>
      <c r="AQ16" s="1"/>
      <c r="AR16" s="1"/>
    </row>
    <row r="17" spans="1:44" x14ac:dyDescent="0.25">
      <c r="A17" s="38">
        <v>35827</v>
      </c>
      <c r="B17" s="11">
        <v>10907</v>
      </c>
      <c r="C17" s="11">
        <v>10780</v>
      </c>
      <c r="D17" s="44">
        <v>-11085</v>
      </c>
      <c r="E17" s="11">
        <v>-10640</v>
      </c>
      <c r="F17" s="13">
        <f t="shared" si="0"/>
        <v>318</v>
      </c>
      <c r="G17" s="95">
        <v>2.0699999999999998</v>
      </c>
      <c r="H17" s="68">
        <f t="shared" si="1"/>
        <v>658.26</v>
      </c>
      <c r="I17" s="47"/>
      <c r="J17" s="39"/>
      <c r="K17" s="46"/>
      <c r="L17" s="41"/>
      <c r="M17" s="19"/>
      <c r="N17" s="20"/>
      <c r="O17" s="35"/>
      <c r="Q17" s="38"/>
      <c r="R17" s="39"/>
      <c r="V17" s="39"/>
      <c r="W17" s="16">
        <v>35247</v>
      </c>
      <c r="X17" s="13">
        <f>10183197-10183197+10173543</f>
        <v>10173543</v>
      </c>
      <c r="Y17" s="13">
        <v>10254986</v>
      </c>
      <c r="Z17" s="11">
        <f t="shared" si="2"/>
        <v>81443</v>
      </c>
      <c r="AA17" s="13"/>
      <c r="AB17" s="13"/>
      <c r="AC17" s="11">
        <f t="shared" si="3"/>
        <v>0</v>
      </c>
      <c r="AF17" s="11">
        <f t="shared" si="4"/>
        <v>0</v>
      </c>
      <c r="AG17" s="11"/>
      <c r="AH17" s="11"/>
      <c r="AI17" s="11">
        <f t="shared" si="5"/>
        <v>0</v>
      </c>
      <c r="AJ17" s="12">
        <f t="shared" si="6"/>
        <v>10173543</v>
      </c>
      <c r="AK17" s="12">
        <f t="shared" si="6"/>
        <v>10254986</v>
      </c>
      <c r="AL17" s="11">
        <f t="shared" si="7"/>
        <v>0</v>
      </c>
      <c r="AM17" s="11">
        <f t="shared" si="7"/>
        <v>0</v>
      </c>
      <c r="AN17" s="1"/>
      <c r="AP17" s="1"/>
      <c r="AQ17" s="1"/>
      <c r="AR17" s="1"/>
    </row>
    <row r="18" spans="1:44" x14ac:dyDescent="0.25">
      <c r="A18" s="38">
        <v>35855</v>
      </c>
      <c r="B18" s="11">
        <v>2305</v>
      </c>
      <c r="C18" s="11">
        <v>11935</v>
      </c>
      <c r="D18" s="11">
        <v>-11749</v>
      </c>
      <c r="E18" s="11">
        <v>-11780</v>
      </c>
      <c r="F18" s="13">
        <f t="shared" si="0"/>
        <v>9599</v>
      </c>
      <c r="G18" s="95">
        <v>2.14</v>
      </c>
      <c r="H18" s="68">
        <f t="shared" si="1"/>
        <v>20541.86</v>
      </c>
      <c r="J18" s="39"/>
      <c r="K18" s="40"/>
      <c r="L18" s="41"/>
      <c r="M18" s="19"/>
      <c r="N18" s="20"/>
      <c r="O18" s="35"/>
      <c r="Q18" s="38"/>
      <c r="R18" s="39"/>
      <c r="V18" s="39"/>
      <c r="W18" s="16">
        <v>35278</v>
      </c>
      <c r="X18" s="13">
        <v>7746025</v>
      </c>
      <c r="Y18" s="13">
        <v>7834754</v>
      </c>
      <c r="Z18" s="11">
        <f t="shared" si="2"/>
        <v>88729</v>
      </c>
      <c r="AA18" s="13"/>
      <c r="AB18" s="13"/>
      <c r="AC18" s="11">
        <f t="shared" si="3"/>
        <v>0</v>
      </c>
      <c r="AF18" s="11">
        <f t="shared" si="4"/>
        <v>0</v>
      </c>
      <c r="AG18" s="11"/>
      <c r="AH18" s="11"/>
      <c r="AI18" s="11">
        <f t="shared" si="5"/>
        <v>0</v>
      </c>
      <c r="AJ18" s="12">
        <f t="shared" si="6"/>
        <v>7746025</v>
      </c>
      <c r="AK18" s="12">
        <f t="shared" si="6"/>
        <v>7834754</v>
      </c>
      <c r="AL18" s="11">
        <f t="shared" si="7"/>
        <v>0</v>
      </c>
      <c r="AM18" s="11">
        <f t="shared" si="7"/>
        <v>0</v>
      </c>
    </row>
    <row r="19" spans="1:44" x14ac:dyDescent="0.25">
      <c r="A19" s="38">
        <v>35886</v>
      </c>
      <c r="B19" s="11">
        <v>22150</v>
      </c>
      <c r="C19" s="11">
        <v>9240</v>
      </c>
      <c r="D19" s="11">
        <v>-11509</v>
      </c>
      <c r="E19" s="11">
        <v>-9120</v>
      </c>
      <c r="F19" s="13">
        <f t="shared" si="0"/>
        <v>-10521</v>
      </c>
      <c r="G19" s="95">
        <v>2.29</v>
      </c>
      <c r="H19" s="68">
        <f t="shared" si="1"/>
        <v>-24093.09</v>
      </c>
      <c r="J19" s="39"/>
      <c r="K19" s="40"/>
      <c r="L19" s="41"/>
      <c r="M19" s="19"/>
      <c r="N19" s="20"/>
      <c r="O19" s="35"/>
      <c r="Q19" s="38"/>
      <c r="R19" s="39"/>
      <c r="V19" s="39"/>
      <c r="W19" s="16">
        <v>35309</v>
      </c>
      <c r="X19" s="13">
        <v>9105752</v>
      </c>
      <c r="Y19" s="13">
        <v>9112349</v>
      </c>
      <c r="Z19" s="11">
        <f t="shared" si="2"/>
        <v>6597</v>
      </c>
      <c r="AA19" s="13">
        <v>10832884</v>
      </c>
      <c r="AB19" s="13">
        <v>10607196</v>
      </c>
      <c r="AC19" s="11">
        <f t="shared" si="3"/>
        <v>-225688</v>
      </c>
      <c r="AF19" s="11">
        <f t="shared" si="4"/>
        <v>0</v>
      </c>
      <c r="AG19" s="11"/>
      <c r="AH19" s="11"/>
      <c r="AI19" s="11">
        <f t="shared" si="5"/>
        <v>0</v>
      </c>
      <c r="AJ19" s="12">
        <f t="shared" si="6"/>
        <v>9105752</v>
      </c>
      <c r="AK19" s="12">
        <f t="shared" si="6"/>
        <v>9112349</v>
      </c>
      <c r="AL19" s="11">
        <f t="shared" si="7"/>
        <v>10832884</v>
      </c>
      <c r="AM19" s="11">
        <f t="shared" si="7"/>
        <v>10607196</v>
      </c>
    </row>
    <row r="20" spans="1:44" x14ac:dyDescent="0.25">
      <c r="A20" s="38">
        <v>35916</v>
      </c>
      <c r="B20" s="11">
        <v>51815</v>
      </c>
      <c r="C20" s="11">
        <v>30885</v>
      </c>
      <c r="D20" s="11">
        <v>-11831</v>
      </c>
      <c r="E20" s="11">
        <v>-11780</v>
      </c>
      <c r="F20" s="13">
        <f t="shared" si="0"/>
        <v>-20879</v>
      </c>
      <c r="G20" s="14">
        <v>1.96</v>
      </c>
      <c r="H20" s="68">
        <f t="shared" si="1"/>
        <v>-40922.839999999997</v>
      </c>
      <c r="Q20" s="38"/>
      <c r="R20" s="39"/>
      <c r="V20" s="39"/>
      <c r="W20" s="16">
        <v>35339</v>
      </c>
      <c r="X20" s="13">
        <v>7449663</v>
      </c>
      <c r="Y20" s="13">
        <v>7543658</v>
      </c>
      <c r="Z20" s="11">
        <f t="shared" si="2"/>
        <v>93995</v>
      </c>
      <c r="AA20" s="13">
        <v>8947165</v>
      </c>
      <c r="AB20" s="13">
        <v>8872112</v>
      </c>
      <c r="AC20" s="11">
        <f t="shared" si="3"/>
        <v>-75053</v>
      </c>
      <c r="AF20" s="11">
        <f t="shared" si="4"/>
        <v>0</v>
      </c>
      <c r="AG20" s="11"/>
      <c r="AH20" s="11"/>
      <c r="AI20" s="11">
        <f t="shared" si="5"/>
        <v>0</v>
      </c>
      <c r="AJ20" s="12">
        <f t="shared" si="6"/>
        <v>7449663</v>
      </c>
      <c r="AK20" s="12">
        <f t="shared" si="6"/>
        <v>7543658</v>
      </c>
      <c r="AL20" s="11">
        <f t="shared" si="7"/>
        <v>8947165</v>
      </c>
      <c r="AM20" s="11">
        <f t="shared" si="7"/>
        <v>8872112</v>
      </c>
    </row>
    <row r="21" spans="1:44" x14ac:dyDescent="0.25">
      <c r="A21" s="38">
        <v>35947</v>
      </c>
      <c r="B21" s="11">
        <v>133989</v>
      </c>
      <c r="C21" s="11">
        <v>158437</v>
      </c>
      <c r="D21" s="11">
        <v>-11408</v>
      </c>
      <c r="E21" s="11">
        <v>-11400</v>
      </c>
      <c r="F21" s="13">
        <f t="shared" si="0"/>
        <v>24456</v>
      </c>
      <c r="G21" s="14">
        <v>1.94</v>
      </c>
      <c r="H21" s="68">
        <f t="shared" si="1"/>
        <v>47444.639999999999</v>
      </c>
      <c r="Q21" s="38"/>
      <c r="R21" s="13"/>
      <c r="V21" s="39"/>
      <c r="W21" s="16">
        <v>35370</v>
      </c>
      <c r="X21" s="13">
        <v>2608198</v>
      </c>
      <c r="Y21" s="13">
        <v>2603340</v>
      </c>
      <c r="Z21" s="11">
        <f t="shared" si="2"/>
        <v>-4858</v>
      </c>
      <c r="AA21" s="13">
        <v>9086350</v>
      </c>
      <c r="AB21" s="13">
        <f>8929716-8929716+9021175</f>
        <v>9021175</v>
      </c>
      <c r="AC21" s="11">
        <f t="shared" si="3"/>
        <v>-65175</v>
      </c>
      <c r="AF21" s="11">
        <f t="shared" si="4"/>
        <v>0</v>
      </c>
      <c r="AG21" s="11"/>
      <c r="AH21" s="11"/>
      <c r="AI21" s="11">
        <f t="shared" si="5"/>
        <v>0</v>
      </c>
      <c r="AJ21" s="12">
        <f t="shared" si="6"/>
        <v>2608198</v>
      </c>
      <c r="AK21" s="12">
        <f t="shared" si="6"/>
        <v>2603340</v>
      </c>
      <c r="AL21" s="11">
        <f t="shared" si="7"/>
        <v>9086350</v>
      </c>
      <c r="AM21" s="11">
        <f t="shared" si="7"/>
        <v>9021175</v>
      </c>
    </row>
    <row r="22" spans="1:44" x14ac:dyDescent="0.25">
      <c r="A22" s="38">
        <v>35977</v>
      </c>
      <c r="B22" s="11">
        <v>154170</v>
      </c>
      <c r="C22" s="11">
        <v>151206</v>
      </c>
      <c r="D22" s="11">
        <v>-11460</v>
      </c>
      <c r="E22" s="11"/>
      <c r="F22" s="13">
        <f t="shared" si="0"/>
        <v>8496</v>
      </c>
      <c r="G22" s="95">
        <v>2.09</v>
      </c>
      <c r="H22" s="68">
        <f t="shared" si="1"/>
        <v>17756.64</v>
      </c>
      <c r="I22" s="39"/>
      <c r="J22" s="39"/>
      <c r="K22" s="46"/>
      <c r="L22" s="41"/>
      <c r="M22" s="19"/>
      <c r="N22" s="20"/>
      <c r="O22" s="35"/>
      <c r="Q22" s="38"/>
      <c r="R22" s="13"/>
      <c r="V22" s="39"/>
      <c r="W22" s="16">
        <v>35400</v>
      </c>
      <c r="X22" s="13">
        <v>666062</v>
      </c>
      <c r="Y22" s="13">
        <v>548699</v>
      </c>
      <c r="Z22" s="11">
        <f t="shared" si="2"/>
        <v>-117363</v>
      </c>
      <c r="AA22" s="13">
        <v>6462881</v>
      </c>
      <c r="AB22" s="13">
        <v>6563264</v>
      </c>
      <c r="AC22" s="11">
        <f t="shared" si="3"/>
        <v>100383</v>
      </c>
      <c r="AF22" s="11">
        <f t="shared" si="4"/>
        <v>0</v>
      </c>
      <c r="AG22" s="11"/>
      <c r="AH22" s="11"/>
      <c r="AI22" s="11">
        <f t="shared" si="5"/>
        <v>0</v>
      </c>
      <c r="AJ22" s="12">
        <f t="shared" si="6"/>
        <v>666062</v>
      </c>
      <c r="AK22" s="12">
        <f t="shared" si="6"/>
        <v>548699</v>
      </c>
      <c r="AL22" s="11">
        <f t="shared" si="7"/>
        <v>6462881</v>
      </c>
      <c r="AM22" s="11">
        <f t="shared" si="7"/>
        <v>6563264</v>
      </c>
    </row>
    <row r="23" spans="1:44" x14ac:dyDescent="0.25">
      <c r="A23" s="38">
        <v>36008</v>
      </c>
      <c r="B23" s="44"/>
      <c r="C23" s="11"/>
      <c r="D23" s="44">
        <v>-4915</v>
      </c>
      <c r="E23" s="11"/>
      <c r="F23" s="13">
        <f t="shared" si="0"/>
        <v>4915</v>
      </c>
      <c r="G23" s="95">
        <v>1.77</v>
      </c>
      <c r="H23" s="68">
        <f t="shared" si="1"/>
        <v>8699.5499999999993</v>
      </c>
      <c r="I23" s="39"/>
      <c r="J23" s="39"/>
      <c r="K23" s="46"/>
      <c r="L23" s="41"/>
      <c r="M23" s="19"/>
      <c r="N23" s="20"/>
      <c r="O23" s="35"/>
      <c r="W23" s="16">
        <v>35431</v>
      </c>
      <c r="X23" s="13">
        <v>1316276</v>
      </c>
      <c r="Y23" s="13">
        <v>1066952</v>
      </c>
      <c r="Z23" s="11">
        <f t="shared" si="2"/>
        <v>-249324</v>
      </c>
      <c r="AA23" s="13">
        <v>5844267</v>
      </c>
      <c r="AB23" s="13">
        <v>6103467</v>
      </c>
      <c r="AC23" s="11">
        <f t="shared" si="3"/>
        <v>259200</v>
      </c>
      <c r="AF23" s="11">
        <f t="shared" si="4"/>
        <v>0</v>
      </c>
      <c r="AG23" s="11"/>
      <c r="AH23" s="11"/>
      <c r="AI23" s="11">
        <f t="shared" si="5"/>
        <v>0</v>
      </c>
      <c r="AJ23" s="12">
        <f t="shared" si="6"/>
        <v>1316276</v>
      </c>
      <c r="AK23" s="12">
        <f t="shared" si="6"/>
        <v>1066952</v>
      </c>
      <c r="AL23" s="11">
        <f t="shared" si="7"/>
        <v>5844267</v>
      </c>
      <c r="AM23" s="11">
        <f t="shared" si="7"/>
        <v>6103467</v>
      </c>
    </row>
    <row r="24" spans="1:44" x14ac:dyDescent="0.25">
      <c r="A24" s="38">
        <v>36039</v>
      </c>
      <c r="B24" s="11">
        <v>3</v>
      </c>
      <c r="C24" s="11"/>
      <c r="D24" s="11">
        <v>-3440</v>
      </c>
      <c r="E24" s="11"/>
      <c r="F24" s="13">
        <f t="shared" si="0"/>
        <v>3437</v>
      </c>
      <c r="G24" s="95">
        <v>1.82</v>
      </c>
      <c r="H24" s="68">
        <f t="shared" si="1"/>
        <v>6255.34</v>
      </c>
      <c r="I24" s="39"/>
      <c r="J24" s="39"/>
      <c r="K24" s="46"/>
      <c r="L24" s="41"/>
      <c r="M24" s="19"/>
      <c r="N24" s="20"/>
      <c r="O24" s="35"/>
      <c r="W24" s="16">
        <v>35462</v>
      </c>
      <c r="X24" s="13">
        <v>1305206</v>
      </c>
      <c r="Y24" s="13">
        <v>1362628</v>
      </c>
      <c r="Z24" s="11">
        <f t="shared" si="2"/>
        <v>57422</v>
      </c>
      <c r="AA24" s="13">
        <v>5171924</v>
      </c>
      <c r="AB24" s="13">
        <v>5152958</v>
      </c>
      <c r="AC24" s="11">
        <f t="shared" si="3"/>
        <v>-18966</v>
      </c>
      <c r="AF24" s="11">
        <f t="shared" si="4"/>
        <v>0</v>
      </c>
      <c r="AG24" s="11"/>
      <c r="AH24" s="11"/>
      <c r="AI24" s="11">
        <f t="shared" si="5"/>
        <v>0</v>
      </c>
      <c r="AJ24" s="12">
        <f t="shared" si="6"/>
        <v>1305206</v>
      </c>
      <c r="AK24" s="12">
        <f t="shared" si="6"/>
        <v>1362628</v>
      </c>
      <c r="AL24" s="11">
        <f t="shared" si="7"/>
        <v>5171924</v>
      </c>
      <c r="AM24" s="11">
        <f t="shared" si="7"/>
        <v>5152958</v>
      </c>
    </row>
    <row r="25" spans="1:44" x14ac:dyDescent="0.25">
      <c r="A25" s="38">
        <v>36069</v>
      </c>
      <c r="B25" s="44"/>
      <c r="C25" s="11"/>
      <c r="D25" s="44">
        <v>-4919</v>
      </c>
      <c r="E25" s="11"/>
      <c r="F25" s="13">
        <f t="shared" si="0"/>
        <v>4919</v>
      </c>
      <c r="G25" s="95">
        <v>1.79</v>
      </c>
      <c r="H25" s="68">
        <f t="shared" si="1"/>
        <v>8805.01</v>
      </c>
      <c r="I25" s="39"/>
      <c r="J25" s="39"/>
      <c r="K25" s="46"/>
      <c r="L25" s="41"/>
      <c r="M25" s="19"/>
      <c r="N25" s="20"/>
      <c r="O25" s="35"/>
      <c r="W25" s="48">
        <v>35490</v>
      </c>
      <c r="X25" s="13">
        <v>4190968</v>
      </c>
      <c r="Y25" s="13">
        <v>4193574</v>
      </c>
      <c r="Z25" s="11">
        <f t="shared" si="2"/>
        <v>2606</v>
      </c>
      <c r="AA25" s="13">
        <v>6561424</v>
      </c>
      <c r="AB25" s="13">
        <v>6546612</v>
      </c>
      <c r="AC25" s="11">
        <f t="shared" si="3"/>
        <v>-14812</v>
      </c>
      <c r="AF25" s="11">
        <f t="shared" si="4"/>
        <v>0</v>
      </c>
      <c r="AG25" s="11"/>
      <c r="AH25" s="11"/>
      <c r="AI25" s="11">
        <f t="shared" si="5"/>
        <v>0</v>
      </c>
      <c r="AJ25" s="12">
        <f t="shared" si="6"/>
        <v>4190968</v>
      </c>
      <c r="AK25" s="12">
        <f t="shared" si="6"/>
        <v>4193574</v>
      </c>
      <c r="AL25" s="11">
        <f t="shared" si="7"/>
        <v>6561424</v>
      </c>
      <c r="AM25" s="11">
        <f t="shared" si="7"/>
        <v>6546612</v>
      </c>
    </row>
    <row r="26" spans="1:44" x14ac:dyDescent="0.25">
      <c r="A26" s="38">
        <v>36100</v>
      </c>
      <c r="B26" s="11">
        <v>6</v>
      </c>
      <c r="C26" s="11"/>
      <c r="D26" s="11">
        <v>-4144</v>
      </c>
      <c r="E26" s="11"/>
      <c r="F26" s="13">
        <f t="shared" si="0"/>
        <v>4138</v>
      </c>
      <c r="G26" s="95">
        <v>1.98</v>
      </c>
      <c r="H26" s="68">
        <f t="shared" si="1"/>
        <v>8193.24</v>
      </c>
      <c r="I26" s="39"/>
      <c r="J26" s="39"/>
      <c r="K26" s="46"/>
      <c r="L26" s="41"/>
      <c r="M26" s="19"/>
      <c r="N26" s="20"/>
      <c r="O26" s="35"/>
      <c r="W26" s="48">
        <v>35521</v>
      </c>
      <c r="X26" s="13">
        <v>3115956</v>
      </c>
      <c r="Y26" s="13">
        <v>3021896</v>
      </c>
      <c r="Z26" s="11">
        <f t="shared" si="2"/>
        <v>-94060</v>
      </c>
      <c r="AA26" s="13">
        <v>4700126</v>
      </c>
      <c r="AB26" s="13">
        <v>4743014</v>
      </c>
      <c r="AC26" s="11">
        <f t="shared" si="3"/>
        <v>42888</v>
      </c>
      <c r="AF26" s="11">
        <f t="shared" si="4"/>
        <v>0</v>
      </c>
      <c r="AG26" s="11"/>
      <c r="AH26" s="11"/>
      <c r="AI26" s="11">
        <f t="shared" si="5"/>
        <v>0</v>
      </c>
      <c r="AJ26" s="12">
        <f t="shared" si="6"/>
        <v>3115956</v>
      </c>
      <c r="AK26" s="12">
        <f t="shared" si="6"/>
        <v>3021896</v>
      </c>
      <c r="AL26" s="11">
        <f t="shared" si="7"/>
        <v>4700126</v>
      </c>
      <c r="AM26" s="11">
        <f t="shared" si="7"/>
        <v>4743014</v>
      </c>
    </row>
    <row r="27" spans="1:44" x14ac:dyDescent="0.25">
      <c r="A27" s="38">
        <v>36130</v>
      </c>
      <c r="B27" s="11">
        <v>11619</v>
      </c>
      <c r="C27" s="11">
        <v>9374</v>
      </c>
      <c r="D27" s="11">
        <v>-4530</v>
      </c>
      <c r="E27" s="11"/>
      <c r="F27" s="13">
        <f t="shared" si="0"/>
        <v>2285</v>
      </c>
      <c r="G27" s="95">
        <v>1.71</v>
      </c>
      <c r="H27" s="68">
        <f t="shared" si="1"/>
        <v>3907.35</v>
      </c>
      <c r="I27" s="39"/>
      <c r="J27" s="39"/>
      <c r="K27" s="46"/>
      <c r="L27" s="41"/>
      <c r="M27" s="19"/>
      <c r="N27" s="20"/>
      <c r="O27" s="35"/>
      <c r="W27" s="16">
        <v>35551</v>
      </c>
      <c r="X27" s="13">
        <v>2078173</v>
      </c>
      <c r="Y27" s="13">
        <v>2081843</v>
      </c>
      <c r="Z27" s="11">
        <f t="shared" si="2"/>
        <v>3670</v>
      </c>
      <c r="AA27" s="13">
        <v>5363804</v>
      </c>
      <c r="AB27" s="13">
        <v>5354710</v>
      </c>
      <c r="AC27" s="11">
        <f t="shared" si="3"/>
        <v>-9094</v>
      </c>
      <c r="AF27" s="11">
        <f t="shared" si="4"/>
        <v>0</v>
      </c>
      <c r="AG27" s="11"/>
      <c r="AH27" s="11"/>
      <c r="AI27" s="11">
        <f t="shared" si="5"/>
        <v>0</v>
      </c>
      <c r="AJ27" s="12">
        <f t="shared" si="6"/>
        <v>2078173</v>
      </c>
      <c r="AK27" s="12">
        <f t="shared" si="6"/>
        <v>2081843</v>
      </c>
      <c r="AL27" s="11">
        <f t="shared" si="7"/>
        <v>5363804</v>
      </c>
      <c r="AM27" s="11">
        <f t="shared" si="7"/>
        <v>5354710</v>
      </c>
    </row>
    <row r="28" spans="1:44" x14ac:dyDescent="0.25">
      <c r="A28" s="38">
        <v>36161</v>
      </c>
      <c r="B28" s="11">
        <v>227652</v>
      </c>
      <c r="C28" s="11">
        <v>267294</v>
      </c>
      <c r="D28" s="11">
        <v>-5180</v>
      </c>
      <c r="E28" s="11"/>
      <c r="F28" s="13">
        <f t="shared" si="0"/>
        <v>44822</v>
      </c>
      <c r="G28" s="95">
        <v>1.75</v>
      </c>
      <c r="H28" s="68">
        <f t="shared" si="1"/>
        <v>78438.5</v>
      </c>
      <c r="I28" s="39"/>
      <c r="J28" s="39"/>
      <c r="K28" s="46"/>
      <c r="L28" s="41"/>
      <c r="M28" s="19"/>
      <c r="N28" s="20"/>
      <c r="O28" s="35"/>
      <c r="W28" s="16">
        <v>35582</v>
      </c>
      <c r="X28" s="13">
        <v>1646640</v>
      </c>
      <c r="Y28" s="13">
        <v>1677213</v>
      </c>
      <c r="Z28" s="11">
        <f t="shared" si="2"/>
        <v>30573</v>
      </c>
      <c r="AA28" s="13">
        <v>6522394</v>
      </c>
      <c r="AB28" s="13">
        <f>6540119+6303</f>
        <v>6546422</v>
      </c>
      <c r="AC28" s="11">
        <f t="shared" si="3"/>
        <v>24028</v>
      </c>
      <c r="AF28" s="11">
        <f t="shared" si="4"/>
        <v>0</v>
      </c>
      <c r="AG28" s="11"/>
      <c r="AH28" s="11"/>
      <c r="AI28" s="11">
        <f t="shared" si="5"/>
        <v>0</v>
      </c>
      <c r="AJ28" s="12">
        <f t="shared" si="6"/>
        <v>1646640</v>
      </c>
      <c r="AK28" s="12">
        <f t="shared" si="6"/>
        <v>1677213</v>
      </c>
      <c r="AL28" s="11">
        <f t="shared" si="7"/>
        <v>6522394</v>
      </c>
      <c r="AM28" s="11">
        <f t="shared" si="7"/>
        <v>6546422</v>
      </c>
    </row>
    <row r="29" spans="1:44" x14ac:dyDescent="0.25">
      <c r="A29" s="38">
        <v>36192</v>
      </c>
      <c r="B29" s="11">
        <v>228776</v>
      </c>
      <c r="C29" s="11"/>
      <c r="D29" s="11">
        <v>-5088</v>
      </c>
      <c r="E29" s="11"/>
      <c r="F29" s="13">
        <f t="shared" si="0"/>
        <v>-223688</v>
      </c>
      <c r="G29" s="95">
        <v>1.64</v>
      </c>
      <c r="H29" s="68">
        <f t="shared" si="1"/>
        <v>-366848.32</v>
      </c>
      <c r="I29" s="39"/>
      <c r="J29" s="39"/>
      <c r="K29" s="46"/>
      <c r="L29" s="41"/>
      <c r="M29" s="19"/>
      <c r="N29" s="20"/>
      <c r="O29" s="35"/>
      <c r="W29" s="16">
        <v>35612</v>
      </c>
      <c r="X29" s="13">
        <v>1750599</v>
      </c>
      <c r="Y29" s="13">
        <v>1718899</v>
      </c>
      <c r="Z29" s="11">
        <f t="shared" si="2"/>
        <v>-31700</v>
      </c>
      <c r="AA29" s="13">
        <v>7532026</v>
      </c>
      <c r="AB29" s="13">
        <v>7539173</v>
      </c>
      <c r="AC29" s="11">
        <f t="shared" si="3"/>
        <v>7147</v>
      </c>
      <c r="AF29" s="11">
        <f t="shared" si="4"/>
        <v>0</v>
      </c>
      <c r="AG29" s="11"/>
      <c r="AH29" s="11"/>
      <c r="AI29" s="11">
        <f t="shared" si="5"/>
        <v>0</v>
      </c>
      <c r="AJ29" s="12">
        <f t="shared" si="6"/>
        <v>1750599</v>
      </c>
      <c r="AK29" s="12">
        <f t="shared" si="6"/>
        <v>1718899</v>
      </c>
      <c r="AL29" s="11">
        <f t="shared" si="7"/>
        <v>7532026</v>
      </c>
      <c r="AM29" s="11">
        <f t="shared" si="7"/>
        <v>7539173</v>
      </c>
    </row>
    <row r="30" spans="1:44" x14ac:dyDescent="0.25">
      <c r="A30" s="38">
        <v>36220</v>
      </c>
      <c r="B30" s="11">
        <v>299090</v>
      </c>
      <c r="C30" s="11"/>
      <c r="D30" s="11">
        <v>-4792</v>
      </c>
      <c r="E30" s="11"/>
      <c r="F30" s="13">
        <f t="shared" si="0"/>
        <v>-294298</v>
      </c>
      <c r="G30" s="95">
        <v>1.61</v>
      </c>
      <c r="H30" s="68">
        <f t="shared" si="1"/>
        <v>-473819.78</v>
      </c>
      <c r="I30" s="39"/>
      <c r="J30" s="39"/>
      <c r="K30" s="46"/>
      <c r="L30" s="41"/>
      <c r="M30" s="19"/>
      <c r="N30" s="20"/>
      <c r="O30" s="35"/>
      <c r="W30" s="16">
        <v>35643</v>
      </c>
      <c r="X30" s="13">
        <v>566914</v>
      </c>
      <c r="Y30" s="13">
        <v>545248</v>
      </c>
      <c r="Z30" s="11">
        <f t="shared" si="2"/>
        <v>-21666</v>
      </c>
      <c r="AA30" s="13">
        <v>6797342</v>
      </c>
      <c r="AB30" s="13">
        <v>6750964</v>
      </c>
      <c r="AC30" s="11">
        <f t="shared" si="3"/>
        <v>-46378</v>
      </c>
      <c r="AF30" s="11">
        <f t="shared" si="4"/>
        <v>0</v>
      </c>
      <c r="AG30" s="11"/>
      <c r="AH30" s="11"/>
      <c r="AI30" s="11">
        <f t="shared" si="5"/>
        <v>0</v>
      </c>
      <c r="AJ30" s="12">
        <f t="shared" si="6"/>
        <v>566914</v>
      </c>
      <c r="AK30" s="12">
        <f t="shared" si="6"/>
        <v>545248</v>
      </c>
      <c r="AL30" s="11">
        <f t="shared" si="7"/>
        <v>6797342</v>
      </c>
      <c r="AM30" s="11">
        <f t="shared" si="7"/>
        <v>6750964</v>
      </c>
    </row>
    <row r="31" spans="1:44" x14ac:dyDescent="0.25">
      <c r="A31" s="38">
        <v>36251</v>
      </c>
      <c r="B31" s="11">
        <v>322780</v>
      </c>
      <c r="C31" s="11">
        <v>151302</v>
      </c>
      <c r="D31" s="11">
        <v>-4794</v>
      </c>
      <c r="E31" s="11"/>
      <c r="F31" s="13">
        <f t="shared" si="0"/>
        <v>-166684</v>
      </c>
      <c r="G31" s="95">
        <v>1.96</v>
      </c>
      <c r="H31" s="68">
        <f t="shared" si="1"/>
        <v>-326700.64</v>
      </c>
      <c r="I31" s="39"/>
      <c r="J31" s="39"/>
      <c r="K31" s="46"/>
      <c r="L31" s="41"/>
      <c r="M31" s="19"/>
      <c r="N31" s="20"/>
      <c r="O31" s="35"/>
      <c r="W31" s="16">
        <v>35674</v>
      </c>
      <c r="X31" s="13">
        <v>587456</v>
      </c>
      <c r="Y31" s="13">
        <v>564735</v>
      </c>
      <c r="Z31" s="11">
        <f t="shared" si="2"/>
        <v>-22721</v>
      </c>
      <c r="AA31" s="13">
        <v>6989932</v>
      </c>
      <c r="AB31" s="13">
        <v>6975913</v>
      </c>
      <c r="AC31" s="11">
        <f t="shared" si="3"/>
        <v>-14019</v>
      </c>
      <c r="AF31" s="11">
        <f t="shared" si="4"/>
        <v>0</v>
      </c>
      <c r="AG31" s="11"/>
      <c r="AH31" s="11"/>
      <c r="AI31" s="11">
        <f t="shared" si="5"/>
        <v>0</v>
      </c>
      <c r="AJ31" s="12">
        <f t="shared" si="6"/>
        <v>587456</v>
      </c>
      <c r="AK31" s="12">
        <f t="shared" si="6"/>
        <v>564735</v>
      </c>
      <c r="AL31" s="11">
        <f t="shared" si="7"/>
        <v>6989932</v>
      </c>
      <c r="AM31" s="11">
        <f t="shared" si="7"/>
        <v>6975913</v>
      </c>
    </row>
    <row r="32" spans="1:44" x14ac:dyDescent="0.25">
      <c r="A32" s="38">
        <v>36281</v>
      </c>
      <c r="B32" s="11">
        <v>262258</v>
      </c>
      <c r="C32" s="11">
        <v>258657</v>
      </c>
      <c r="D32" s="11">
        <v>-4554</v>
      </c>
      <c r="E32" s="11"/>
      <c r="F32" s="13">
        <f t="shared" si="0"/>
        <v>953</v>
      </c>
      <c r="G32" s="95">
        <v>2.09</v>
      </c>
      <c r="H32" s="68">
        <f t="shared" si="1"/>
        <v>1991.7699999999998</v>
      </c>
      <c r="I32" s="39"/>
      <c r="J32" s="39"/>
      <c r="K32" s="46"/>
      <c r="L32" s="41"/>
      <c r="M32" s="19"/>
      <c r="N32" s="20"/>
      <c r="O32" s="35"/>
      <c r="W32" s="16">
        <v>35704</v>
      </c>
      <c r="X32" s="13">
        <v>2763076</v>
      </c>
      <c r="Y32" s="13">
        <v>2772953</v>
      </c>
      <c r="Z32" s="11">
        <f t="shared" si="2"/>
        <v>9877</v>
      </c>
      <c r="AA32" s="13">
        <v>7271471</v>
      </c>
      <c r="AB32" s="13">
        <v>7253744</v>
      </c>
      <c r="AC32" s="11">
        <f t="shared" si="3"/>
        <v>-17727</v>
      </c>
      <c r="AF32" s="11">
        <f t="shared" si="4"/>
        <v>0</v>
      </c>
      <c r="AG32" s="11"/>
      <c r="AH32" s="11"/>
      <c r="AI32" s="11">
        <f t="shared" si="5"/>
        <v>0</v>
      </c>
      <c r="AJ32" s="12">
        <f t="shared" si="6"/>
        <v>2763076</v>
      </c>
      <c r="AK32" s="12">
        <f t="shared" si="6"/>
        <v>2772953</v>
      </c>
      <c r="AL32" s="11">
        <f t="shared" si="7"/>
        <v>7271471</v>
      </c>
      <c r="AM32" s="11">
        <f t="shared" si="7"/>
        <v>7253744</v>
      </c>
    </row>
    <row r="33" spans="1:39" x14ac:dyDescent="0.25">
      <c r="A33" s="38">
        <v>36312</v>
      </c>
      <c r="B33" s="11">
        <v>131224</v>
      </c>
      <c r="C33" s="11">
        <v>109454</v>
      </c>
      <c r="D33" s="11">
        <v>-4248</v>
      </c>
      <c r="E33" s="11"/>
      <c r="F33" s="13">
        <f t="shared" si="0"/>
        <v>-17522</v>
      </c>
      <c r="G33" s="95">
        <v>2.12</v>
      </c>
      <c r="H33" s="68">
        <f t="shared" si="1"/>
        <v>-37146.639999999999</v>
      </c>
      <c r="J33" s="39"/>
      <c r="K33" s="46"/>
      <c r="L33" s="41"/>
      <c r="M33" s="19"/>
      <c r="N33" s="20"/>
      <c r="O33" s="35"/>
      <c r="W33" s="16">
        <v>35735</v>
      </c>
      <c r="X33" s="13">
        <v>1591038</v>
      </c>
      <c r="Y33" s="13">
        <v>1727548</v>
      </c>
      <c r="Z33" s="11">
        <f t="shared" si="2"/>
        <v>136510</v>
      </c>
      <c r="AA33" s="13">
        <v>8245668</v>
      </c>
      <c r="AB33" s="13">
        <v>8323487</v>
      </c>
      <c r="AC33" s="11">
        <f t="shared" si="3"/>
        <v>77819</v>
      </c>
      <c r="AF33" s="11">
        <f t="shared" si="4"/>
        <v>0</v>
      </c>
      <c r="AG33" s="11"/>
      <c r="AH33" s="11"/>
      <c r="AI33" s="11">
        <f t="shared" si="5"/>
        <v>0</v>
      </c>
      <c r="AJ33" s="12">
        <f t="shared" si="6"/>
        <v>1591038</v>
      </c>
      <c r="AK33" s="12">
        <f t="shared" si="6"/>
        <v>1727548</v>
      </c>
      <c r="AL33" s="11">
        <f t="shared" si="7"/>
        <v>8245668</v>
      </c>
      <c r="AM33" s="11">
        <f t="shared" si="7"/>
        <v>8323487</v>
      </c>
    </row>
    <row r="34" spans="1:39" x14ac:dyDescent="0.25">
      <c r="A34" s="38">
        <v>36342</v>
      </c>
      <c r="B34" s="11">
        <v>134640</v>
      </c>
      <c r="C34" s="11"/>
      <c r="D34" s="11">
        <v>-4448</v>
      </c>
      <c r="E34" s="11"/>
      <c r="F34" s="13">
        <f t="shared" si="0"/>
        <v>-130192</v>
      </c>
      <c r="G34" s="95">
        <v>2.17</v>
      </c>
      <c r="H34" s="68">
        <f t="shared" si="1"/>
        <v>-282516.64</v>
      </c>
      <c r="J34" s="39"/>
      <c r="K34" s="46"/>
      <c r="L34" s="41"/>
      <c r="M34" s="19"/>
      <c r="N34" s="20"/>
      <c r="O34" s="35"/>
      <c r="W34" s="16">
        <v>35765</v>
      </c>
      <c r="X34" s="13">
        <v>1359336</v>
      </c>
      <c r="Y34" s="13">
        <v>1373488</v>
      </c>
      <c r="Z34" s="11">
        <f t="shared" si="2"/>
        <v>14152</v>
      </c>
      <c r="AA34" s="13">
        <v>6610234</v>
      </c>
      <c r="AB34" s="13">
        <v>6570034</v>
      </c>
      <c r="AC34" s="11">
        <f t="shared" si="3"/>
        <v>-40200</v>
      </c>
      <c r="AF34" s="11">
        <f t="shared" si="4"/>
        <v>0</v>
      </c>
      <c r="AG34" s="11"/>
      <c r="AH34" s="11"/>
      <c r="AI34" s="11">
        <f t="shared" si="5"/>
        <v>0</v>
      </c>
      <c r="AJ34" s="12">
        <f t="shared" si="6"/>
        <v>1359336</v>
      </c>
      <c r="AK34" s="12">
        <f t="shared" si="6"/>
        <v>1373488</v>
      </c>
      <c r="AL34" s="11">
        <f t="shared" si="7"/>
        <v>6610234</v>
      </c>
      <c r="AM34" s="11">
        <f t="shared" si="7"/>
        <v>6570034</v>
      </c>
    </row>
    <row r="35" spans="1:39" x14ac:dyDescent="0.25">
      <c r="A35" s="38">
        <v>36373</v>
      </c>
      <c r="B35" s="11"/>
      <c r="C35" s="11"/>
      <c r="D35" s="11">
        <v>-4073</v>
      </c>
      <c r="E35" s="11"/>
      <c r="F35" s="13">
        <f t="shared" si="0"/>
        <v>4073</v>
      </c>
      <c r="G35" s="95">
        <v>2.6</v>
      </c>
      <c r="H35" s="68">
        <f t="shared" si="1"/>
        <v>10589.800000000001</v>
      </c>
      <c r="J35" s="39"/>
      <c r="K35" s="46"/>
      <c r="L35" s="41"/>
      <c r="M35" s="19"/>
      <c r="N35" s="20"/>
      <c r="O35" s="35"/>
      <c r="W35" s="16">
        <v>35796</v>
      </c>
      <c r="X35" s="13">
        <v>0</v>
      </c>
      <c r="Y35" s="13">
        <v>0</v>
      </c>
      <c r="Z35" s="11">
        <f t="shared" si="2"/>
        <v>0</v>
      </c>
      <c r="AA35" s="13">
        <v>5384373</v>
      </c>
      <c r="AB35" s="13">
        <f>5306295+24983</f>
        <v>5331278</v>
      </c>
      <c r="AC35" s="11">
        <f t="shared" si="3"/>
        <v>-53095</v>
      </c>
      <c r="AF35" s="11">
        <f t="shared" si="4"/>
        <v>0</v>
      </c>
      <c r="AG35" s="11"/>
      <c r="AH35" s="11"/>
      <c r="AI35" s="11">
        <f t="shared" si="5"/>
        <v>0</v>
      </c>
      <c r="AJ35" s="12">
        <f t="shared" si="6"/>
        <v>0</v>
      </c>
      <c r="AK35" s="12">
        <f t="shared" si="6"/>
        <v>0</v>
      </c>
      <c r="AL35" s="11">
        <f t="shared" si="7"/>
        <v>5384373</v>
      </c>
      <c r="AM35" s="11">
        <f t="shared" si="7"/>
        <v>5331278</v>
      </c>
    </row>
    <row r="36" spans="1:39" x14ac:dyDescent="0.25">
      <c r="A36" s="38">
        <v>36404</v>
      </c>
      <c r="B36" s="11"/>
      <c r="C36" s="11"/>
      <c r="D36" s="11">
        <v>-4387</v>
      </c>
      <c r="E36" s="11"/>
      <c r="F36" s="13">
        <f>+E36-D36+C36-B36</f>
        <v>4387</v>
      </c>
      <c r="G36" s="95">
        <v>2.4</v>
      </c>
      <c r="H36" s="68">
        <f>+G36*F36</f>
        <v>10528.8</v>
      </c>
      <c r="J36" s="39"/>
      <c r="K36" s="46"/>
      <c r="L36" s="41"/>
      <c r="M36" s="19"/>
      <c r="N36" s="20"/>
      <c r="O36" s="35"/>
      <c r="W36" s="16"/>
      <c r="X36" s="13"/>
      <c r="Y36" s="13"/>
      <c r="Z36" s="11"/>
      <c r="AA36" s="13"/>
      <c r="AB36" s="13"/>
      <c r="AC36" s="11"/>
      <c r="AF36" s="11"/>
      <c r="AG36" s="11"/>
      <c r="AH36" s="11"/>
      <c r="AI36" s="11"/>
      <c r="AJ36" s="12"/>
      <c r="AK36" s="12"/>
      <c r="AL36" s="11"/>
      <c r="AM36" s="11"/>
    </row>
    <row r="37" spans="1:39" x14ac:dyDescent="0.25">
      <c r="A37" s="38">
        <v>36434</v>
      </c>
      <c r="B37" s="11"/>
      <c r="C37" s="11"/>
      <c r="D37" s="11">
        <v>-4492</v>
      </c>
      <c r="E37" s="11"/>
      <c r="F37" s="13">
        <f>+E37-D37+C37-B37</f>
        <v>4492</v>
      </c>
      <c r="G37" s="95">
        <v>2.62</v>
      </c>
      <c r="H37" s="68">
        <f>+G37*F37</f>
        <v>11769.04</v>
      </c>
      <c r="J37" s="39"/>
      <c r="K37" s="46"/>
      <c r="L37" s="41"/>
      <c r="M37" s="19"/>
      <c r="N37" s="20"/>
      <c r="O37" s="35"/>
      <c r="W37" s="16"/>
      <c r="X37" s="13"/>
      <c r="Y37" s="13"/>
      <c r="Z37" s="11"/>
      <c r="AA37" s="13"/>
      <c r="AB37" s="13"/>
      <c r="AC37" s="11"/>
      <c r="AF37" s="11"/>
      <c r="AG37" s="11"/>
      <c r="AH37" s="11"/>
      <c r="AI37" s="11"/>
      <c r="AJ37" s="12"/>
      <c r="AK37" s="12"/>
      <c r="AL37" s="11"/>
      <c r="AM37" s="11"/>
    </row>
    <row r="38" spans="1:39" x14ac:dyDescent="0.25">
      <c r="A38" s="38">
        <v>36465</v>
      </c>
      <c r="B38" s="11"/>
      <c r="C38" s="11"/>
      <c r="D38" s="11">
        <v>-3733</v>
      </c>
      <c r="E38" s="11"/>
      <c r="F38" s="13">
        <f>+E38-D38+C38-B38</f>
        <v>3733</v>
      </c>
      <c r="G38" s="95">
        <v>2.1800000000000002</v>
      </c>
      <c r="H38" s="68">
        <f>+G38*F38</f>
        <v>8137.9400000000005</v>
      </c>
      <c r="J38" s="39"/>
      <c r="K38" s="46"/>
      <c r="L38" s="41"/>
      <c r="M38" s="19"/>
      <c r="N38" s="20"/>
      <c r="O38" s="35"/>
      <c r="W38" s="16"/>
      <c r="X38" s="13"/>
      <c r="Y38" s="13"/>
      <c r="Z38" s="11"/>
      <c r="AA38" s="13"/>
      <c r="AB38" s="13"/>
      <c r="AC38" s="11"/>
      <c r="AF38" s="11"/>
      <c r="AG38" s="11"/>
      <c r="AH38" s="11"/>
      <c r="AI38" s="11"/>
      <c r="AJ38" s="12"/>
      <c r="AK38" s="12"/>
      <c r="AL38" s="11"/>
      <c r="AM38" s="11"/>
    </row>
    <row r="39" spans="1:39" x14ac:dyDescent="0.25">
      <c r="A39" s="69" t="s">
        <v>18</v>
      </c>
      <c r="B39" s="11"/>
      <c r="C39" s="11"/>
      <c r="D39" s="11"/>
      <c r="E39" s="11"/>
      <c r="F39" s="13">
        <v>696860</v>
      </c>
      <c r="G39" s="95"/>
      <c r="H39" s="68">
        <f>276645.93+942358.85</f>
        <v>1219004.78</v>
      </c>
      <c r="J39" s="39"/>
      <c r="K39" s="46"/>
      <c r="L39" s="41"/>
      <c r="M39" s="19"/>
      <c r="N39" s="20"/>
      <c r="O39" s="35"/>
      <c r="W39" s="16"/>
      <c r="X39" s="13"/>
      <c r="Y39" s="13"/>
      <c r="Z39" s="11"/>
      <c r="AA39" s="13"/>
      <c r="AB39" s="13"/>
      <c r="AC39" s="11"/>
      <c r="AF39" s="11"/>
      <c r="AG39" s="11"/>
      <c r="AH39" s="11"/>
      <c r="AI39" s="11"/>
      <c r="AJ39" s="12"/>
      <c r="AK39" s="12"/>
      <c r="AL39" s="11"/>
      <c r="AM39" s="11"/>
    </row>
    <row r="40" spans="1:39" x14ac:dyDescent="0.25">
      <c r="A40" s="37"/>
      <c r="B40" s="11"/>
      <c r="C40" s="11"/>
      <c r="D40" s="11"/>
      <c r="E40" s="11"/>
      <c r="F40" s="97"/>
      <c r="G40" s="39"/>
      <c r="H40" s="96"/>
      <c r="J40" s="39"/>
      <c r="K40" s="46"/>
      <c r="L40" s="41"/>
      <c r="M40" s="19"/>
      <c r="N40" s="20"/>
      <c r="O40" s="35"/>
      <c r="W40" s="16">
        <v>35827</v>
      </c>
      <c r="X40" s="13">
        <v>1711991</v>
      </c>
      <c r="Y40" s="13">
        <v>1737934</v>
      </c>
      <c r="Z40" s="11">
        <f t="shared" si="2"/>
        <v>25943</v>
      </c>
      <c r="AA40" s="13">
        <v>7080113</v>
      </c>
      <c r="AB40" s="13">
        <v>7079803</v>
      </c>
      <c r="AC40" s="11">
        <f t="shared" si="3"/>
        <v>-310</v>
      </c>
      <c r="AF40" s="11">
        <f t="shared" si="4"/>
        <v>0</v>
      </c>
      <c r="AG40" s="11"/>
      <c r="AH40" s="11"/>
      <c r="AI40" s="11">
        <f t="shared" si="5"/>
        <v>0</v>
      </c>
      <c r="AJ40" s="12">
        <f t="shared" si="6"/>
        <v>1711991</v>
      </c>
      <c r="AK40" s="12">
        <f t="shared" si="6"/>
        <v>1737934</v>
      </c>
      <c r="AL40" s="11">
        <f t="shared" si="7"/>
        <v>7080113</v>
      </c>
      <c r="AM40" s="11">
        <f t="shared" si="7"/>
        <v>7079803</v>
      </c>
    </row>
    <row r="41" spans="1:39" x14ac:dyDescent="0.25">
      <c r="A41" s="70"/>
      <c r="B41" s="44"/>
      <c r="C41" s="44"/>
      <c r="D41" s="44"/>
      <c r="E41" s="44"/>
      <c r="F41" s="44">
        <f>SUM(F5:F40)</f>
        <v>0</v>
      </c>
      <c r="G41" s="71"/>
      <c r="H41" s="5">
        <f>SUM(H5:H40)</f>
        <v>0</v>
      </c>
      <c r="J41" s="39"/>
      <c r="K41" s="40"/>
      <c r="L41" s="41"/>
      <c r="M41" s="19"/>
      <c r="N41" s="20"/>
      <c r="O41" s="35"/>
      <c r="W41" s="16">
        <v>35855</v>
      </c>
      <c r="X41" s="13">
        <v>2604259</v>
      </c>
      <c r="Y41" s="13">
        <v>2600293</v>
      </c>
      <c r="Z41" s="11">
        <f t="shared" si="2"/>
        <v>-3966</v>
      </c>
      <c r="AA41" s="13">
        <v>6921886</v>
      </c>
      <c r="AB41" s="13">
        <f>-6868413+6873298+6868413</f>
        <v>6873298</v>
      </c>
      <c r="AC41" s="11">
        <f t="shared" si="3"/>
        <v>-48588</v>
      </c>
      <c r="AF41" s="11">
        <f t="shared" si="4"/>
        <v>0</v>
      </c>
      <c r="AG41" s="11"/>
      <c r="AH41" s="11"/>
      <c r="AI41" s="11">
        <f t="shared" si="5"/>
        <v>0</v>
      </c>
      <c r="AJ41" s="12">
        <f t="shared" si="6"/>
        <v>2604259</v>
      </c>
      <c r="AK41" s="12">
        <f t="shared" si="6"/>
        <v>2600293</v>
      </c>
      <c r="AL41" s="11">
        <f t="shared" si="7"/>
        <v>6921886</v>
      </c>
      <c r="AM41" s="11">
        <f t="shared" si="7"/>
        <v>6873298</v>
      </c>
    </row>
    <row r="42" spans="1:39" x14ac:dyDescent="0.25">
      <c r="A42" s="54"/>
      <c r="B42" s="54"/>
      <c r="C42" s="51"/>
      <c r="D42" s="54"/>
      <c r="E42" s="51"/>
      <c r="F42" s="72"/>
      <c r="G42" s="54"/>
      <c r="H42" s="73"/>
      <c r="J42" s="39"/>
      <c r="K42" s="40"/>
      <c r="L42" s="41"/>
      <c r="M42" s="19"/>
      <c r="N42" s="20"/>
      <c r="O42" s="35"/>
      <c r="W42" s="16">
        <v>35886</v>
      </c>
      <c r="X42" s="13">
        <f>-1997073+2069285+1997073</f>
        <v>2069285</v>
      </c>
      <c r="Y42" s="13">
        <v>2035083</v>
      </c>
      <c r="Z42" s="11">
        <f t="shared" si="2"/>
        <v>-34202</v>
      </c>
      <c r="AA42" s="13">
        <v>7018932</v>
      </c>
      <c r="AB42" s="13">
        <v>7014499</v>
      </c>
      <c r="AC42" s="11">
        <f t="shared" si="3"/>
        <v>-4433</v>
      </c>
      <c r="AF42" s="11">
        <f t="shared" si="4"/>
        <v>0</v>
      </c>
      <c r="AG42" s="11"/>
      <c r="AH42" s="11"/>
      <c r="AI42" s="11">
        <f t="shared" si="5"/>
        <v>0</v>
      </c>
      <c r="AJ42" s="12">
        <f t="shared" si="6"/>
        <v>2069285</v>
      </c>
      <c r="AK42" s="12">
        <f t="shared" si="6"/>
        <v>2035083</v>
      </c>
      <c r="AL42" s="11">
        <f t="shared" si="7"/>
        <v>7018932</v>
      </c>
      <c r="AM42" s="11">
        <f t="shared" si="7"/>
        <v>7014499</v>
      </c>
    </row>
    <row r="43" spans="1:39" x14ac:dyDescent="0.25">
      <c r="A43" s="74"/>
      <c r="B43" s="6"/>
      <c r="C43" s="75"/>
      <c r="D43" s="50"/>
      <c r="E43" s="76"/>
      <c r="F43" s="77"/>
      <c r="G43" s="71"/>
      <c r="H43" s="55"/>
      <c r="J43" s="39"/>
      <c r="K43" s="40"/>
      <c r="L43" s="41"/>
      <c r="M43" s="19"/>
      <c r="N43" s="20"/>
      <c r="O43" s="35"/>
      <c r="W43" s="16">
        <v>35916</v>
      </c>
      <c r="X43" s="13">
        <v>2491633</v>
      </c>
      <c r="Y43" s="13">
        <v>2482530</v>
      </c>
      <c r="Z43" s="11">
        <f t="shared" si="2"/>
        <v>-9103</v>
      </c>
      <c r="AA43" s="13">
        <v>7745831</v>
      </c>
      <c r="AB43" s="13">
        <f>7754753-7770993-7771397+7770993+7771397</f>
        <v>7754753</v>
      </c>
      <c r="AC43" s="11">
        <f t="shared" si="3"/>
        <v>8922</v>
      </c>
      <c r="AF43" s="11">
        <f t="shared" si="4"/>
        <v>0</v>
      </c>
      <c r="AG43" s="11"/>
      <c r="AH43" s="11"/>
      <c r="AI43" s="11">
        <f t="shared" si="5"/>
        <v>0</v>
      </c>
      <c r="AJ43" s="12">
        <f t="shared" si="6"/>
        <v>2491633</v>
      </c>
      <c r="AK43" s="12">
        <f t="shared" si="6"/>
        <v>2482530</v>
      </c>
      <c r="AL43" s="11">
        <f t="shared" si="7"/>
        <v>7745831</v>
      </c>
      <c r="AM43" s="11">
        <f t="shared" si="7"/>
        <v>7754753</v>
      </c>
    </row>
    <row r="44" spans="1:39" x14ac:dyDescent="0.25">
      <c r="A44" s="74"/>
      <c r="B44" s="6"/>
      <c r="C44" s="51"/>
      <c r="D44" s="52"/>
      <c r="E44" s="51"/>
      <c r="F44" s="51"/>
      <c r="G44" s="78"/>
      <c r="H44" s="55"/>
      <c r="J44" s="39"/>
      <c r="K44" s="40"/>
      <c r="L44" s="41"/>
      <c r="M44" s="19"/>
      <c r="N44" s="20"/>
      <c r="O44" s="35"/>
      <c r="W44" s="16">
        <v>35947</v>
      </c>
      <c r="X44" s="13">
        <v>7174097</v>
      </c>
      <c r="Y44" s="13">
        <v>7200838</v>
      </c>
      <c r="Z44" s="11">
        <f t="shared" si="2"/>
        <v>26741</v>
      </c>
      <c r="AA44" s="13">
        <v>7392850</v>
      </c>
      <c r="AB44" s="13">
        <v>7482566</v>
      </c>
      <c r="AC44" s="11">
        <f t="shared" si="3"/>
        <v>89716</v>
      </c>
      <c r="AF44" s="11">
        <f t="shared" si="4"/>
        <v>0</v>
      </c>
      <c r="AG44" s="11"/>
      <c r="AH44" s="11"/>
      <c r="AI44" s="11">
        <f t="shared" si="5"/>
        <v>0</v>
      </c>
      <c r="AJ44" s="12">
        <f t="shared" si="6"/>
        <v>7174097</v>
      </c>
      <c r="AK44" s="12">
        <f t="shared" si="6"/>
        <v>7200838</v>
      </c>
      <c r="AL44" s="11">
        <f t="shared" si="7"/>
        <v>7392850</v>
      </c>
      <c r="AM44" s="11">
        <f t="shared" si="7"/>
        <v>7482566</v>
      </c>
    </row>
    <row r="45" spans="1:39" x14ac:dyDescent="0.25">
      <c r="A45" s="79"/>
      <c r="B45" s="54"/>
      <c r="C45" s="54"/>
      <c r="D45" s="54"/>
      <c r="E45" s="54"/>
      <c r="F45" s="56"/>
      <c r="G45" s="78"/>
      <c r="H45" s="55"/>
      <c r="J45" s="39"/>
      <c r="K45" s="40"/>
      <c r="L45" s="41"/>
      <c r="M45" s="19"/>
      <c r="N45" s="20"/>
      <c r="O45" s="35"/>
      <c r="W45" s="16"/>
      <c r="X45" s="13"/>
      <c r="Y45" s="13"/>
      <c r="Z45" s="11"/>
      <c r="AA45" s="13"/>
      <c r="AB45" s="13"/>
      <c r="AC45" s="11"/>
      <c r="AF45" s="11"/>
      <c r="AG45" s="11">
        <v>7406522</v>
      </c>
      <c r="AH45" s="11">
        <v>7304786</v>
      </c>
      <c r="AI45" s="11">
        <f t="shared" si="5"/>
        <v>-101736</v>
      </c>
      <c r="AJ45" s="12">
        <f t="shared" si="6"/>
        <v>0</v>
      </c>
      <c r="AK45" s="12">
        <f t="shared" si="6"/>
        <v>0</v>
      </c>
      <c r="AL45" s="11">
        <f t="shared" si="7"/>
        <v>-7406522</v>
      </c>
      <c r="AM45" s="11">
        <f t="shared" si="7"/>
        <v>-7304786</v>
      </c>
    </row>
    <row r="46" spans="1:39" x14ac:dyDescent="0.25">
      <c r="A46" s="79"/>
      <c r="B46" s="54"/>
      <c r="C46" s="80"/>
      <c r="D46" s="54"/>
      <c r="E46" s="81"/>
      <c r="F46" s="82"/>
      <c r="G46" s="78"/>
      <c r="H46" s="55"/>
      <c r="J46" s="39"/>
      <c r="K46" s="40"/>
      <c r="L46" s="41"/>
      <c r="M46" s="19"/>
      <c r="N46" s="20"/>
      <c r="O46" s="35"/>
      <c r="W46" s="16"/>
      <c r="X46" s="13"/>
      <c r="Y46" s="13"/>
      <c r="Z46" s="11"/>
      <c r="AA46" s="13"/>
      <c r="AB46" s="13"/>
      <c r="AC46" s="11"/>
      <c r="AF46" s="11"/>
      <c r="AG46" s="11">
        <v>7117406</v>
      </c>
      <c r="AH46" s="11">
        <v>7046179</v>
      </c>
      <c r="AI46" s="11">
        <f t="shared" si="5"/>
        <v>-71227</v>
      </c>
      <c r="AJ46" s="12">
        <f t="shared" si="6"/>
        <v>0</v>
      </c>
      <c r="AK46" s="12">
        <f t="shared" si="6"/>
        <v>0</v>
      </c>
      <c r="AL46" s="11">
        <f t="shared" si="7"/>
        <v>-7117406</v>
      </c>
      <c r="AM46" s="11">
        <f t="shared" si="7"/>
        <v>-7046179</v>
      </c>
    </row>
    <row r="47" spans="1:39" x14ac:dyDescent="0.25">
      <c r="A47" s="54"/>
      <c r="B47" s="83"/>
      <c r="C47" s="54"/>
      <c r="D47" s="84"/>
      <c r="E47" s="85"/>
      <c r="F47" s="82"/>
      <c r="G47" s="78"/>
      <c r="H47" s="55"/>
      <c r="J47" s="39"/>
      <c r="K47" s="40"/>
      <c r="L47" s="41"/>
      <c r="M47" s="19"/>
      <c r="N47" s="20"/>
      <c r="O47" s="35"/>
      <c r="W47" s="16"/>
      <c r="X47" s="13"/>
      <c r="Y47" s="13"/>
      <c r="Z47" s="11"/>
      <c r="AA47" s="13"/>
      <c r="AB47" s="13"/>
      <c r="AC47" s="11"/>
      <c r="AF47" s="11"/>
      <c r="AG47" s="11">
        <v>4237008</v>
      </c>
      <c r="AH47" s="11">
        <v>4213826</v>
      </c>
      <c r="AI47" s="11">
        <f t="shared" si="5"/>
        <v>-23182</v>
      </c>
      <c r="AJ47" s="12">
        <f t="shared" si="6"/>
        <v>0</v>
      </c>
      <c r="AK47" s="12">
        <f t="shared" si="6"/>
        <v>0</v>
      </c>
      <c r="AL47" s="11">
        <f t="shared" si="7"/>
        <v>-4237008</v>
      </c>
      <c r="AM47" s="11">
        <f t="shared" si="7"/>
        <v>-4213826</v>
      </c>
    </row>
    <row r="48" spans="1:39" x14ac:dyDescent="0.25">
      <c r="A48" s="55"/>
      <c r="B48" s="55"/>
      <c r="C48" s="55"/>
      <c r="D48" s="86"/>
      <c r="E48" s="87"/>
      <c r="F48" s="82"/>
      <c r="G48" s="78"/>
      <c r="H48" s="55"/>
      <c r="J48" s="39"/>
      <c r="K48" s="40"/>
      <c r="L48" s="41"/>
      <c r="M48" s="19"/>
      <c r="N48" s="20"/>
      <c r="O48" s="35"/>
      <c r="W48" s="16"/>
      <c r="X48" s="13"/>
      <c r="Y48" s="13"/>
      <c r="Z48" s="11"/>
      <c r="AA48" s="13"/>
      <c r="AB48" s="13"/>
      <c r="AC48" s="11"/>
      <c r="AF48" s="11"/>
      <c r="AG48" s="11">
        <v>5495933</v>
      </c>
      <c r="AH48" s="11">
        <v>5459183</v>
      </c>
      <c r="AI48" s="11">
        <f t="shared" si="5"/>
        <v>-36750</v>
      </c>
      <c r="AJ48" s="12">
        <f t="shared" si="6"/>
        <v>0</v>
      </c>
      <c r="AK48" s="12">
        <f t="shared" si="6"/>
        <v>0</v>
      </c>
      <c r="AL48" s="11">
        <f t="shared" si="7"/>
        <v>-5495933</v>
      </c>
      <c r="AM48" s="11">
        <f t="shared" si="7"/>
        <v>-5459183</v>
      </c>
    </row>
    <row r="49" spans="1:39" x14ac:dyDescent="0.25">
      <c r="A49" s="88"/>
      <c r="B49" s="55"/>
      <c r="C49" s="89"/>
      <c r="D49" s="90"/>
      <c r="E49" s="91"/>
      <c r="F49" s="92"/>
      <c r="G49" s="71"/>
      <c r="H49" s="55"/>
      <c r="J49" s="39"/>
      <c r="K49" s="40"/>
      <c r="L49" s="41"/>
      <c r="M49" s="19"/>
      <c r="N49" s="20"/>
      <c r="O49" s="35"/>
      <c r="W49" s="16"/>
      <c r="X49" s="13"/>
      <c r="Y49" s="13"/>
      <c r="Z49" s="11"/>
      <c r="AA49" s="13"/>
      <c r="AB49" s="13"/>
      <c r="AC49" s="11"/>
      <c r="AF49" s="11"/>
      <c r="AG49" s="11">
        <v>6267433</v>
      </c>
      <c r="AH49" s="11">
        <v>6340959</v>
      </c>
      <c r="AI49" s="11">
        <f t="shared" si="5"/>
        <v>73526</v>
      </c>
      <c r="AJ49" s="12">
        <f t="shared" si="6"/>
        <v>0</v>
      </c>
      <c r="AK49" s="12">
        <f t="shared" si="6"/>
        <v>0</v>
      </c>
      <c r="AL49" s="11">
        <f t="shared" si="7"/>
        <v>-6267433</v>
      </c>
      <c r="AM49" s="11">
        <f t="shared" si="7"/>
        <v>-6340959</v>
      </c>
    </row>
    <row r="50" spans="1:39" x14ac:dyDescent="0.25">
      <c r="A50" s="88"/>
      <c r="B50" s="55"/>
      <c r="C50" s="86"/>
      <c r="D50" s="90"/>
      <c r="E50" s="93"/>
      <c r="F50" s="92"/>
      <c r="G50" s="71"/>
      <c r="H50" s="55"/>
      <c r="J50" s="39"/>
      <c r="K50" s="40"/>
      <c r="L50" s="41"/>
      <c r="M50" s="19"/>
      <c r="N50" s="20"/>
      <c r="O50" s="35"/>
      <c r="W50" s="16"/>
      <c r="X50" s="13"/>
      <c r="Y50" s="13"/>
      <c r="Z50" s="11"/>
      <c r="AA50" s="13"/>
      <c r="AB50" s="13"/>
      <c r="AC50" s="11"/>
      <c r="AF50" s="11"/>
      <c r="AG50" s="11">
        <v>5986165</v>
      </c>
      <c r="AH50" s="11">
        <v>6087179</v>
      </c>
      <c r="AI50" s="11">
        <f t="shared" si="5"/>
        <v>101014</v>
      </c>
      <c r="AJ50" s="12">
        <f t="shared" si="6"/>
        <v>0</v>
      </c>
      <c r="AK50" s="12">
        <f t="shared" si="6"/>
        <v>0</v>
      </c>
      <c r="AL50" s="11">
        <f t="shared" si="7"/>
        <v>-5986165</v>
      </c>
      <c r="AM50" s="11">
        <f t="shared" si="7"/>
        <v>-6087179</v>
      </c>
    </row>
    <row r="51" spans="1:39" x14ac:dyDescent="0.25">
      <c r="A51" s="55"/>
      <c r="B51" s="55"/>
      <c r="C51" s="86"/>
      <c r="D51" s="90"/>
      <c r="E51" s="93"/>
      <c r="F51" s="92"/>
      <c r="G51" s="54"/>
      <c r="H51" s="55"/>
      <c r="J51" s="39"/>
      <c r="K51" s="40"/>
      <c r="L51" s="41"/>
      <c r="M51" s="19"/>
      <c r="N51" s="20"/>
      <c r="O51" s="35"/>
      <c r="W51" s="16"/>
      <c r="X51" s="13"/>
      <c r="Y51" s="13"/>
      <c r="Z51" s="11"/>
      <c r="AA51" s="13"/>
      <c r="AB51" s="13"/>
      <c r="AC51" s="11"/>
      <c r="AF51" s="11"/>
      <c r="AG51" s="11">
        <v>4390912</v>
      </c>
      <c r="AH51" s="11">
        <v>4422415</v>
      </c>
      <c r="AI51" s="11">
        <f t="shared" si="5"/>
        <v>31503</v>
      </c>
      <c r="AJ51" s="12">
        <f t="shared" si="6"/>
        <v>0</v>
      </c>
      <c r="AK51" s="12">
        <f t="shared" si="6"/>
        <v>0</v>
      </c>
      <c r="AL51" s="11">
        <f t="shared" si="7"/>
        <v>-4390912</v>
      </c>
      <c r="AM51" s="11">
        <f t="shared" si="7"/>
        <v>-4422415</v>
      </c>
    </row>
    <row r="52" spans="1:39" x14ac:dyDescent="0.25">
      <c r="A52" s="70"/>
      <c r="B52" s="44"/>
      <c r="C52" s="93"/>
      <c r="D52" s="93"/>
      <c r="E52" s="93"/>
      <c r="F52" s="92"/>
      <c r="G52" s="54"/>
      <c r="H52" s="55"/>
      <c r="J52" s="39"/>
      <c r="K52" s="40"/>
      <c r="L52" s="41"/>
      <c r="M52" s="19"/>
      <c r="N52" s="20"/>
      <c r="O52" s="35"/>
      <c r="W52" s="57"/>
      <c r="X52" s="13"/>
      <c r="Y52" s="13"/>
      <c r="Z52" s="11"/>
      <c r="AA52" s="13"/>
      <c r="AB52" s="13"/>
      <c r="AC52" s="11"/>
      <c r="AF52" s="11"/>
      <c r="AG52" s="11">
        <f>3941641</f>
        <v>3941641</v>
      </c>
      <c r="AH52" s="11">
        <f>3996593+13790</f>
        <v>4010383</v>
      </c>
      <c r="AI52" s="11">
        <f t="shared" si="5"/>
        <v>68742</v>
      </c>
      <c r="AJ52" s="12">
        <f t="shared" si="6"/>
        <v>0</v>
      </c>
      <c r="AK52" s="12">
        <f t="shared" si="6"/>
        <v>0</v>
      </c>
      <c r="AL52" s="11">
        <f t="shared" si="7"/>
        <v>-3941641</v>
      </c>
      <c r="AM52" s="11">
        <f t="shared" si="7"/>
        <v>-4010383</v>
      </c>
    </row>
    <row r="53" spans="1:39" x14ac:dyDescent="0.25">
      <c r="A53" s="70"/>
      <c r="B53" s="44"/>
      <c r="C53" s="44"/>
      <c r="D53" s="44"/>
      <c r="E53" s="94"/>
      <c r="F53" s="82"/>
      <c r="G53" s="54"/>
      <c r="H53" s="55"/>
      <c r="K53" s="40"/>
      <c r="W53" s="16"/>
      <c r="X53" s="13"/>
      <c r="Y53" s="13"/>
      <c r="Z53" s="13"/>
      <c r="AA53" s="13"/>
      <c r="AB53" s="13"/>
      <c r="AC53" s="12"/>
      <c r="AF53" s="12"/>
      <c r="AI53" s="12">
        <f>SUM(AI8:AI52)</f>
        <v>41890</v>
      </c>
      <c r="AJ53" s="12">
        <f t="shared" si="6"/>
        <v>0</v>
      </c>
      <c r="AK53" s="12">
        <f t="shared" si="6"/>
        <v>0</v>
      </c>
      <c r="AL53" s="11">
        <f t="shared" si="7"/>
        <v>0</v>
      </c>
      <c r="AM53" s="11">
        <f t="shared" si="7"/>
        <v>0</v>
      </c>
    </row>
    <row r="54" spans="1:39" x14ac:dyDescent="0.25">
      <c r="A54" s="70"/>
      <c r="B54" s="44"/>
      <c r="C54" s="44"/>
      <c r="D54" s="44"/>
      <c r="E54" s="94"/>
      <c r="F54" s="82"/>
      <c r="G54" s="54"/>
      <c r="H54" s="55"/>
      <c r="W54" s="16"/>
      <c r="X54" s="13"/>
      <c r="Y54" s="13"/>
      <c r="Z54" s="13"/>
      <c r="AA54" s="13"/>
      <c r="AB54" s="13"/>
      <c r="AC54" s="15"/>
      <c r="AK54"/>
    </row>
    <row r="55" spans="1:39" x14ac:dyDescent="0.25">
      <c r="A55" s="70"/>
      <c r="B55" s="44"/>
      <c r="C55" s="44"/>
      <c r="D55" s="44"/>
      <c r="E55" s="44"/>
      <c r="F55" s="82"/>
      <c r="G55" s="54"/>
      <c r="H55" s="55"/>
      <c r="W55" s="16"/>
      <c r="X55" s="13"/>
      <c r="Y55" s="13"/>
      <c r="Z55" s="13"/>
      <c r="AA55" s="13"/>
      <c r="AB55" s="13"/>
      <c r="AC55" s="15"/>
      <c r="AK55"/>
    </row>
    <row r="56" spans="1:39" x14ac:dyDescent="0.25">
      <c r="A56" s="70"/>
      <c r="B56" s="44"/>
      <c r="C56" s="44"/>
      <c r="D56" s="44"/>
      <c r="E56" s="44"/>
      <c r="F56" s="82"/>
      <c r="G56" s="54"/>
      <c r="H56" s="55"/>
      <c r="W56" s="16"/>
      <c r="X56" s="13"/>
      <c r="Y56" s="13"/>
      <c r="Z56" s="13"/>
      <c r="AA56" s="13"/>
      <c r="AB56" s="13"/>
      <c r="AC56" s="19"/>
      <c r="AK56"/>
    </row>
    <row r="57" spans="1:39" x14ac:dyDescent="0.25">
      <c r="A57" s="70"/>
      <c r="B57" s="44"/>
      <c r="C57" s="44"/>
      <c r="D57" s="44"/>
      <c r="E57" s="44"/>
      <c r="F57" s="82"/>
      <c r="G57" s="54"/>
      <c r="H57" s="55"/>
      <c r="W57" s="16"/>
      <c r="X57" s="13"/>
      <c r="Y57" s="13"/>
      <c r="Z57" s="13"/>
      <c r="AA57" s="13"/>
      <c r="AB57" s="13"/>
      <c r="AC57" s="15"/>
      <c r="AK57"/>
    </row>
    <row r="58" spans="1:39" x14ac:dyDescent="0.25">
      <c r="A58" s="70"/>
      <c r="B58" s="44"/>
      <c r="C58" s="44"/>
      <c r="D58" s="44"/>
      <c r="E58" s="44"/>
      <c r="F58" s="82"/>
      <c r="G58" s="54"/>
      <c r="H58" s="55"/>
      <c r="W58" s="16"/>
      <c r="X58" s="13"/>
      <c r="Y58" s="13"/>
      <c r="Z58" s="13"/>
      <c r="AA58" s="13"/>
      <c r="AB58" s="13"/>
      <c r="AC58" s="15"/>
      <c r="AK58"/>
    </row>
    <row r="59" spans="1:39" x14ac:dyDescent="0.25">
      <c r="A59" s="70"/>
      <c r="B59" s="44"/>
      <c r="C59" s="44"/>
      <c r="D59" s="44"/>
      <c r="E59" s="44"/>
      <c r="F59" s="82"/>
      <c r="G59" s="54"/>
      <c r="H59" s="55"/>
      <c r="W59" s="16"/>
      <c r="X59" s="13"/>
      <c r="Y59" s="13"/>
      <c r="Z59" s="13"/>
      <c r="AA59" s="13"/>
      <c r="AB59" s="13"/>
      <c r="AC59" s="15"/>
      <c r="AK59"/>
    </row>
    <row r="60" spans="1:39" x14ac:dyDescent="0.25">
      <c r="A60" s="70"/>
      <c r="B60" s="44"/>
      <c r="C60" s="44"/>
      <c r="D60" s="44"/>
      <c r="E60" s="44"/>
      <c r="F60" s="82"/>
      <c r="G60" s="54"/>
      <c r="H60" s="55"/>
      <c r="W60" s="16"/>
      <c r="X60" s="13"/>
      <c r="Y60" s="13"/>
      <c r="Z60" s="13"/>
      <c r="AA60" s="13"/>
      <c r="AB60" s="13"/>
      <c r="AC60" s="15"/>
      <c r="AK60"/>
    </row>
    <row r="61" spans="1:39" x14ac:dyDescent="0.25">
      <c r="A61" s="70"/>
      <c r="B61" s="44"/>
      <c r="C61" s="44"/>
      <c r="D61" s="44"/>
      <c r="E61" s="44"/>
      <c r="F61" s="82"/>
      <c r="G61" s="54"/>
      <c r="H61" s="55"/>
      <c r="AK61"/>
    </row>
    <row r="62" spans="1:39" x14ac:dyDescent="0.25">
      <c r="A62" s="70"/>
      <c r="B62" s="44"/>
      <c r="C62" s="44"/>
      <c r="D62" s="44"/>
      <c r="E62" s="44"/>
      <c r="F62" s="82"/>
      <c r="G62" s="54"/>
      <c r="H62" s="55"/>
      <c r="AK62"/>
    </row>
    <row r="63" spans="1:39" x14ac:dyDescent="0.25">
      <c r="A63" s="70"/>
      <c r="B63" s="44"/>
      <c r="C63" s="44"/>
      <c r="D63" s="44"/>
      <c r="E63" s="44"/>
      <c r="F63" s="82"/>
      <c r="G63" s="54"/>
      <c r="H63" s="55"/>
      <c r="AK63"/>
    </row>
    <row r="64" spans="1:39" x14ac:dyDescent="0.25">
      <c r="A64" s="70"/>
      <c r="B64" s="44"/>
      <c r="C64" s="44"/>
      <c r="D64" s="44"/>
      <c r="E64" s="44"/>
      <c r="F64" s="82"/>
      <c r="G64" s="54"/>
      <c r="H64" s="55"/>
      <c r="AK64"/>
    </row>
    <row r="65" spans="1:37" x14ac:dyDescent="0.25">
      <c r="A65" s="70"/>
      <c r="B65" s="44"/>
      <c r="C65" s="44"/>
      <c r="D65" s="44"/>
      <c r="E65" s="44"/>
      <c r="F65" s="82"/>
      <c r="G65" s="54"/>
      <c r="H65" s="55"/>
      <c r="W65" s="16"/>
      <c r="X65" s="13"/>
      <c r="Y65" s="13"/>
      <c r="Z65" s="13"/>
      <c r="AA65" s="13"/>
      <c r="AB65" s="13"/>
      <c r="AC65" s="15"/>
      <c r="AK65"/>
    </row>
    <row r="66" spans="1:37" x14ac:dyDescent="0.25">
      <c r="A66" s="70"/>
      <c r="B66" s="44"/>
      <c r="C66" s="44"/>
      <c r="D66" s="44"/>
      <c r="E66" s="44"/>
      <c r="F66" s="82"/>
      <c r="G66" s="54"/>
      <c r="H66" s="55"/>
      <c r="W66" s="16"/>
      <c r="X66" s="13"/>
      <c r="Y66" s="13"/>
      <c r="Z66" s="13"/>
      <c r="AA66" s="13"/>
      <c r="AB66" s="13"/>
      <c r="AC66" s="15"/>
      <c r="AK66"/>
    </row>
    <row r="67" spans="1:37" x14ac:dyDescent="0.25">
      <c r="A67" s="37"/>
      <c r="B67" s="11"/>
      <c r="C67" s="11"/>
      <c r="D67" s="11"/>
      <c r="E67" s="11"/>
      <c r="F67" s="38"/>
      <c r="H67" s="15"/>
      <c r="W67" s="16"/>
      <c r="X67" s="13"/>
      <c r="Y67" s="13"/>
      <c r="Z67" s="13"/>
      <c r="AA67" s="13"/>
      <c r="AB67" s="13"/>
      <c r="AC67" s="15"/>
      <c r="AK67"/>
    </row>
    <row r="68" spans="1:37" x14ac:dyDescent="0.25">
      <c r="A68" s="37"/>
      <c r="B68" s="11"/>
      <c r="C68" s="11"/>
      <c r="D68" s="11"/>
      <c r="E68" s="11"/>
      <c r="F68" s="38"/>
      <c r="H68" s="15"/>
      <c r="W68" s="16"/>
      <c r="X68" s="13"/>
      <c r="Y68" s="13"/>
      <c r="Z68" s="13"/>
      <c r="AA68" s="13"/>
      <c r="AB68" s="13"/>
      <c r="AC68" s="15"/>
      <c r="AK68"/>
    </row>
    <row r="69" spans="1:37" x14ac:dyDescent="0.25">
      <c r="A69" s="37"/>
      <c r="B69" s="11"/>
      <c r="C69" s="11"/>
      <c r="D69" s="11"/>
      <c r="E69" s="11"/>
      <c r="F69" s="38"/>
      <c r="H69" s="15"/>
      <c r="W69" s="16"/>
      <c r="X69" s="13"/>
      <c r="Y69" s="13"/>
      <c r="Z69" s="13"/>
      <c r="AA69" s="13"/>
      <c r="AB69" s="13"/>
      <c r="AC69" s="15"/>
      <c r="AK69"/>
    </row>
    <row r="70" spans="1:37" x14ac:dyDescent="0.25">
      <c r="A70" s="37"/>
      <c r="B70" s="11"/>
      <c r="C70" s="11"/>
      <c r="D70" s="11"/>
      <c r="E70" s="11"/>
      <c r="F70" s="38"/>
      <c r="H70" s="15"/>
      <c r="W70" s="16"/>
      <c r="X70" s="13"/>
      <c r="Y70" s="13"/>
      <c r="Z70" s="13"/>
      <c r="AA70" s="13"/>
      <c r="AB70" s="13"/>
      <c r="AC70" s="15"/>
      <c r="AK70"/>
    </row>
    <row r="71" spans="1:37" x14ac:dyDescent="0.25">
      <c r="A71" s="37"/>
      <c r="B71" s="11"/>
      <c r="C71" s="11"/>
      <c r="D71" s="11"/>
      <c r="E71" s="11"/>
      <c r="F71" s="38"/>
      <c r="H71" s="15"/>
      <c r="W71" s="16"/>
      <c r="X71" s="13"/>
      <c r="Y71" s="13"/>
      <c r="Z71" s="13"/>
      <c r="AA71" s="13"/>
      <c r="AB71" s="13"/>
      <c r="AC71" s="15"/>
      <c r="AK71"/>
    </row>
    <row r="72" spans="1:37" x14ac:dyDescent="0.25">
      <c r="A72" s="37"/>
      <c r="B72" s="11"/>
      <c r="C72" s="11"/>
      <c r="D72" s="11"/>
      <c r="E72" s="11"/>
      <c r="H72" s="15"/>
      <c r="W72" s="16"/>
      <c r="X72" s="13"/>
      <c r="Y72" s="13"/>
      <c r="Z72" s="13"/>
      <c r="AA72" s="13"/>
      <c r="AB72" s="13"/>
      <c r="AC72" s="15"/>
      <c r="AK72"/>
    </row>
    <row r="73" spans="1:37" x14ac:dyDescent="0.25">
      <c r="A73" s="37"/>
      <c r="B73" s="11"/>
      <c r="C73" s="11"/>
      <c r="D73" s="11"/>
      <c r="E73" s="11"/>
      <c r="F73" s="38"/>
      <c r="G73" s="39"/>
      <c r="H73" s="13"/>
      <c r="I73" s="39"/>
      <c r="J73" s="39"/>
      <c r="K73" s="58"/>
      <c r="L73" s="59"/>
      <c r="W73" s="16"/>
      <c r="X73" s="13"/>
      <c r="Y73" s="13"/>
      <c r="Z73" s="13"/>
      <c r="AA73" s="13"/>
      <c r="AB73" s="13"/>
      <c r="AC73" s="15"/>
      <c r="AK73"/>
    </row>
    <row r="74" spans="1:37" x14ac:dyDescent="0.25">
      <c r="A74" s="37"/>
      <c r="B74" s="11"/>
      <c r="C74" s="11"/>
      <c r="D74" s="11"/>
      <c r="E74" s="11"/>
      <c r="F74" s="38"/>
      <c r="G74" s="39"/>
      <c r="H74" s="13"/>
      <c r="I74" s="39"/>
      <c r="J74" s="39"/>
      <c r="K74" s="58"/>
      <c r="L74" s="59"/>
      <c r="W74" s="16"/>
      <c r="X74" s="13"/>
      <c r="Y74" s="13"/>
      <c r="Z74" s="13"/>
      <c r="AA74" s="13"/>
      <c r="AB74" s="13"/>
      <c r="AC74" s="15"/>
      <c r="AK74"/>
    </row>
    <row r="75" spans="1:37" x14ac:dyDescent="0.25">
      <c r="A75" s="37"/>
      <c r="B75" s="11"/>
      <c r="C75" s="11"/>
      <c r="D75" s="11"/>
      <c r="E75" s="11"/>
      <c r="F75" s="38"/>
      <c r="G75" s="39"/>
      <c r="H75" s="13"/>
      <c r="I75" s="39"/>
      <c r="J75" s="39"/>
      <c r="K75" s="58"/>
      <c r="L75" s="59"/>
      <c r="W75" s="16"/>
      <c r="X75" s="13"/>
      <c r="Y75" s="13"/>
      <c r="Z75" s="13"/>
      <c r="AA75" s="13"/>
      <c r="AB75" s="13"/>
      <c r="AC75" s="15"/>
      <c r="AK75"/>
    </row>
    <row r="76" spans="1:37" x14ac:dyDescent="0.25">
      <c r="A76" s="37"/>
      <c r="B76" s="11"/>
      <c r="C76" s="11"/>
      <c r="D76" s="11"/>
      <c r="E76" s="11"/>
      <c r="F76" s="38"/>
      <c r="G76" s="39"/>
      <c r="H76" s="13"/>
      <c r="I76" s="39"/>
      <c r="J76" s="39"/>
      <c r="K76" s="58"/>
      <c r="L76" s="59"/>
      <c r="W76" s="16"/>
      <c r="X76" s="13"/>
      <c r="Y76" s="13"/>
      <c r="Z76" s="13"/>
      <c r="AA76" s="13"/>
      <c r="AB76" s="13"/>
      <c r="AC76" s="15"/>
      <c r="AK76"/>
    </row>
    <row r="77" spans="1:37" x14ac:dyDescent="0.25">
      <c r="A77" s="37"/>
      <c r="B77" s="11"/>
      <c r="C77" s="11"/>
      <c r="D77" s="11"/>
      <c r="E77" s="11"/>
      <c r="F77" s="38"/>
      <c r="G77" s="39"/>
      <c r="H77" s="13"/>
      <c r="I77" s="39"/>
      <c r="J77" s="39"/>
      <c r="K77" s="58"/>
      <c r="L77" s="59"/>
      <c r="W77" s="16"/>
      <c r="X77" s="13"/>
      <c r="Y77" s="13"/>
      <c r="Z77" s="13"/>
      <c r="AA77" s="13"/>
      <c r="AB77" s="13"/>
      <c r="AC77" s="15"/>
      <c r="AK77"/>
    </row>
    <row r="78" spans="1:37" x14ac:dyDescent="0.25">
      <c r="A78" s="37"/>
      <c r="B78" s="11"/>
      <c r="C78" s="11"/>
      <c r="D78" s="11"/>
      <c r="E78" s="11"/>
      <c r="F78" s="38"/>
      <c r="G78" s="39"/>
      <c r="H78" s="13"/>
      <c r="I78" s="39"/>
      <c r="J78" s="39"/>
      <c r="K78" s="58"/>
      <c r="L78" s="59"/>
      <c r="W78" s="16"/>
      <c r="X78" s="13"/>
      <c r="Y78" s="13"/>
      <c r="Z78" s="13"/>
      <c r="AA78" s="13"/>
      <c r="AB78" s="13"/>
      <c r="AC78" s="15"/>
      <c r="AK78"/>
    </row>
    <row r="79" spans="1:37" x14ac:dyDescent="0.25">
      <c r="A79" s="37"/>
      <c r="B79" s="11"/>
      <c r="C79" s="11"/>
      <c r="D79" s="11"/>
      <c r="E79" s="11"/>
      <c r="F79" s="38"/>
      <c r="G79" s="39"/>
      <c r="H79" s="13"/>
      <c r="I79" s="39"/>
      <c r="J79" s="39"/>
      <c r="K79" s="45"/>
      <c r="L79" s="59"/>
      <c r="W79" s="16"/>
      <c r="X79" s="13"/>
      <c r="Y79" s="13"/>
      <c r="Z79" s="13"/>
      <c r="AA79" s="13"/>
      <c r="AB79" s="13"/>
      <c r="AC79" s="15"/>
      <c r="AK79"/>
    </row>
    <row r="80" spans="1:37" x14ac:dyDescent="0.25">
      <c r="A80" s="37"/>
      <c r="B80" s="11"/>
      <c r="C80" s="11"/>
      <c r="D80" s="11"/>
      <c r="E80" s="11"/>
      <c r="F80" s="38"/>
      <c r="G80" s="39"/>
      <c r="H80" s="13"/>
      <c r="I80" s="39"/>
      <c r="J80" s="39"/>
      <c r="K80" s="45"/>
      <c r="L80" s="59"/>
      <c r="W80" s="16"/>
      <c r="X80" s="13"/>
      <c r="Y80" s="13"/>
      <c r="Z80" s="13"/>
      <c r="AA80" s="13"/>
      <c r="AB80" s="13"/>
      <c r="AC80" s="15"/>
      <c r="AK80"/>
    </row>
    <row r="81" spans="1:37" x14ac:dyDescent="0.25">
      <c r="A81" s="60"/>
      <c r="C81" s="12"/>
      <c r="D81" s="12"/>
      <c r="E81" s="12"/>
      <c r="F81" s="38"/>
      <c r="G81" s="39"/>
      <c r="H81" s="13"/>
      <c r="I81" s="39"/>
      <c r="J81" s="39"/>
      <c r="K81" s="45"/>
      <c r="L81" s="59"/>
      <c r="AK81"/>
    </row>
    <row r="82" spans="1:37" x14ac:dyDescent="0.25">
      <c r="A82" s="60"/>
      <c r="B82" s="1"/>
      <c r="C82" s="13"/>
      <c r="D82" s="13"/>
      <c r="E82" s="12"/>
      <c r="F82" s="38"/>
      <c r="G82" s="39"/>
      <c r="H82" s="13"/>
      <c r="I82" s="39"/>
      <c r="J82" s="39"/>
      <c r="K82" s="45"/>
      <c r="L82" s="59"/>
      <c r="AK82"/>
    </row>
    <row r="83" spans="1:37" x14ac:dyDescent="0.25">
      <c r="A83" s="53"/>
      <c r="C83" s="12"/>
      <c r="D83" s="12"/>
      <c r="E83" s="12"/>
      <c r="F83" s="38"/>
      <c r="G83" s="39"/>
      <c r="H83" s="13"/>
      <c r="I83" s="39"/>
      <c r="J83" s="39"/>
      <c r="K83" s="45"/>
      <c r="L83" s="59"/>
      <c r="AK83"/>
    </row>
    <row r="84" spans="1:37" x14ac:dyDescent="0.25">
      <c r="A84" s="53"/>
      <c r="F84" s="38"/>
      <c r="G84" s="39"/>
      <c r="H84" s="13"/>
      <c r="I84" s="39"/>
      <c r="J84" s="39"/>
      <c r="K84" s="45"/>
      <c r="L84" s="59"/>
      <c r="AK84"/>
    </row>
    <row r="85" spans="1:37" x14ac:dyDescent="0.25">
      <c r="A85" s="24"/>
      <c r="B85" s="25"/>
      <c r="C85" s="13"/>
      <c r="D85" s="13"/>
      <c r="F85" s="13"/>
      <c r="G85" s="13"/>
      <c r="H85" s="13"/>
      <c r="I85" s="24"/>
      <c r="J85" s="25"/>
      <c r="K85" s="13"/>
      <c r="L85" s="13"/>
      <c r="M85" s="13"/>
      <c r="O85" s="24"/>
      <c r="P85" s="25"/>
      <c r="Q85" s="13"/>
      <c r="R85" s="13"/>
      <c r="S85" s="13"/>
      <c r="AK85"/>
    </row>
    <row r="86" spans="1:37" x14ac:dyDescent="0.25">
      <c r="B86" s="27"/>
      <c r="D86" s="8"/>
      <c r="E86" s="8"/>
      <c r="F86" s="15"/>
      <c r="G86" s="8"/>
      <c r="H86" s="8"/>
      <c r="J86" s="27"/>
      <c r="L86" s="61"/>
      <c r="M86" s="8"/>
      <c r="N86" s="8"/>
      <c r="P86" s="27"/>
      <c r="R86" s="61"/>
      <c r="S86" s="8"/>
      <c r="T86" s="8"/>
      <c r="AK86"/>
    </row>
    <row r="87" spans="1:37" x14ac:dyDescent="0.25">
      <c r="A87" s="33"/>
      <c r="B87" s="10"/>
      <c r="C87" s="10"/>
      <c r="D87" s="10"/>
      <c r="E87" s="10"/>
      <c r="F87" s="10"/>
      <c r="G87" s="10"/>
      <c r="H87" s="10"/>
      <c r="I87" s="33"/>
      <c r="J87" s="10"/>
      <c r="K87" s="10"/>
      <c r="L87" s="10"/>
      <c r="M87" s="10"/>
      <c r="N87" s="10"/>
      <c r="O87" s="33"/>
      <c r="P87" s="10"/>
      <c r="Q87" s="10"/>
      <c r="R87" s="10"/>
      <c r="S87" s="10"/>
      <c r="T87" s="10"/>
      <c r="AK87"/>
    </row>
    <row r="88" spans="1:37" x14ac:dyDescent="0.25">
      <c r="A88" s="37"/>
      <c r="B88" s="11"/>
      <c r="C88" s="11"/>
      <c r="D88" s="11"/>
      <c r="E88" s="11"/>
      <c r="F88" s="11"/>
      <c r="G88" s="11"/>
      <c r="H88" s="11"/>
      <c r="I88" s="37"/>
      <c r="J88" s="11"/>
      <c r="K88" s="11"/>
      <c r="L88" s="11"/>
      <c r="M88" s="11"/>
      <c r="N88" s="11"/>
      <c r="O88" s="37"/>
      <c r="P88" s="11"/>
      <c r="Q88" s="11"/>
      <c r="R88" s="11"/>
      <c r="S88" s="11"/>
      <c r="T88" s="11"/>
      <c r="AK88"/>
    </row>
    <row r="89" spans="1:37" x14ac:dyDescent="0.25">
      <c r="A89" s="37"/>
      <c r="B89" s="11"/>
      <c r="C89" s="11"/>
      <c r="D89" s="11"/>
      <c r="E89" s="11"/>
      <c r="F89" s="11"/>
      <c r="G89" s="11"/>
      <c r="H89" s="11"/>
      <c r="I89" s="37"/>
      <c r="J89" s="11"/>
      <c r="K89" s="11"/>
      <c r="L89" s="11"/>
      <c r="M89" s="11"/>
      <c r="N89" s="11"/>
      <c r="O89" s="37"/>
      <c r="P89" s="11"/>
      <c r="Q89" s="11"/>
      <c r="R89" s="11"/>
      <c r="S89" s="11"/>
      <c r="T89" s="11"/>
      <c r="AK89"/>
    </row>
    <row r="90" spans="1:37" x14ac:dyDescent="0.25">
      <c r="A90" s="37"/>
      <c r="B90" s="11"/>
      <c r="C90" s="11"/>
      <c r="D90" s="11"/>
      <c r="E90" s="11"/>
      <c r="F90" s="11"/>
      <c r="G90" s="11"/>
      <c r="H90" s="11"/>
      <c r="I90" s="37"/>
      <c r="J90" s="11"/>
      <c r="K90" s="11"/>
      <c r="L90" s="11"/>
      <c r="M90" s="11"/>
      <c r="N90" s="11"/>
      <c r="O90" s="37"/>
      <c r="P90" s="11"/>
      <c r="Q90" s="11"/>
      <c r="R90" s="11"/>
      <c r="S90" s="11"/>
      <c r="T90" s="11"/>
      <c r="AK90"/>
    </row>
    <row r="91" spans="1:37" x14ac:dyDescent="0.25">
      <c r="A91" s="37"/>
      <c r="B91" s="11"/>
      <c r="C91" s="11"/>
      <c r="D91" s="11"/>
      <c r="E91" s="11"/>
      <c r="F91" s="11"/>
      <c r="G91" s="11"/>
      <c r="H91" s="11"/>
      <c r="I91" s="37"/>
      <c r="J91" s="11"/>
      <c r="K91" s="11"/>
      <c r="L91" s="11"/>
      <c r="M91" s="11"/>
      <c r="N91" s="11"/>
      <c r="O91" s="37"/>
      <c r="P91" s="11"/>
      <c r="Q91" s="11"/>
      <c r="R91" s="11"/>
      <c r="S91" s="11"/>
      <c r="T91" s="11"/>
      <c r="AK91"/>
    </row>
    <row r="92" spans="1:37" x14ac:dyDescent="0.25">
      <c r="A92" s="37"/>
      <c r="B92" s="11"/>
      <c r="C92" s="11"/>
      <c r="D92" s="11"/>
      <c r="E92" s="11"/>
      <c r="F92" s="11"/>
      <c r="G92" s="11"/>
      <c r="H92" s="11"/>
      <c r="I92" s="37"/>
      <c r="J92" s="11"/>
      <c r="K92" s="11"/>
      <c r="L92" s="11"/>
      <c r="M92" s="11"/>
      <c r="N92" s="11"/>
      <c r="O92" s="37"/>
      <c r="P92" s="11"/>
      <c r="Q92" s="11"/>
      <c r="R92" s="11"/>
      <c r="S92" s="11"/>
      <c r="T92" s="11"/>
    </row>
    <row r="93" spans="1:37" x14ac:dyDescent="0.25">
      <c r="A93" s="37"/>
      <c r="B93" s="11"/>
      <c r="C93" s="11"/>
      <c r="D93" s="11"/>
      <c r="E93" s="11"/>
      <c r="F93" s="11"/>
      <c r="G93" s="11"/>
      <c r="H93" s="11"/>
      <c r="I93" s="37"/>
      <c r="J93" s="11"/>
      <c r="K93" s="11"/>
      <c r="L93" s="11"/>
      <c r="M93" s="11"/>
      <c r="N93" s="11"/>
      <c r="O93" s="37"/>
      <c r="P93" s="11"/>
      <c r="Q93" s="11"/>
      <c r="R93" s="11"/>
      <c r="S93" s="11"/>
      <c r="T93" s="11"/>
    </row>
    <row r="94" spans="1:37" x14ac:dyDescent="0.25">
      <c r="A94" s="37"/>
      <c r="B94" s="11"/>
      <c r="C94" s="11"/>
      <c r="D94" s="11"/>
      <c r="E94" s="11"/>
      <c r="F94" s="11"/>
      <c r="G94" s="11"/>
      <c r="H94" s="11"/>
      <c r="I94" s="37"/>
      <c r="J94" s="11"/>
      <c r="K94" s="11"/>
      <c r="L94" s="11"/>
      <c r="M94" s="11"/>
      <c r="N94" s="11"/>
      <c r="O94" s="37"/>
      <c r="P94" s="11"/>
      <c r="Q94" s="11"/>
      <c r="R94" s="11"/>
      <c r="S94" s="11"/>
      <c r="T94" s="11"/>
    </row>
    <row r="95" spans="1:37" x14ac:dyDescent="0.25">
      <c r="A95" s="37"/>
      <c r="B95" s="11"/>
      <c r="C95" s="11"/>
      <c r="D95" s="11"/>
      <c r="E95" s="11"/>
      <c r="F95" s="11"/>
      <c r="G95" s="11"/>
      <c r="H95" s="11"/>
      <c r="I95" s="37"/>
      <c r="J95" s="11"/>
      <c r="K95" s="11"/>
      <c r="L95" s="11"/>
      <c r="M95" s="11"/>
      <c r="N95" s="11"/>
      <c r="O95" s="37"/>
      <c r="P95" s="11"/>
      <c r="Q95" s="11"/>
      <c r="R95" s="11"/>
      <c r="S95" s="11"/>
      <c r="T95" s="11"/>
    </row>
    <row r="96" spans="1:37" x14ac:dyDescent="0.25">
      <c r="A96" s="37"/>
      <c r="B96" s="11"/>
      <c r="C96" s="11"/>
      <c r="D96" s="11"/>
      <c r="E96" s="11"/>
      <c r="F96" s="11"/>
      <c r="G96" s="11"/>
      <c r="H96" s="11"/>
      <c r="I96" s="37"/>
      <c r="J96" s="11"/>
      <c r="K96" s="11"/>
      <c r="L96" s="11"/>
      <c r="M96" s="11"/>
      <c r="N96" s="11"/>
      <c r="O96" s="37"/>
      <c r="P96" s="11"/>
      <c r="Q96" s="11"/>
      <c r="R96" s="11"/>
      <c r="S96" s="11"/>
      <c r="T96" s="11"/>
    </row>
    <row r="97" spans="1:20" x14ac:dyDescent="0.25">
      <c r="A97" s="37"/>
      <c r="B97" s="11"/>
      <c r="C97" s="11"/>
      <c r="D97" s="11"/>
      <c r="E97" s="11"/>
      <c r="F97" s="11"/>
      <c r="G97" s="11"/>
      <c r="H97" s="11"/>
      <c r="I97" s="37"/>
      <c r="J97" s="11"/>
      <c r="K97" s="11"/>
      <c r="L97" s="11"/>
      <c r="M97" s="11"/>
      <c r="N97" s="11"/>
      <c r="O97" s="37"/>
      <c r="P97" s="11"/>
      <c r="Q97" s="11"/>
      <c r="R97" s="11"/>
      <c r="S97" s="11"/>
      <c r="T97" s="11"/>
    </row>
    <row r="98" spans="1:20" x14ac:dyDescent="0.25">
      <c r="A98" s="37"/>
      <c r="B98" s="11"/>
      <c r="C98" s="11"/>
      <c r="D98" s="11"/>
      <c r="E98" s="11"/>
      <c r="F98" s="11"/>
      <c r="G98" s="11"/>
      <c r="H98" s="11"/>
      <c r="I98" s="37"/>
      <c r="J98" s="11"/>
      <c r="K98" s="11"/>
      <c r="L98" s="11"/>
      <c r="M98" s="11"/>
      <c r="N98" s="11"/>
      <c r="O98" s="37"/>
      <c r="P98" s="11"/>
      <c r="Q98" s="11"/>
      <c r="R98" s="11"/>
      <c r="S98" s="11"/>
      <c r="T98" s="11"/>
    </row>
    <row r="99" spans="1:20" x14ac:dyDescent="0.25">
      <c r="A99" s="37"/>
      <c r="B99" s="11"/>
      <c r="C99" s="11"/>
      <c r="D99" s="11"/>
      <c r="E99" s="11"/>
      <c r="F99" s="11"/>
      <c r="G99" s="11"/>
      <c r="H99" s="11"/>
      <c r="I99" s="37"/>
      <c r="J99" s="11"/>
      <c r="K99" s="11"/>
      <c r="L99" s="11"/>
      <c r="M99" s="11"/>
      <c r="N99" s="11"/>
      <c r="O99" s="37"/>
      <c r="P99" s="11"/>
      <c r="Q99" s="11"/>
      <c r="R99" s="11"/>
      <c r="S99" s="11"/>
      <c r="T99" s="11"/>
    </row>
    <row r="100" spans="1:20" x14ac:dyDescent="0.25">
      <c r="A100" s="37"/>
      <c r="B100" s="11"/>
      <c r="C100" s="11"/>
      <c r="D100" s="11"/>
      <c r="E100" s="11"/>
      <c r="F100" s="11"/>
      <c r="G100" s="11"/>
      <c r="H100" s="11"/>
      <c r="I100" s="37"/>
      <c r="J100" s="11"/>
      <c r="K100" s="11"/>
      <c r="L100" s="11"/>
      <c r="M100" s="11"/>
      <c r="N100" s="11"/>
      <c r="O100" s="37"/>
      <c r="P100" s="11"/>
      <c r="Q100" s="11"/>
      <c r="R100" s="11"/>
      <c r="S100" s="11"/>
      <c r="T100" s="11"/>
    </row>
    <row r="101" spans="1:20" x14ac:dyDescent="0.25">
      <c r="A101" s="37"/>
      <c r="B101" s="11"/>
      <c r="C101" s="11"/>
      <c r="D101" s="11"/>
      <c r="E101" s="11"/>
      <c r="F101" s="11"/>
      <c r="G101" s="11"/>
      <c r="H101" s="11"/>
      <c r="I101" s="37"/>
      <c r="J101" s="11"/>
      <c r="K101" s="11"/>
      <c r="L101" s="11"/>
      <c r="M101" s="11"/>
      <c r="N101" s="11"/>
      <c r="O101" s="37"/>
      <c r="P101" s="11"/>
      <c r="Q101" s="11"/>
      <c r="R101" s="11"/>
      <c r="S101" s="11"/>
      <c r="T101" s="11"/>
    </row>
    <row r="102" spans="1:20" x14ac:dyDescent="0.25">
      <c r="A102" s="37"/>
      <c r="B102" s="11"/>
      <c r="C102" s="11"/>
      <c r="D102" s="11"/>
      <c r="E102" s="11"/>
      <c r="F102" s="11"/>
      <c r="G102" s="11"/>
      <c r="H102" s="11"/>
      <c r="I102" s="37"/>
      <c r="J102" s="11"/>
      <c r="K102" s="11"/>
      <c r="L102" s="11"/>
      <c r="M102" s="11"/>
      <c r="N102" s="11"/>
      <c r="O102" s="37"/>
      <c r="P102" s="11"/>
      <c r="Q102" s="11"/>
      <c r="R102" s="11"/>
      <c r="S102" s="11"/>
      <c r="T102" s="11"/>
    </row>
    <row r="103" spans="1:20" x14ac:dyDescent="0.25">
      <c r="A103" s="37"/>
      <c r="B103" s="11"/>
      <c r="C103" s="11"/>
      <c r="D103" s="11"/>
      <c r="E103" s="11"/>
      <c r="F103" s="11"/>
      <c r="G103" s="11"/>
      <c r="H103" s="11"/>
      <c r="I103" s="37"/>
      <c r="J103" s="11"/>
      <c r="K103" s="11"/>
      <c r="L103" s="11"/>
      <c r="M103" s="11"/>
      <c r="N103" s="11"/>
      <c r="O103" s="37"/>
      <c r="P103" s="11"/>
      <c r="Q103" s="11"/>
      <c r="R103" s="11"/>
      <c r="S103" s="11"/>
      <c r="T103" s="11"/>
    </row>
    <row r="104" spans="1:20" x14ac:dyDescent="0.25">
      <c r="A104" s="37"/>
      <c r="B104" s="11"/>
      <c r="C104" s="11"/>
      <c r="D104" s="11"/>
      <c r="E104" s="11"/>
      <c r="F104" s="11"/>
      <c r="G104" s="11"/>
      <c r="H104" s="11"/>
      <c r="I104" s="37"/>
      <c r="J104" s="11"/>
      <c r="K104" s="11"/>
      <c r="L104" s="11"/>
      <c r="M104" s="11"/>
      <c r="N104" s="11"/>
      <c r="O104" s="37"/>
      <c r="P104" s="11"/>
      <c r="Q104" s="11"/>
      <c r="R104" s="11"/>
      <c r="S104" s="11"/>
      <c r="T104" s="11"/>
    </row>
    <row r="105" spans="1:20" x14ac:dyDescent="0.25">
      <c r="A105" s="37"/>
      <c r="B105" s="11"/>
      <c r="C105" s="11"/>
      <c r="D105" s="11"/>
      <c r="E105" s="11"/>
      <c r="F105" s="11"/>
      <c r="G105" s="11"/>
      <c r="H105" s="11"/>
      <c r="I105" s="37"/>
      <c r="J105" s="62"/>
      <c r="K105" s="11"/>
      <c r="L105" s="11"/>
      <c r="M105" s="11"/>
      <c r="N105" s="11"/>
      <c r="O105" s="37"/>
      <c r="P105" s="62"/>
      <c r="Q105" s="11"/>
      <c r="R105" s="11"/>
      <c r="S105" s="11"/>
      <c r="T105" s="11"/>
    </row>
    <row r="106" spans="1:20" x14ac:dyDescent="0.25">
      <c r="A106" s="37"/>
      <c r="B106" s="11"/>
      <c r="C106" s="11"/>
      <c r="D106" s="11"/>
      <c r="E106" s="11"/>
      <c r="F106" s="11"/>
      <c r="G106" s="11"/>
      <c r="H106" s="11"/>
      <c r="I106" s="37"/>
      <c r="J106" s="11"/>
      <c r="K106" s="11"/>
      <c r="L106" s="11"/>
      <c r="M106" s="11"/>
      <c r="N106" s="11"/>
      <c r="O106" s="37"/>
      <c r="P106" s="11"/>
      <c r="Q106" s="11"/>
      <c r="R106" s="11"/>
      <c r="S106" s="11"/>
      <c r="T106" s="11"/>
    </row>
    <row r="107" spans="1:20" x14ac:dyDescent="0.25">
      <c r="A107" s="37"/>
      <c r="B107" s="11"/>
      <c r="C107" s="11"/>
      <c r="D107" s="11"/>
      <c r="E107" s="11"/>
      <c r="F107" s="11"/>
      <c r="G107" s="11"/>
      <c r="H107" s="11"/>
      <c r="I107" s="37"/>
      <c r="J107" s="11"/>
      <c r="K107" s="11"/>
      <c r="L107" s="11"/>
      <c r="M107" s="11"/>
      <c r="N107" s="11"/>
      <c r="O107" s="37"/>
      <c r="P107" s="11"/>
      <c r="Q107" s="11"/>
      <c r="R107" s="11"/>
      <c r="S107" s="11"/>
      <c r="T107" s="11"/>
    </row>
    <row r="108" spans="1:20" x14ac:dyDescent="0.25">
      <c r="A108" s="37"/>
      <c r="B108" s="11"/>
      <c r="C108" s="11"/>
      <c r="D108" s="11"/>
      <c r="E108" s="11"/>
      <c r="F108" s="11"/>
      <c r="G108" s="11"/>
      <c r="H108" s="11"/>
      <c r="I108" s="37"/>
      <c r="J108" s="11"/>
      <c r="K108" s="11"/>
      <c r="L108" s="11"/>
      <c r="M108" s="11"/>
      <c r="N108" s="11"/>
      <c r="O108" s="37"/>
      <c r="P108" s="11"/>
      <c r="Q108" s="11"/>
      <c r="R108" s="11"/>
      <c r="S108" s="11"/>
      <c r="T108" s="11"/>
    </row>
    <row r="109" spans="1:20" x14ac:dyDescent="0.25">
      <c r="A109" s="37"/>
      <c r="B109" s="11"/>
      <c r="C109" s="11"/>
      <c r="D109" s="11"/>
      <c r="E109" s="11"/>
      <c r="F109" s="11"/>
      <c r="G109" s="11"/>
      <c r="H109" s="11"/>
      <c r="I109" s="37"/>
      <c r="J109" s="11"/>
      <c r="K109" s="11"/>
      <c r="L109" s="11"/>
      <c r="M109" s="11"/>
      <c r="N109" s="11"/>
      <c r="O109" s="37"/>
      <c r="P109" s="11"/>
      <c r="Q109" s="11"/>
      <c r="R109" s="11"/>
      <c r="S109" s="11"/>
      <c r="T109" s="11"/>
    </row>
    <row r="110" spans="1:20" x14ac:dyDescent="0.25">
      <c r="A110" s="37"/>
      <c r="B110" s="11"/>
      <c r="C110" s="11"/>
      <c r="D110" s="11"/>
      <c r="E110" s="11"/>
      <c r="F110" s="11"/>
      <c r="G110" s="11"/>
      <c r="H110" s="11"/>
      <c r="I110" s="37"/>
      <c r="J110" s="11"/>
      <c r="K110" s="11"/>
      <c r="L110" s="11"/>
      <c r="M110" s="11"/>
      <c r="N110" s="11"/>
      <c r="O110" s="37"/>
      <c r="P110" s="11"/>
      <c r="Q110" s="11"/>
      <c r="R110" s="11"/>
      <c r="S110" s="11"/>
      <c r="T110" s="11"/>
    </row>
    <row r="111" spans="1:20" x14ac:dyDescent="0.25">
      <c r="A111" s="37"/>
      <c r="B111" s="11"/>
      <c r="C111" s="11"/>
      <c r="D111" s="11"/>
      <c r="E111" s="11"/>
      <c r="F111" s="11"/>
      <c r="G111" s="11"/>
      <c r="H111" s="11"/>
      <c r="I111" s="37"/>
      <c r="J111" s="11"/>
      <c r="K111" s="11"/>
      <c r="L111" s="11"/>
      <c r="M111" s="11"/>
      <c r="N111" s="11"/>
      <c r="O111" s="37"/>
      <c r="P111" s="11"/>
      <c r="Q111" s="11"/>
      <c r="R111" s="11"/>
      <c r="S111" s="11"/>
      <c r="T111" s="11"/>
    </row>
    <row r="112" spans="1:20" x14ac:dyDescent="0.25">
      <c r="A112" s="37"/>
      <c r="B112" s="11"/>
      <c r="C112" s="11"/>
      <c r="D112" s="11"/>
      <c r="E112" s="11"/>
      <c r="F112" s="11"/>
      <c r="G112" s="11"/>
      <c r="H112" s="11"/>
      <c r="I112" s="37"/>
      <c r="J112" s="11"/>
      <c r="K112" s="11"/>
      <c r="L112" s="11"/>
      <c r="M112" s="11"/>
      <c r="N112" s="11"/>
      <c r="O112" s="37"/>
      <c r="P112" s="11"/>
      <c r="Q112" s="11"/>
      <c r="R112" s="11"/>
      <c r="S112" s="11"/>
      <c r="T112" s="11"/>
    </row>
    <row r="113" spans="1:24" x14ac:dyDescent="0.25">
      <c r="A113" s="37"/>
      <c r="B113" s="11"/>
      <c r="C113" s="11"/>
      <c r="D113" s="11"/>
      <c r="E113" s="11"/>
      <c r="F113" s="11"/>
      <c r="G113" s="11"/>
      <c r="H113" s="11"/>
      <c r="I113" s="37"/>
      <c r="J113" s="11"/>
      <c r="K113" s="11"/>
      <c r="L113" s="11"/>
      <c r="M113" s="11"/>
      <c r="N113" s="11"/>
      <c r="O113" s="37"/>
      <c r="P113" s="11"/>
      <c r="Q113" s="11"/>
      <c r="R113" s="11"/>
      <c r="S113" s="11"/>
      <c r="T113" s="11"/>
    </row>
    <row r="114" spans="1:24" x14ac:dyDescent="0.25">
      <c r="A114" s="37"/>
      <c r="B114" s="11"/>
      <c r="C114" s="11"/>
      <c r="D114" s="11"/>
      <c r="E114" s="11"/>
      <c r="F114" s="11"/>
      <c r="G114" s="11"/>
      <c r="H114" s="11"/>
      <c r="I114" s="37"/>
      <c r="J114" s="11"/>
      <c r="K114" s="11"/>
      <c r="L114" s="11"/>
      <c r="M114" s="11"/>
      <c r="N114" s="11"/>
      <c r="O114" s="37"/>
      <c r="P114" s="11"/>
      <c r="Q114" s="11"/>
      <c r="R114" s="11"/>
      <c r="S114" s="11"/>
      <c r="T114" s="11"/>
    </row>
    <row r="115" spans="1:24" x14ac:dyDescent="0.25">
      <c r="A115" s="37"/>
      <c r="B115" s="11"/>
      <c r="C115" s="11"/>
      <c r="D115" s="11"/>
      <c r="E115" s="11"/>
      <c r="F115" s="11"/>
      <c r="G115" s="11"/>
      <c r="H115" s="11"/>
      <c r="I115" s="37"/>
      <c r="J115" s="11"/>
      <c r="K115" s="11"/>
      <c r="L115" s="11"/>
      <c r="M115" s="11"/>
      <c r="N115" s="11"/>
      <c r="O115" s="37"/>
      <c r="P115" s="11"/>
      <c r="Q115" s="11"/>
      <c r="R115" s="11"/>
      <c r="S115" s="11"/>
      <c r="T115" s="11"/>
    </row>
    <row r="116" spans="1:24" x14ac:dyDescent="0.25">
      <c r="A116" s="37"/>
      <c r="B116" s="11"/>
      <c r="C116" s="11"/>
      <c r="D116" s="11"/>
      <c r="E116" s="11"/>
      <c r="F116" s="11"/>
      <c r="G116" s="11"/>
      <c r="H116" s="11"/>
      <c r="I116" s="37"/>
      <c r="J116" s="11"/>
      <c r="K116" s="11"/>
      <c r="L116" s="11"/>
      <c r="M116" s="11"/>
      <c r="N116" s="11"/>
      <c r="O116" s="37"/>
      <c r="P116" s="11"/>
      <c r="Q116" s="11"/>
      <c r="R116" s="11"/>
      <c r="S116" s="11"/>
      <c r="T116" s="11"/>
    </row>
    <row r="117" spans="1:24" x14ac:dyDescent="0.25">
      <c r="A117" s="37"/>
      <c r="B117" s="11"/>
      <c r="C117" s="11"/>
      <c r="D117" s="11"/>
      <c r="E117" s="11"/>
      <c r="F117" s="11"/>
      <c r="G117" s="11"/>
      <c r="H117" s="11"/>
      <c r="I117" s="37"/>
      <c r="J117" s="11"/>
      <c r="K117" s="11"/>
      <c r="L117" s="11"/>
      <c r="M117" s="11"/>
      <c r="N117" s="11"/>
      <c r="O117" s="37"/>
      <c r="P117" s="11"/>
      <c r="Q117" s="11"/>
      <c r="R117" s="11"/>
      <c r="S117" s="11"/>
      <c r="T117" s="11"/>
    </row>
    <row r="118" spans="1:24" x14ac:dyDescent="0.25">
      <c r="A118" s="37"/>
      <c r="B118" s="11"/>
      <c r="C118" s="11"/>
      <c r="D118" s="11"/>
      <c r="E118" s="11"/>
      <c r="F118" s="11"/>
      <c r="G118" s="11"/>
      <c r="H118" s="11"/>
      <c r="I118" s="37"/>
      <c r="J118" s="11"/>
      <c r="K118" s="11"/>
      <c r="L118" s="11"/>
      <c r="M118" s="11"/>
      <c r="N118" s="11"/>
      <c r="O118" s="37"/>
      <c r="P118" s="11"/>
      <c r="Q118" s="11"/>
      <c r="R118" s="11"/>
      <c r="S118" s="11"/>
      <c r="T118" s="11"/>
    </row>
    <row r="119" spans="1:24" x14ac:dyDescent="0.25">
      <c r="A119" s="37"/>
      <c r="B119" s="11"/>
      <c r="C119" s="11"/>
      <c r="D119" s="11"/>
      <c r="E119" s="11"/>
      <c r="F119" s="11"/>
      <c r="G119" s="11"/>
      <c r="H119" s="11"/>
      <c r="I119" s="37"/>
      <c r="J119" s="11"/>
      <c r="K119" s="11"/>
      <c r="L119" s="11"/>
      <c r="M119" s="11"/>
      <c r="N119" s="11"/>
      <c r="O119" s="37"/>
      <c r="P119" s="11"/>
      <c r="Q119" s="11"/>
      <c r="R119" s="11"/>
      <c r="S119" s="11"/>
      <c r="T119" s="11"/>
    </row>
    <row r="120" spans="1:24" x14ac:dyDescent="0.25">
      <c r="A120" s="60"/>
      <c r="C120" s="12"/>
      <c r="D120" s="12"/>
      <c r="E120" s="12"/>
      <c r="F120" s="12"/>
      <c r="H120" s="12"/>
      <c r="I120" s="60"/>
      <c r="K120" s="12"/>
      <c r="M120" s="12"/>
      <c r="N120" s="12"/>
      <c r="O120" s="60"/>
      <c r="Q120" s="12"/>
      <c r="S120" s="12"/>
      <c r="T120" s="12"/>
    </row>
    <row r="121" spans="1:24" x14ac:dyDescent="0.25">
      <c r="A121" s="60"/>
      <c r="B121" s="1"/>
      <c r="C121" s="13"/>
      <c r="D121" s="13"/>
      <c r="E121" s="12"/>
      <c r="F121" s="13"/>
      <c r="G121" s="13"/>
      <c r="H121" s="13"/>
      <c r="I121" s="49"/>
      <c r="J121" s="1"/>
      <c r="K121" s="13"/>
      <c r="L121" s="13"/>
      <c r="M121" s="13"/>
      <c r="N121" s="12"/>
      <c r="O121" s="49"/>
      <c r="P121" s="1"/>
      <c r="Q121" s="13"/>
      <c r="R121" s="13"/>
      <c r="S121" s="13"/>
      <c r="T121" s="12"/>
    </row>
    <row r="122" spans="1:24" x14ac:dyDescent="0.25">
      <c r="A122" s="53"/>
      <c r="C122" s="12"/>
      <c r="D122" s="12"/>
      <c r="E122" s="12"/>
      <c r="F122" s="12"/>
      <c r="G122" s="19"/>
      <c r="H122" s="12"/>
      <c r="I122" s="53"/>
      <c r="K122" s="12"/>
      <c r="L122" s="19"/>
      <c r="M122" s="12"/>
      <c r="N122" s="12"/>
      <c r="O122" s="53"/>
      <c r="Q122" s="12"/>
      <c r="R122" s="19"/>
      <c r="S122" s="12"/>
      <c r="T122" s="12"/>
    </row>
    <row r="123" spans="1:24" x14ac:dyDescent="0.25">
      <c r="A123" s="53"/>
      <c r="H123" s="15"/>
    </row>
    <row r="124" spans="1:24" x14ac:dyDescent="0.25">
      <c r="A124" s="53"/>
      <c r="H124" s="17"/>
    </row>
    <row r="125" spans="1:24" x14ac:dyDescent="0.25">
      <c r="A125" s="53"/>
      <c r="H125" s="15"/>
      <c r="M125" s="19"/>
    </row>
    <row r="126" spans="1:24" x14ac:dyDescent="0.25">
      <c r="A126" s="53"/>
      <c r="H126" s="19"/>
      <c r="O126" s="24"/>
      <c r="P126" s="25"/>
      <c r="Q126" s="13"/>
      <c r="R126" s="13"/>
      <c r="S126" s="26"/>
    </row>
    <row r="127" spans="1:24" x14ac:dyDescent="0.25">
      <c r="A127" s="53"/>
      <c r="H127" s="15"/>
      <c r="N127" s="8"/>
      <c r="P127" s="27"/>
      <c r="S127" s="21"/>
      <c r="T127" s="8"/>
      <c r="U127" s="21"/>
      <c r="V127" s="8"/>
      <c r="W127"/>
      <c r="X127" s="23"/>
    </row>
    <row r="128" spans="1:24" x14ac:dyDescent="0.25">
      <c r="A128" s="53"/>
      <c r="H128" s="15"/>
      <c r="N128" s="10"/>
      <c r="O128" s="33"/>
      <c r="P128" s="10"/>
      <c r="Q128" s="10"/>
      <c r="R128" s="34"/>
      <c r="S128" s="10"/>
      <c r="T128" s="10"/>
      <c r="U128" s="10"/>
      <c r="V128" s="10"/>
      <c r="W128" s="34"/>
      <c r="X128" s="23"/>
    </row>
    <row r="129" spans="1:24" x14ac:dyDescent="0.25">
      <c r="A129" s="53"/>
      <c r="H129" s="15"/>
      <c r="N129" s="11"/>
      <c r="O129" s="37"/>
      <c r="P129" s="11"/>
      <c r="Q129" s="11"/>
      <c r="R129" s="13"/>
      <c r="S129" s="11"/>
      <c r="T129" s="11"/>
      <c r="U129" s="11"/>
      <c r="V129" s="11"/>
      <c r="W129" s="13"/>
      <c r="X129" s="11"/>
    </row>
    <row r="130" spans="1:24" x14ac:dyDescent="0.25">
      <c r="A130" s="53"/>
      <c r="H130" s="15"/>
      <c r="N130" s="11"/>
      <c r="O130" s="37"/>
      <c r="P130" s="11"/>
      <c r="Q130" s="11"/>
      <c r="R130" s="13"/>
      <c r="S130" s="11"/>
      <c r="T130" s="11"/>
      <c r="U130" s="11"/>
      <c r="V130" s="11"/>
      <c r="W130" s="13"/>
      <c r="X130" s="11"/>
    </row>
    <row r="131" spans="1:24" x14ac:dyDescent="0.25">
      <c r="A131" s="53"/>
      <c r="H131" s="15"/>
      <c r="N131" s="11"/>
      <c r="O131" s="37"/>
      <c r="P131" s="11"/>
      <c r="Q131" s="11"/>
      <c r="R131" s="13"/>
      <c r="S131" s="11"/>
      <c r="T131" s="11"/>
      <c r="U131" s="11"/>
      <c r="V131" s="11"/>
      <c r="W131" s="13"/>
      <c r="X131" s="11"/>
    </row>
    <row r="132" spans="1:24" x14ac:dyDescent="0.25">
      <c r="A132" s="53"/>
      <c r="H132" s="15"/>
      <c r="N132" s="11"/>
      <c r="O132" s="37"/>
      <c r="P132" s="11"/>
      <c r="Q132" s="11"/>
      <c r="R132" s="13"/>
      <c r="S132" s="11"/>
      <c r="T132" s="11"/>
      <c r="U132" s="11"/>
      <c r="V132" s="11"/>
      <c r="W132" s="13"/>
      <c r="X132" s="11"/>
    </row>
    <row r="133" spans="1:24" x14ac:dyDescent="0.25">
      <c r="A133" s="53"/>
      <c r="H133" s="15"/>
      <c r="N133" s="11"/>
      <c r="O133" s="37"/>
      <c r="P133" s="11"/>
      <c r="Q133" s="11"/>
      <c r="R133" s="13"/>
      <c r="S133" s="11"/>
      <c r="T133" s="11"/>
      <c r="U133" s="11"/>
      <c r="V133" s="11"/>
      <c r="W133" s="13"/>
      <c r="X133" s="11"/>
    </row>
    <row r="134" spans="1:24" x14ac:dyDescent="0.25">
      <c r="A134" s="53"/>
      <c r="H134" s="15"/>
      <c r="N134" s="11"/>
      <c r="O134" s="37"/>
      <c r="P134" s="11"/>
      <c r="Q134" s="11"/>
      <c r="R134" s="13"/>
      <c r="S134" s="11"/>
      <c r="T134" s="11"/>
      <c r="U134" s="11"/>
      <c r="V134" s="11"/>
      <c r="W134" s="13"/>
      <c r="X134" s="11"/>
    </row>
    <row r="135" spans="1:24" x14ac:dyDescent="0.25">
      <c r="H135" s="15"/>
      <c r="N135" s="11"/>
      <c r="O135" s="37"/>
      <c r="P135" s="11"/>
      <c r="Q135" s="11"/>
      <c r="R135" s="13"/>
      <c r="S135" s="11"/>
      <c r="T135" s="11"/>
      <c r="U135" s="11"/>
      <c r="V135" s="11"/>
      <c r="W135" s="13"/>
      <c r="X135" s="11"/>
    </row>
    <row r="136" spans="1:24" x14ac:dyDescent="0.25">
      <c r="H136" s="15"/>
      <c r="N136" s="11"/>
      <c r="O136" s="37"/>
      <c r="P136" s="11"/>
      <c r="Q136" s="11"/>
      <c r="R136" s="13"/>
      <c r="S136" s="11"/>
      <c r="T136" s="11"/>
      <c r="U136" s="11"/>
      <c r="V136" s="11"/>
      <c r="W136" s="13"/>
      <c r="X136" s="11"/>
    </row>
    <row r="137" spans="1:24" x14ac:dyDescent="0.25">
      <c r="H137" s="15"/>
      <c r="N137" s="11"/>
      <c r="O137" s="37"/>
      <c r="P137" s="11"/>
      <c r="Q137" s="11"/>
      <c r="R137" s="13"/>
      <c r="S137" s="11"/>
      <c r="T137" s="11"/>
      <c r="U137" s="11"/>
      <c r="V137" s="11"/>
      <c r="W137" s="13"/>
      <c r="X137" s="11"/>
    </row>
    <row r="138" spans="1:24" x14ac:dyDescent="0.25">
      <c r="H138" s="15"/>
      <c r="N138" s="11"/>
      <c r="O138" s="37"/>
      <c r="P138" s="11"/>
      <c r="Q138" s="11"/>
      <c r="R138" s="13"/>
      <c r="S138" s="11"/>
      <c r="T138" s="11"/>
      <c r="U138" s="11"/>
      <c r="V138" s="11"/>
      <c r="W138" s="13"/>
      <c r="X138" s="11"/>
    </row>
    <row r="139" spans="1:24" x14ac:dyDescent="0.25">
      <c r="H139" s="15"/>
      <c r="N139" s="11"/>
      <c r="O139" s="37"/>
      <c r="P139" s="11"/>
      <c r="Q139" s="11"/>
      <c r="R139" s="13"/>
      <c r="S139" s="11"/>
      <c r="T139" s="11"/>
      <c r="U139" s="11"/>
      <c r="V139" s="11"/>
      <c r="W139" s="13"/>
      <c r="X139" s="11"/>
    </row>
    <row r="140" spans="1:24" x14ac:dyDescent="0.25">
      <c r="H140" s="15"/>
      <c r="N140" s="11"/>
      <c r="O140" s="37"/>
      <c r="P140" s="11"/>
      <c r="Q140" s="11"/>
      <c r="R140" s="13"/>
      <c r="S140" s="11"/>
      <c r="T140" s="11"/>
      <c r="U140" s="11"/>
      <c r="V140" s="11"/>
      <c r="W140" s="13"/>
      <c r="X140" s="11"/>
    </row>
    <row r="141" spans="1:24" x14ac:dyDescent="0.25">
      <c r="H141" s="15"/>
      <c r="N141" s="11"/>
      <c r="O141" s="37"/>
      <c r="P141" s="11"/>
      <c r="Q141" s="11"/>
      <c r="R141" s="13"/>
      <c r="S141" s="11"/>
      <c r="T141" s="11"/>
      <c r="U141" s="11"/>
      <c r="V141" s="11"/>
      <c r="W141" s="13"/>
      <c r="X141" s="11"/>
    </row>
    <row r="142" spans="1:24" x14ac:dyDescent="0.25">
      <c r="H142" s="15"/>
      <c r="N142" s="11"/>
      <c r="O142" s="37"/>
      <c r="P142" s="11"/>
      <c r="Q142" s="11"/>
      <c r="R142" s="13"/>
      <c r="S142" s="11"/>
      <c r="T142" s="11"/>
      <c r="U142" s="11"/>
      <c r="V142" s="11"/>
      <c r="W142" s="13"/>
      <c r="X142" s="11"/>
    </row>
    <row r="143" spans="1:24" x14ac:dyDescent="0.25">
      <c r="H143" s="15"/>
      <c r="N143" s="11"/>
      <c r="O143" s="37"/>
      <c r="P143" s="11"/>
      <c r="Q143" s="11"/>
      <c r="R143" s="13"/>
      <c r="S143" s="11"/>
      <c r="T143" s="11"/>
      <c r="U143" s="11"/>
      <c r="V143" s="11"/>
      <c r="W143" s="13"/>
      <c r="X143" s="11"/>
    </row>
    <row r="144" spans="1:24" x14ac:dyDescent="0.25">
      <c r="H144" s="15"/>
      <c r="N144" s="11"/>
      <c r="O144" s="37"/>
      <c r="P144" s="11"/>
      <c r="Q144" s="11"/>
      <c r="R144" s="13"/>
      <c r="S144" s="11"/>
      <c r="T144" s="11"/>
      <c r="U144" s="11"/>
      <c r="V144" s="11"/>
      <c r="W144" s="13"/>
      <c r="X144" s="11"/>
    </row>
    <row r="145" spans="8:24" x14ac:dyDescent="0.25">
      <c r="H145" s="15"/>
      <c r="N145" s="11"/>
      <c r="O145" s="37"/>
      <c r="P145" s="11"/>
      <c r="Q145" s="11"/>
      <c r="R145" s="13"/>
      <c r="S145" s="11"/>
      <c r="T145" s="11"/>
      <c r="U145" s="11"/>
      <c r="V145" s="11"/>
      <c r="W145" s="13"/>
      <c r="X145" s="11"/>
    </row>
    <row r="146" spans="8:24" x14ac:dyDescent="0.25">
      <c r="H146" s="15"/>
      <c r="N146" s="11"/>
      <c r="O146" s="37"/>
      <c r="P146" s="44"/>
      <c r="Q146" s="11"/>
      <c r="R146" s="13"/>
      <c r="S146" s="11"/>
      <c r="T146" s="11"/>
      <c r="U146" s="11"/>
      <c r="V146" s="11"/>
      <c r="W146" s="13"/>
      <c r="X146" s="11"/>
    </row>
    <row r="147" spans="8:24" x14ac:dyDescent="0.25">
      <c r="H147" s="15"/>
      <c r="N147" s="11"/>
      <c r="O147" s="37"/>
      <c r="P147" s="11"/>
      <c r="Q147" s="11"/>
      <c r="R147" s="13"/>
      <c r="S147" s="11"/>
      <c r="T147" s="11"/>
      <c r="U147" s="11"/>
      <c r="V147" s="11"/>
      <c r="W147" s="13"/>
      <c r="X147" s="11"/>
    </row>
    <row r="148" spans="8:24" x14ac:dyDescent="0.25">
      <c r="H148" s="15"/>
      <c r="N148" s="11"/>
      <c r="O148" s="37"/>
      <c r="P148" s="11"/>
      <c r="Q148" s="11"/>
      <c r="R148" s="13"/>
      <c r="S148" s="11"/>
      <c r="T148" s="11"/>
      <c r="U148" s="11"/>
      <c r="V148" s="11"/>
      <c r="W148" s="13"/>
      <c r="X148" s="11"/>
    </row>
    <row r="149" spans="8:24" x14ac:dyDescent="0.25">
      <c r="H149" s="15"/>
      <c r="N149" s="11"/>
      <c r="O149" s="37"/>
      <c r="P149" s="11"/>
      <c r="Q149" s="11"/>
      <c r="R149" s="13"/>
      <c r="S149" s="11"/>
      <c r="T149" s="11"/>
      <c r="U149" s="11"/>
      <c r="V149" s="11"/>
      <c r="W149" s="13"/>
      <c r="X149" s="11"/>
    </row>
    <row r="150" spans="8:24" x14ac:dyDescent="0.25">
      <c r="H150" s="15"/>
      <c r="N150" s="11"/>
      <c r="O150" s="37"/>
      <c r="P150" s="11"/>
      <c r="Q150" s="11"/>
      <c r="R150" s="13"/>
      <c r="S150" s="11"/>
      <c r="T150" s="11"/>
      <c r="U150" s="11"/>
      <c r="V150" s="11"/>
      <c r="W150" s="13"/>
      <c r="X150" s="11"/>
    </row>
    <row r="151" spans="8:24" x14ac:dyDescent="0.25">
      <c r="H151" s="15"/>
      <c r="N151" s="11"/>
      <c r="O151" s="37"/>
      <c r="P151" s="11"/>
      <c r="Q151" s="11"/>
      <c r="R151" s="13"/>
      <c r="S151" s="11"/>
      <c r="T151" s="11"/>
      <c r="U151" s="11"/>
      <c r="V151" s="11"/>
      <c r="W151" s="13"/>
      <c r="X151" s="11"/>
    </row>
    <row r="152" spans="8:24" x14ac:dyDescent="0.25">
      <c r="H152" s="15"/>
      <c r="N152" s="11"/>
      <c r="O152" s="37"/>
      <c r="P152" s="11"/>
      <c r="Q152" s="11"/>
      <c r="R152" s="13"/>
      <c r="S152" s="11"/>
      <c r="T152" s="11"/>
      <c r="U152" s="11"/>
      <c r="V152" s="11"/>
      <c r="W152" s="13"/>
      <c r="X152" s="11"/>
    </row>
    <row r="153" spans="8:24" x14ac:dyDescent="0.25">
      <c r="H153" s="15"/>
      <c r="N153" s="11"/>
      <c r="O153" s="37"/>
      <c r="P153" s="11"/>
      <c r="Q153" s="11"/>
      <c r="R153" s="13"/>
      <c r="S153" s="11"/>
      <c r="T153" s="11"/>
      <c r="U153" s="11"/>
      <c r="V153" s="11"/>
      <c r="W153" s="13"/>
      <c r="X153" s="11"/>
    </row>
    <row r="154" spans="8:24" x14ac:dyDescent="0.25">
      <c r="H154" s="15"/>
      <c r="N154" s="11"/>
      <c r="O154" s="37"/>
      <c r="P154" s="11"/>
      <c r="Q154" s="11"/>
      <c r="R154" s="13"/>
      <c r="S154" s="11"/>
      <c r="T154" s="11"/>
      <c r="U154" s="11"/>
      <c r="V154" s="11"/>
      <c r="W154" s="13"/>
      <c r="X154" s="11"/>
    </row>
    <row r="155" spans="8:24" x14ac:dyDescent="0.25">
      <c r="H155" s="15"/>
      <c r="N155" s="11"/>
      <c r="O155" s="37"/>
      <c r="P155" s="11"/>
      <c r="Q155" s="11"/>
      <c r="R155" s="13"/>
      <c r="S155" s="11"/>
      <c r="T155" s="11"/>
      <c r="U155" s="11"/>
      <c r="V155" s="11"/>
      <c r="W155" s="13"/>
      <c r="X155" s="11"/>
    </row>
    <row r="156" spans="8:24" x14ac:dyDescent="0.25">
      <c r="H156" s="15"/>
      <c r="N156" s="11"/>
      <c r="O156" s="37"/>
      <c r="P156" s="11"/>
      <c r="Q156" s="11"/>
      <c r="R156" s="13"/>
      <c r="S156" s="11"/>
      <c r="T156" s="11"/>
      <c r="U156" s="11"/>
      <c r="V156" s="11"/>
      <c r="W156" s="13"/>
      <c r="X156" s="11"/>
    </row>
    <row r="157" spans="8:24" x14ac:dyDescent="0.25">
      <c r="H157" s="15"/>
      <c r="N157" s="11"/>
      <c r="O157" s="37"/>
      <c r="P157" s="11"/>
      <c r="Q157" s="11"/>
      <c r="R157" s="13"/>
      <c r="S157" s="11"/>
      <c r="T157" s="11"/>
      <c r="U157" s="11"/>
      <c r="V157" s="11"/>
      <c r="W157" s="13"/>
      <c r="X157" s="11"/>
    </row>
    <row r="158" spans="8:24" x14ac:dyDescent="0.25">
      <c r="H158" s="15"/>
      <c r="N158" s="11"/>
      <c r="O158" s="37"/>
      <c r="P158" s="11"/>
      <c r="Q158" s="11"/>
      <c r="R158" s="13"/>
      <c r="S158" s="11"/>
      <c r="T158" s="11"/>
      <c r="U158" s="11"/>
      <c r="V158" s="11"/>
      <c r="W158" s="13"/>
      <c r="X158" s="11"/>
    </row>
    <row r="159" spans="8:24" x14ac:dyDescent="0.25">
      <c r="H159" s="15"/>
      <c r="N159" s="11"/>
      <c r="O159" s="37"/>
      <c r="P159" s="11"/>
      <c r="Q159" s="11"/>
      <c r="R159" s="13"/>
      <c r="S159" s="11"/>
      <c r="T159" s="11"/>
      <c r="U159" s="11"/>
      <c r="V159" s="11"/>
      <c r="W159" s="13"/>
      <c r="X159" s="11"/>
    </row>
    <row r="160" spans="8:24" x14ac:dyDescent="0.25">
      <c r="H160" s="15"/>
      <c r="N160" s="11"/>
      <c r="O160" s="37"/>
      <c r="P160" s="11"/>
      <c r="Q160" s="11"/>
      <c r="R160" s="18"/>
      <c r="S160" s="11"/>
      <c r="T160" s="11"/>
      <c r="U160" s="11"/>
      <c r="V160" s="11"/>
      <c r="W160" s="11"/>
      <c r="X160" s="11"/>
    </row>
    <row r="161" spans="8:24" x14ac:dyDescent="0.25">
      <c r="H161" s="15"/>
      <c r="N161" s="12"/>
      <c r="O161" s="49"/>
      <c r="P161" s="1"/>
      <c r="R161" s="13"/>
      <c r="S161" s="13"/>
      <c r="T161" s="13"/>
      <c r="U161" s="13"/>
      <c r="V161" s="13"/>
      <c r="W161" s="13"/>
      <c r="X161" s="12"/>
    </row>
    <row r="162" spans="8:24" x14ac:dyDescent="0.25">
      <c r="H162" s="15"/>
      <c r="N162" s="12"/>
      <c r="O162" s="49"/>
      <c r="P162" s="1"/>
      <c r="R162" s="63"/>
      <c r="S162" s="19"/>
      <c r="T162" s="12"/>
      <c r="U162" s="19"/>
      <c r="V162" s="12"/>
      <c r="W162" s="63"/>
      <c r="X162" s="63"/>
    </row>
    <row r="163" spans="8:24" x14ac:dyDescent="0.25">
      <c r="H163" s="15"/>
      <c r="N163" s="12"/>
      <c r="W163"/>
      <c r="X163"/>
    </row>
    <row r="164" spans="8:24" x14ac:dyDescent="0.25">
      <c r="H164" s="15"/>
      <c r="O164" s="24"/>
      <c r="P164" s="25"/>
      <c r="Q164" s="13"/>
      <c r="R164" s="13"/>
      <c r="S164" s="26"/>
    </row>
    <row r="165" spans="8:24" x14ac:dyDescent="0.25">
      <c r="H165" s="15"/>
      <c r="P165" s="27"/>
      <c r="S165" s="21"/>
      <c r="T165" s="8"/>
      <c r="U165" s="21"/>
      <c r="V165" s="8"/>
      <c r="W165"/>
      <c r="X165" s="23"/>
    </row>
    <row r="166" spans="8:24" x14ac:dyDescent="0.25">
      <c r="H166" s="15"/>
      <c r="O166" s="33"/>
      <c r="P166" s="10"/>
      <c r="Q166" s="10"/>
      <c r="R166" s="34"/>
      <c r="S166" s="10"/>
      <c r="T166" s="10"/>
      <c r="U166" s="10"/>
      <c r="V166" s="10"/>
      <c r="W166" s="34"/>
      <c r="X166" s="23"/>
    </row>
    <row r="167" spans="8:24" x14ac:dyDescent="0.25">
      <c r="H167" s="15"/>
      <c r="O167" s="37"/>
      <c r="P167" s="11"/>
      <c r="Q167" s="11"/>
      <c r="R167" s="13"/>
      <c r="S167" s="11"/>
      <c r="T167" s="11"/>
      <c r="U167" s="11"/>
      <c r="V167" s="11"/>
      <c r="W167" s="13"/>
      <c r="X167" s="11"/>
    </row>
    <row r="168" spans="8:24" x14ac:dyDescent="0.25">
      <c r="H168" s="15"/>
      <c r="O168" s="37"/>
      <c r="P168" s="11"/>
      <c r="Q168" s="11"/>
      <c r="R168" s="13"/>
      <c r="S168" s="11"/>
      <c r="T168" s="11"/>
      <c r="U168" s="11"/>
      <c r="V168" s="11"/>
      <c r="W168" s="13"/>
      <c r="X168" s="11"/>
    </row>
    <row r="169" spans="8:24" x14ac:dyDescent="0.25">
      <c r="H169" s="15"/>
      <c r="O169" s="37"/>
      <c r="P169" s="11"/>
      <c r="Q169" s="11"/>
      <c r="R169" s="13"/>
      <c r="S169" s="11"/>
      <c r="T169" s="11"/>
      <c r="U169" s="11"/>
      <c r="V169" s="11"/>
      <c r="W169" s="13"/>
      <c r="X169" s="11"/>
    </row>
    <row r="170" spans="8:24" x14ac:dyDescent="0.25">
      <c r="H170" s="15"/>
      <c r="O170" s="37"/>
      <c r="P170" s="11"/>
      <c r="Q170" s="11"/>
      <c r="R170" s="13"/>
      <c r="S170" s="11"/>
      <c r="T170" s="11"/>
      <c r="U170" s="11"/>
      <c r="V170" s="11"/>
      <c r="W170" s="13"/>
      <c r="X170" s="11"/>
    </row>
    <row r="171" spans="8:24" x14ac:dyDescent="0.25">
      <c r="H171" s="15"/>
      <c r="O171" s="37"/>
      <c r="P171" s="11"/>
      <c r="Q171" s="11"/>
      <c r="R171" s="13"/>
      <c r="S171" s="11"/>
      <c r="T171" s="11"/>
      <c r="U171" s="11"/>
      <c r="V171" s="11"/>
      <c r="W171" s="13"/>
      <c r="X171" s="11"/>
    </row>
    <row r="172" spans="8:24" x14ac:dyDescent="0.25">
      <c r="H172" s="15"/>
      <c r="O172" s="37"/>
      <c r="P172" s="11"/>
      <c r="Q172" s="11"/>
      <c r="R172" s="13"/>
      <c r="S172" s="11"/>
      <c r="T172" s="11"/>
      <c r="U172" s="11"/>
      <c r="V172" s="11"/>
      <c r="W172" s="13"/>
      <c r="X172" s="11"/>
    </row>
    <row r="173" spans="8:24" x14ac:dyDescent="0.25">
      <c r="H173" s="15"/>
      <c r="O173" s="37"/>
      <c r="P173" s="11"/>
      <c r="Q173" s="11"/>
      <c r="R173" s="13"/>
      <c r="S173" s="11"/>
      <c r="T173" s="11"/>
      <c r="U173" s="11"/>
      <c r="V173" s="11"/>
      <c r="W173" s="13"/>
      <c r="X173" s="11"/>
    </row>
    <row r="174" spans="8:24" x14ac:dyDescent="0.25">
      <c r="H174" s="15"/>
      <c r="O174" s="37"/>
      <c r="P174" s="11"/>
      <c r="Q174" s="11"/>
      <c r="R174" s="13"/>
      <c r="S174" s="11"/>
      <c r="T174" s="11"/>
      <c r="U174" s="11"/>
      <c r="V174" s="11"/>
      <c r="W174" s="13"/>
      <c r="X174" s="11"/>
    </row>
    <row r="175" spans="8:24" x14ac:dyDescent="0.25">
      <c r="H175" s="15"/>
      <c r="O175" s="37"/>
      <c r="P175" s="11"/>
      <c r="Q175" s="11"/>
      <c r="R175" s="13"/>
      <c r="S175" s="11"/>
      <c r="T175" s="11"/>
      <c r="U175" s="11"/>
      <c r="V175" s="11"/>
      <c r="W175" s="13"/>
      <c r="X175" s="11"/>
    </row>
    <row r="176" spans="8:24" x14ac:dyDescent="0.25">
      <c r="H176" s="15"/>
      <c r="O176" s="37"/>
      <c r="P176" s="11"/>
      <c r="Q176" s="11"/>
      <c r="R176" s="13"/>
      <c r="S176" s="11"/>
      <c r="T176" s="11"/>
      <c r="U176" s="11"/>
      <c r="V176" s="11"/>
      <c r="W176" s="13"/>
      <c r="X176" s="11"/>
    </row>
    <row r="177" spans="8:24" x14ac:dyDescent="0.25">
      <c r="H177" s="15"/>
      <c r="O177" s="37"/>
      <c r="P177" s="11"/>
      <c r="Q177" s="11"/>
      <c r="R177" s="13"/>
      <c r="S177" s="11"/>
      <c r="T177" s="11"/>
      <c r="U177" s="11"/>
      <c r="V177" s="11"/>
      <c r="W177" s="13"/>
      <c r="X177" s="11"/>
    </row>
    <row r="178" spans="8:24" x14ac:dyDescent="0.25">
      <c r="H178" s="15"/>
      <c r="O178" s="37"/>
      <c r="P178" s="11"/>
      <c r="Q178" s="11"/>
      <c r="R178" s="13"/>
      <c r="S178" s="11"/>
      <c r="T178" s="11"/>
      <c r="U178" s="11"/>
      <c r="V178" s="11"/>
      <c r="W178" s="13"/>
      <c r="X178" s="11"/>
    </row>
    <row r="179" spans="8:24" x14ac:dyDescent="0.25">
      <c r="H179" s="15"/>
      <c r="O179" s="37"/>
      <c r="P179" s="11"/>
      <c r="Q179" s="11"/>
      <c r="R179" s="13"/>
      <c r="S179" s="11"/>
      <c r="T179" s="11"/>
      <c r="U179" s="11"/>
      <c r="V179" s="11"/>
      <c r="W179" s="13"/>
      <c r="X179" s="11"/>
    </row>
    <row r="180" spans="8:24" x14ac:dyDescent="0.25">
      <c r="H180" s="15"/>
      <c r="O180" s="37"/>
      <c r="P180" s="11"/>
      <c r="Q180" s="11"/>
      <c r="R180" s="13"/>
      <c r="S180" s="11"/>
      <c r="T180" s="11"/>
      <c r="U180" s="11"/>
      <c r="V180" s="11"/>
      <c r="W180" s="13"/>
      <c r="X180" s="11"/>
    </row>
    <row r="181" spans="8:24" x14ac:dyDescent="0.25">
      <c r="H181" s="15"/>
      <c r="O181" s="37"/>
      <c r="P181" s="11"/>
      <c r="Q181" s="11"/>
      <c r="R181" s="13"/>
      <c r="S181" s="11"/>
      <c r="T181" s="11"/>
      <c r="U181" s="11"/>
      <c r="V181" s="11"/>
      <c r="W181" s="13"/>
      <c r="X181" s="11"/>
    </row>
    <row r="182" spans="8:24" x14ac:dyDescent="0.25">
      <c r="H182" s="15"/>
      <c r="O182" s="37"/>
      <c r="P182" s="11"/>
      <c r="Q182" s="11"/>
      <c r="R182" s="13"/>
      <c r="S182" s="11"/>
      <c r="T182" s="11"/>
      <c r="U182" s="11"/>
      <c r="V182" s="11"/>
      <c r="W182" s="13"/>
      <c r="X182" s="11"/>
    </row>
    <row r="183" spans="8:24" x14ac:dyDescent="0.25">
      <c r="H183" s="15"/>
      <c r="O183" s="37"/>
      <c r="P183" s="11"/>
      <c r="Q183" s="11"/>
      <c r="R183" s="13"/>
      <c r="S183" s="11"/>
      <c r="T183" s="11"/>
      <c r="U183" s="11"/>
      <c r="V183" s="11"/>
      <c r="W183" s="13"/>
      <c r="X183" s="11"/>
    </row>
    <row r="184" spans="8:24" x14ac:dyDescent="0.25">
      <c r="H184" s="15"/>
      <c r="O184" s="37"/>
      <c r="P184" s="44"/>
      <c r="Q184" s="11"/>
      <c r="R184" s="13"/>
      <c r="S184" s="11"/>
      <c r="T184" s="11"/>
      <c r="U184" s="11"/>
      <c r="V184" s="11"/>
      <c r="W184" s="13"/>
      <c r="X184" s="11"/>
    </row>
    <row r="185" spans="8:24" x14ac:dyDescent="0.25">
      <c r="H185" s="15"/>
      <c r="O185" s="37"/>
      <c r="P185" s="11"/>
      <c r="Q185" s="11"/>
      <c r="R185" s="13"/>
      <c r="S185" s="11"/>
      <c r="T185" s="11"/>
      <c r="U185" s="11"/>
      <c r="V185" s="11"/>
      <c r="W185" s="13"/>
      <c r="X185" s="11"/>
    </row>
    <row r="186" spans="8:24" x14ac:dyDescent="0.25">
      <c r="H186" s="15"/>
      <c r="O186" s="37"/>
      <c r="P186" s="11"/>
      <c r="Q186" s="11"/>
      <c r="R186" s="13"/>
      <c r="S186" s="11"/>
      <c r="T186" s="11"/>
      <c r="U186" s="11"/>
      <c r="V186" s="11"/>
      <c r="W186" s="13"/>
      <c r="X186" s="11"/>
    </row>
    <row r="187" spans="8:24" x14ac:dyDescent="0.25">
      <c r="H187" s="15"/>
      <c r="O187" s="37"/>
      <c r="P187" s="11"/>
      <c r="Q187" s="11"/>
      <c r="R187" s="13"/>
      <c r="S187" s="11"/>
      <c r="T187" s="11"/>
      <c r="U187" s="11"/>
      <c r="V187" s="11"/>
      <c r="W187" s="13"/>
      <c r="X187" s="11"/>
    </row>
    <row r="188" spans="8:24" x14ac:dyDescent="0.25">
      <c r="H188" s="15"/>
      <c r="O188" s="37"/>
      <c r="P188" s="11"/>
      <c r="Q188" s="11"/>
      <c r="R188" s="13"/>
      <c r="S188" s="11"/>
      <c r="T188" s="11"/>
      <c r="U188" s="11"/>
      <c r="V188" s="11"/>
      <c r="W188" s="13"/>
      <c r="X188" s="11"/>
    </row>
    <row r="189" spans="8:24" x14ac:dyDescent="0.25">
      <c r="H189" s="15"/>
      <c r="O189" s="37"/>
      <c r="P189" s="11"/>
      <c r="Q189" s="11"/>
      <c r="R189" s="13"/>
      <c r="S189" s="11"/>
      <c r="T189" s="11"/>
      <c r="U189" s="11"/>
      <c r="V189" s="11"/>
      <c r="W189" s="13"/>
      <c r="X189" s="11"/>
    </row>
    <row r="190" spans="8:24" x14ac:dyDescent="0.25">
      <c r="H190" s="15"/>
      <c r="O190" s="37"/>
      <c r="P190" s="11"/>
      <c r="Q190" s="11"/>
      <c r="R190" s="13"/>
      <c r="S190" s="11"/>
      <c r="T190" s="11"/>
      <c r="U190" s="11"/>
      <c r="V190" s="11"/>
      <c r="W190" s="13"/>
      <c r="X190" s="11"/>
    </row>
    <row r="191" spans="8:24" x14ac:dyDescent="0.25">
      <c r="H191" s="15"/>
      <c r="O191" s="37"/>
      <c r="P191" s="11"/>
      <c r="Q191" s="11"/>
      <c r="R191" s="13"/>
      <c r="S191" s="11"/>
      <c r="T191" s="11"/>
      <c r="U191" s="11"/>
      <c r="V191" s="11"/>
      <c r="W191" s="13"/>
      <c r="X191" s="11"/>
    </row>
    <row r="192" spans="8:24" x14ac:dyDescent="0.25">
      <c r="H192" s="15"/>
      <c r="O192" s="37"/>
      <c r="P192" s="11"/>
      <c r="Q192" s="11"/>
      <c r="R192" s="13"/>
      <c r="S192" s="11"/>
      <c r="T192" s="11"/>
      <c r="U192" s="11"/>
      <c r="V192" s="11"/>
      <c r="W192" s="13"/>
      <c r="X192" s="11"/>
    </row>
    <row r="193" spans="8:24" x14ac:dyDescent="0.25">
      <c r="H193" s="15"/>
      <c r="O193" s="37"/>
      <c r="P193" s="11"/>
      <c r="Q193" s="11"/>
      <c r="R193" s="13"/>
      <c r="S193" s="11"/>
      <c r="T193" s="11"/>
      <c r="U193" s="11"/>
      <c r="V193" s="11"/>
      <c r="W193" s="13"/>
      <c r="X193" s="11"/>
    </row>
    <row r="194" spans="8:24" x14ac:dyDescent="0.25">
      <c r="H194" s="15"/>
      <c r="O194" s="37"/>
      <c r="P194" s="11"/>
      <c r="Q194" s="11"/>
      <c r="R194" s="13"/>
      <c r="S194" s="11"/>
      <c r="T194" s="11"/>
      <c r="U194" s="11"/>
      <c r="V194" s="11"/>
      <c r="W194" s="13"/>
      <c r="X194" s="11"/>
    </row>
    <row r="195" spans="8:24" x14ac:dyDescent="0.25">
      <c r="H195" s="15"/>
      <c r="O195" s="37"/>
      <c r="P195" s="11"/>
      <c r="Q195" s="11"/>
      <c r="R195" s="13"/>
      <c r="S195" s="11"/>
      <c r="T195" s="11"/>
      <c r="U195" s="11"/>
      <c r="V195" s="11"/>
      <c r="W195" s="13"/>
      <c r="X195" s="11"/>
    </row>
    <row r="196" spans="8:24" x14ac:dyDescent="0.25">
      <c r="H196" s="15"/>
      <c r="O196" s="37"/>
      <c r="P196" s="11"/>
      <c r="Q196" s="11"/>
      <c r="R196" s="13"/>
      <c r="S196" s="11"/>
      <c r="T196" s="11"/>
      <c r="U196" s="11"/>
      <c r="V196" s="11"/>
      <c r="W196" s="13"/>
      <c r="X196" s="11"/>
    </row>
    <row r="197" spans="8:24" x14ac:dyDescent="0.25">
      <c r="H197" s="15"/>
      <c r="O197" s="37"/>
      <c r="P197" s="11"/>
      <c r="Q197" s="11"/>
      <c r="R197" s="13"/>
      <c r="S197" s="11"/>
      <c r="T197" s="11"/>
      <c r="U197" s="11"/>
      <c r="V197" s="11"/>
      <c r="W197" s="13"/>
      <c r="X197" s="11"/>
    </row>
    <row r="198" spans="8:24" x14ac:dyDescent="0.25">
      <c r="H198" s="15"/>
      <c r="O198" s="37"/>
      <c r="P198" s="11"/>
      <c r="Q198" s="11"/>
      <c r="R198" s="12"/>
      <c r="S198" s="11"/>
      <c r="T198" s="11"/>
      <c r="U198" s="11"/>
      <c r="V198" s="11"/>
      <c r="W198" s="11"/>
      <c r="X198" s="11"/>
    </row>
    <row r="199" spans="8:24" x14ac:dyDescent="0.25">
      <c r="H199" s="15"/>
      <c r="O199" s="49"/>
      <c r="P199" s="1"/>
      <c r="R199" s="13"/>
      <c r="S199" s="13"/>
      <c r="T199" s="13"/>
      <c r="U199" s="13"/>
      <c r="V199" s="13"/>
      <c r="W199" s="13"/>
      <c r="X199" s="12"/>
    </row>
    <row r="200" spans="8:24" x14ac:dyDescent="0.25">
      <c r="H200" s="15"/>
      <c r="O200" s="49"/>
      <c r="P200" s="1"/>
      <c r="R200" s="51"/>
      <c r="S200" s="19"/>
      <c r="T200" s="12"/>
      <c r="U200" s="19"/>
      <c r="V200" s="12"/>
      <c r="W200" s="64"/>
      <c r="X200" s="51"/>
    </row>
    <row r="201" spans="8:24" x14ac:dyDescent="0.25">
      <c r="H201" s="15"/>
    </row>
    <row r="202" spans="8:24" x14ac:dyDescent="0.25">
      <c r="H202" s="15"/>
    </row>
    <row r="203" spans="8:24" x14ac:dyDescent="0.25">
      <c r="H203" s="15"/>
      <c r="O203" s="24"/>
      <c r="P203" s="25"/>
      <c r="Q203" s="13"/>
      <c r="R203" s="13"/>
      <c r="S203" s="26"/>
    </row>
    <row r="204" spans="8:24" x14ac:dyDescent="0.25">
      <c r="H204" s="15"/>
      <c r="P204" s="27"/>
      <c r="S204" s="21"/>
      <c r="T204" s="8"/>
      <c r="U204" s="21"/>
      <c r="V204" s="8"/>
      <c r="W204"/>
      <c r="X204" s="23"/>
    </row>
    <row r="205" spans="8:24" x14ac:dyDescent="0.25">
      <c r="H205" s="15"/>
      <c r="O205" s="33"/>
      <c r="P205" s="10"/>
      <c r="Q205" s="10"/>
      <c r="R205" s="34"/>
      <c r="S205" s="10"/>
      <c r="T205" s="10"/>
      <c r="U205" s="10"/>
      <c r="V205" s="10"/>
      <c r="W205" s="34"/>
      <c r="X205" s="23"/>
    </row>
    <row r="206" spans="8:24" x14ac:dyDescent="0.25">
      <c r="H206" s="15"/>
      <c r="O206" s="37"/>
      <c r="P206" s="11"/>
      <c r="Q206" s="11"/>
      <c r="R206" s="13"/>
      <c r="S206" s="11"/>
      <c r="T206" s="11"/>
      <c r="U206" s="11"/>
      <c r="V206" s="11"/>
      <c r="W206" s="13"/>
      <c r="X206" s="11"/>
    </row>
    <row r="207" spans="8:24" x14ac:dyDescent="0.25">
      <c r="H207" s="15"/>
      <c r="O207" s="37"/>
      <c r="P207" s="11"/>
      <c r="Q207" s="11"/>
      <c r="R207" s="13"/>
      <c r="S207" s="11"/>
      <c r="T207" s="11"/>
      <c r="U207" s="11"/>
      <c r="V207" s="11"/>
      <c r="W207" s="13"/>
      <c r="X207" s="11"/>
    </row>
    <row r="208" spans="8:24" x14ac:dyDescent="0.25">
      <c r="H208" s="15"/>
      <c r="O208" s="37"/>
      <c r="P208" s="11"/>
      <c r="Q208" s="11"/>
      <c r="R208" s="13"/>
      <c r="S208" s="11"/>
      <c r="T208" s="11"/>
      <c r="U208" s="11"/>
      <c r="V208" s="11"/>
      <c r="W208" s="13"/>
      <c r="X208" s="11"/>
    </row>
    <row r="209" spans="8:24" x14ac:dyDescent="0.25">
      <c r="H209" s="15"/>
      <c r="O209" s="37"/>
      <c r="P209" s="11"/>
      <c r="Q209" s="11"/>
      <c r="R209" s="13"/>
      <c r="S209" s="11"/>
      <c r="T209" s="11"/>
      <c r="U209" s="11"/>
      <c r="V209" s="11"/>
      <c r="W209" s="13"/>
      <c r="X209" s="11"/>
    </row>
    <row r="210" spans="8:24" x14ac:dyDescent="0.25">
      <c r="H210" s="15"/>
      <c r="O210" s="37"/>
      <c r="P210" s="11"/>
      <c r="Q210" s="11"/>
      <c r="R210" s="13"/>
      <c r="S210" s="11"/>
      <c r="T210" s="11"/>
      <c r="U210" s="11"/>
      <c r="V210" s="11"/>
      <c r="W210" s="13"/>
      <c r="X210" s="11"/>
    </row>
    <row r="211" spans="8:24" x14ac:dyDescent="0.25">
      <c r="H211" s="15"/>
      <c r="O211" s="37"/>
      <c r="P211" s="11"/>
      <c r="Q211" s="11"/>
      <c r="R211" s="13"/>
      <c r="S211" s="11"/>
      <c r="T211" s="11"/>
      <c r="U211" s="11"/>
      <c r="V211" s="11"/>
      <c r="W211" s="13"/>
      <c r="X211" s="11"/>
    </row>
    <row r="212" spans="8:24" x14ac:dyDescent="0.25">
      <c r="H212" s="15"/>
      <c r="O212" s="37"/>
      <c r="P212" s="11"/>
      <c r="Q212" s="11"/>
      <c r="R212" s="13"/>
      <c r="S212" s="11"/>
      <c r="T212" s="11"/>
      <c r="U212" s="11"/>
      <c r="V212" s="11"/>
      <c r="W212" s="13"/>
      <c r="X212" s="11"/>
    </row>
    <row r="213" spans="8:24" x14ac:dyDescent="0.25">
      <c r="H213" s="15"/>
      <c r="O213" s="37"/>
      <c r="P213" s="11"/>
      <c r="Q213" s="11"/>
      <c r="R213" s="13"/>
      <c r="S213" s="11"/>
      <c r="T213" s="11"/>
      <c r="U213" s="11"/>
      <c r="V213" s="11"/>
      <c r="W213" s="13"/>
      <c r="X213" s="11"/>
    </row>
    <row r="214" spans="8:24" x14ac:dyDescent="0.25">
      <c r="H214" s="15"/>
      <c r="O214" s="37"/>
      <c r="P214" s="11"/>
      <c r="Q214" s="11"/>
      <c r="R214" s="13"/>
      <c r="S214" s="11"/>
      <c r="T214" s="11"/>
      <c r="U214" s="11"/>
      <c r="V214" s="11"/>
      <c r="W214" s="13"/>
      <c r="X214" s="11"/>
    </row>
    <row r="215" spans="8:24" x14ac:dyDescent="0.25">
      <c r="H215" s="15"/>
      <c r="O215" s="37"/>
      <c r="P215" s="11"/>
      <c r="Q215" s="11"/>
      <c r="R215" s="13"/>
      <c r="S215" s="11"/>
      <c r="T215" s="11"/>
      <c r="U215" s="11"/>
      <c r="V215" s="11"/>
      <c r="W215" s="13"/>
      <c r="X215" s="11"/>
    </row>
    <row r="216" spans="8:24" x14ac:dyDescent="0.25">
      <c r="H216" s="15"/>
      <c r="O216" s="37"/>
      <c r="P216" s="11"/>
      <c r="Q216" s="11"/>
      <c r="R216" s="13"/>
      <c r="S216" s="11"/>
      <c r="T216" s="11"/>
      <c r="U216" s="11"/>
      <c r="V216" s="11"/>
      <c r="W216" s="13"/>
      <c r="X216" s="11"/>
    </row>
    <row r="217" spans="8:24" x14ac:dyDescent="0.25">
      <c r="H217" s="15"/>
      <c r="O217" s="37"/>
      <c r="P217" s="11"/>
      <c r="Q217" s="11"/>
      <c r="R217" s="13"/>
      <c r="S217" s="11"/>
      <c r="T217" s="11"/>
      <c r="U217" s="11"/>
      <c r="V217" s="11"/>
      <c r="W217" s="13"/>
      <c r="X217" s="11"/>
    </row>
    <row r="218" spans="8:24" x14ac:dyDescent="0.25">
      <c r="H218" s="15"/>
      <c r="O218" s="37"/>
      <c r="P218" s="11"/>
      <c r="Q218" s="11"/>
      <c r="R218" s="13"/>
      <c r="S218" s="11"/>
      <c r="T218" s="11"/>
      <c r="U218" s="11"/>
      <c r="V218" s="11"/>
      <c r="W218" s="13"/>
      <c r="X218" s="11"/>
    </row>
    <row r="219" spans="8:24" x14ac:dyDescent="0.25">
      <c r="H219" s="15"/>
      <c r="O219" s="37"/>
      <c r="P219" s="11"/>
      <c r="Q219" s="11"/>
      <c r="R219" s="13"/>
      <c r="S219" s="11"/>
      <c r="T219" s="11"/>
      <c r="U219" s="11"/>
      <c r="V219" s="11"/>
      <c r="W219" s="13"/>
      <c r="X219" s="11"/>
    </row>
    <row r="220" spans="8:24" x14ac:dyDescent="0.25">
      <c r="H220" s="15"/>
      <c r="O220" s="37"/>
      <c r="P220" s="11"/>
      <c r="Q220" s="11"/>
      <c r="R220" s="13"/>
      <c r="S220" s="11"/>
      <c r="T220" s="11"/>
      <c r="U220" s="11"/>
      <c r="V220" s="11"/>
      <c r="W220" s="13"/>
      <c r="X220" s="11"/>
    </row>
    <row r="221" spans="8:24" x14ac:dyDescent="0.25">
      <c r="H221" s="15"/>
      <c r="O221" s="37"/>
      <c r="P221" s="11"/>
      <c r="Q221" s="11"/>
      <c r="R221" s="13"/>
      <c r="S221" s="11"/>
      <c r="T221" s="11"/>
      <c r="U221" s="11"/>
      <c r="V221" s="11"/>
      <c r="W221" s="13"/>
      <c r="X221" s="11"/>
    </row>
    <row r="222" spans="8:24" x14ac:dyDescent="0.25">
      <c r="H222" s="15"/>
      <c r="O222" s="37"/>
      <c r="P222" s="11"/>
      <c r="Q222" s="11"/>
      <c r="R222" s="13"/>
      <c r="S222" s="11"/>
      <c r="T222" s="11"/>
      <c r="U222" s="11"/>
      <c r="V222" s="11"/>
      <c r="W222" s="13"/>
      <c r="X222" s="11"/>
    </row>
    <row r="223" spans="8:24" x14ac:dyDescent="0.25">
      <c r="H223" s="15"/>
      <c r="O223" s="37"/>
      <c r="P223" s="44"/>
      <c r="Q223" s="11"/>
      <c r="R223" s="13"/>
      <c r="S223" s="11"/>
      <c r="T223" s="11"/>
      <c r="U223" s="11"/>
      <c r="V223" s="11"/>
      <c r="W223" s="13"/>
      <c r="X223" s="11"/>
    </row>
    <row r="224" spans="8:24" x14ac:dyDescent="0.25">
      <c r="H224" s="15"/>
      <c r="O224" s="37"/>
      <c r="P224" s="11"/>
      <c r="Q224" s="11"/>
      <c r="R224" s="13"/>
      <c r="S224" s="11"/>
      <c r="T224" s="11"/>
      <c r="U224" s="11"/>
      <c r="V224" s="11"/>
      <c r="W224" s="13"/>
      <c r="X224" s="11"/>
    </row>
    <row r="225" spans="8:24" x14ac:dyDescent="0.25">
      <c r="H225" s="15"/>
      <c r="O225" s="37"/>
      <c r="P225" s="11"/>
      <c r="Q225" s="11"/>
      <c r="R225" s="13"/>
      <c r="S225" s="11"/>
      <c r="T225" s="11"/>
      <c r="U225" s="11"/>
      <c r="V225" s="11"/>
      <c r="W225" s="13"/>
      <c r="X225" s="11"/>
    </row>
    <row r="226" spans="8:24" x14ac:dyDescent="0.25">
      <c r="H226" s="15"/>
      <c r="O226" s="37"/>
      <c r="P226" s="11"/>
      <c r="Q226" s="11"/>
      <c r="R226" s="13"/>
      <c r="S226" s="11"/>
      <c r="T226" s="11"/>
      <c r="U226" s="11"/>
      <c r="V226" s="11"/>
      <c r="W226" s="13"/>
      <c r="X226" s="11"/>
    </row>
    <row r="227" spans="8:24" x14ac:dyDescent="0.25">
      <c r="H227" s="15"/>
      <c r="O227" s="37"/>
      <c r="P227" s="11"/>
      <c r="Q227" s="11"/>
      <c r="R227" s="13"/>
      <c r="S227" s="11"/>
      <c r="T227" s="11"/>
      <c r="U227" s="11"/>
      <c r="V227" s="11"/>
      <c r="W227" s="13"/>
      <c r="X227" s="11"/>
    </row>
    <row r="228" spans="8:24" x14ac:dyDescent="0.25">
      <c r="H228" s="15"/>
      <c r="O228" s="37"/>
      <c r="P228" s="11"/>
      <c r="Q228" s="11"/>
      <c r="R228" s="13"/>
      <c r="S228" s="11"/>
      <c r="T228" s="11"/>
      <c r="U228" s="11"/>
      <c r="V228" s="11"/>
      <c r="W228" s="13"/>
      <c r="X228" s="11"/>
    </row>
    <row r="229" spans="8:24" x14ac:dyDescent="0.25">
      <c r="H229" s="15"/>
      <c r="O229" s="37"/>
      <c r="P229" s="11"/>
      <c r="Q229" s="11"/>
      <c r="R229" s="13"/>
      <c r="S229" s="11"/>
      <c r="T229" s="11"/>
      <c r="U229" s="11"/>
      <c r="V229" s="11"/>
      <c r="W229" s="13"/>
      <c r="X229" s="11"/>
    </row>
    <row r="230" spans="8:24" x14ac:dyDescent="0.25">
      <c r="H230" s="15"/>
      <c r="O230" s="37"/>
      <c r="P230" s="11"/>
      <c r="Q230" s="11"/>
      <c r="R230" s="13"/>
      <c r="S230" s="11"/>
      <c r="T230" s="11"/>
      <c r="U230" s="11"/>
      <c r="V230" s="11"/>
      <c r="W230" s="13"/>
      <c r="X230" s="11"/>
    </row>
    <row r="231" spans="8:24" x14ac:dyDescent="0.25">
      <c r="H231" s="15"/>
      <c r="O231" s="37"/>
      <c r="P231" s="11"/>
      <c r="Q231" s="11"/>
      <c r="R231" s="13"/>
      <c r="S231" s="11"/>
      <c r="T231" s="11"/>
      <c r="U231" s="11"/>
      <c r="V231" s="11"/>
      <c r="W231" s="13"/>
      <c r="X231" s="11"/>
    </row>
    <row r="232" spans="8:24" x14ac:dyDescent="0.25">
      <c r="H232" s="15"/>
      <c r="O232" s="37"/>
      <c r="P232" s="11"/>
      <c r="Q232" s="11"/>
      <c r="R232" s="13"/>
      <c r="S232" s="11"/>
      <c r="T232" s="11"/>
      <c r="U232" s="11"/>
      <c r="V232" s="11"/>
      <c r="W232" s="13"/>
      <c r="X232" s="11"/>
    </row>
    <row r="233" spans="8:24" x14ac:dyDescent="0.25">
      <c r="H233" s="15"/>
      <c r="O233" s="37"/>
      <c r="P233" s="11"/>
      <c r="Q233" s="11"/>
      <c r="R233" s="13"/>
      <c r="S233" s="11"/>
      <c r="T233" s="11"/>
      <c r="U233" s="11"/>
      <c r="V233" s="11"/>
      <c r="W233" s="13"/>
      <c r="X233" s="11"/>
    </row>
    <row r="234" spans="8:24" x14ac:dyDescent="0.25">
      <c r="H234" s="15"/>
      <c r="O234" s="37"/>
      <c r="P234" s="11"/>
      <c r="Q234" s="11"/>
      <c r="R234" s="13"/>
      <c r="S234" s="11"/>
      <c r="T234" s="11"/>
      <c r="U234" s="11"/>
      <c r="V234" s="11"/>
      <c r="W234" s="13"/>
      <c r="X234" s="11"/>
    </row>
    <row r="235" spans="8:24" x14ac:dyDescent="0.25">
      <c r="H235" s="15"/>
      <c r="O235" s="37"/>
      <c r="P235" s="11"/>
      <c r="Q235" s="11"/>
      <c r="R235" s="13"/>
      <c r="S235" s="11"/>
      <c r="T235" s="11"/>
      <c r="U235" s="11"/>
      <c r="V235" s="11"/>
      <c r="W235" s="13"/>
      <c r="X235" s="11"/>
    </row>
    <row r="236" spans="8:24" x14ac:dyDescent="0.25">
      <c r="H236" s="15"/>
      <c r="O236" s="37"/>
      <c r="P236" s="11"/>
      <c r="Q236" s="11"/>
      <c r="R236" s="13"/>
      <c r="S236" s="11"/>
      <c r="T236" s="11"/>
      <c r="U236" s="11"/>
      <c r="V236" s="11"/>
      <c r="W236" s="13"/>
      <c r="X236" s="11"/>
    </row>
    <row r="237" spans="8:24" x14ac:dyDescent="0.25">
      <c r="H237" s="15"/>
      <c r="O237" s="37"/>
      <c r="P237" s="11"/>
      <c r="Q237" s="11"/>
      <c r="R237" s="12"/>
      <c r="S237" s="11"/>
      <c r="T237" s="11"/>
      <c r="U237" s="11"/>
      <c r="V237" s="11"/>
      <c r="W237" s="11"/>
      <c r="X237" s="11"/>
    </row>
    <row r="238" spans="8:24" x14ac:dyDescent="0.25">
      <c r="H238" s="15"/>
      <c r="O238" s="49"/>
      <c r="P238" s="1"/>
      <c r="R238" s="13"/>
      <c r="S238" s="13"/>
      <c r="T238" s="13"/>
      <c r="U238" s="13"/>
      <c r="V238" s="13"/>
      <c r="W238" s="13"/>
      <c r="X238" s="12"/>
    </row>
    <row r="239" spans="8:24" x14ac:dyDescent="0.25">
      <c r="H239" s="15"/>
      <c r="O239" s="49"/>
      <c r="P239" s="1"/>
      <c r="R239" s="63"/>
      <c r="S239" s="19"/>
      <c r="T239" s="12"/>
      <c r="U239" s="19"/>
      <c r="V239" s="12"/>
      <c r="W239" s="63"/>
      <c r="X239" s="65"/>
    </row>
    <row r="240" spans="8:24" x14ac:dyDescent="0.25">
      <c r="H240" s="15"/>
    </row>
    <row r="241" spans="8:24" x14ac:dyDescent="0.25">
      <c r="H241" s="15"/>
    </row>
    <row r="242" spans="8:24" x14ac:dyDescent="0.25">
      <c r="H242" s="15"/>
      <c r="O242" s="24"/>
      <c r="P242" s="25"/>
      <c r="Q242" s="13"/>
      <c r="R242" s="13"/>
      <c r="S242" s="26"/>
    </row>
    <row r="243" spans="8:24" x14ac:dyDescent="0.25">
      <c r="H243" s="15"/>
      <c r="P243" s="27"/>
      <c r="S243" s="21"/>
      <c r="T243" s="8"/>
      <c r="U243" s="21"/>
      <c r="V243" s="8"/>
      <c r="W243"/>
      <c r="X243" s="23"/>
    </row>
    <row r="244" spans="8:24" x14ac:dyDescent="0.25">
      <c r="H244" s="15"/>
      <c r="O244" s="33"/>
      <c r="P244" s="10"/>
      <c r="Q244" s="10"/>
      <c r="R244" s="34"/>
      <c r="S244" s="10"/>
      <c r="T244" s="10"/>
      <c r="U244" s="10"/>
      <c r="V244" s="10"/>
      <c r="W244" s="34"/>
      <c r="X244" s="23"/>
    </row>
    <row r="245" spans="8:24" x14ac:dyDescent="0.25">
      <c r="H245" s="15"/>
      <c r="O245" s="37"/>
      <c r="P245" s="11"/>
      <c r="Q245" s="11"/>
      <c r="R245" s="13"/>
      <c r="S245" s="11"/>
      <c r="T245" s="11"/>
      <c r="U245" s="11"/>
      <c r="V245" s="11"/>
      <c r="W245" s="13"/>
      <c r="X245" s="11"/>
    </row>
    <row r="246" spans="8:24" x14ac:dyDescent="0.25">
      <c r="H246" s="15"/>
      <c r="O246" s="37"/>
      <c r="P246" s="11"/>
      <c r="Q246" s="11"/>
      <c r="R246" s="13"/>
      <c r="S246" s="11"/>
      <c r="T246" s="11"/>
      <c r="U246" s="11"/>
      <c r="V246" s="11"/>
      <c r="W246" s="13"/>
      <c r="X246" s="11"/>
    </row>
    <row r="247" spans="8:24" x14ac:dyDescent="0.25">
      <c r="H247" s="15"/>
      <c r="O247" s="37"/>
      <c r="P247" s="11"/>
      <c r="Q247" s="11"/>
      <c r="R247" s="13"/>
      <c r="S247" s="11"/>
      <c r="T247" s="11"/>
      <c r="U247" s="11"/>
      <c r="V247" s="11"/>
      <c r="W247" s="13"/>
      <c r="X247" s="11"/>
    </row>
    <row r="248" spans="8:24" x14ac:dyDescent="0.25">
      <c r="H248" s="15"/>
      <c r="O248" s="37"/>
      <c r="P248" s="11"/>
      <c r="Q248" s="11"/>
      <c r="R248" s="13"/>
      <c r="S248" s="11"/>
      <c r="T248" s="11"/>
      <c r="U248" s="11"/>
      <c r="V248" s="11"/>
      <c r="W248" s="13"/>
      <c r="X248" s="11"/>
    </row>
    <row r="249" spans="8:24" x14ac:dyDescent="0.25">
      <c r="H249" s="15"/>
      <c r="O249" s="37"/>
      <c r="P249" s="11"/>
      <c r="Q249" s="11"/>
      <c r="R249" s="13"/>
      <c r="S249" s="11"/>
      <c r="T249" s="11"/>
      <c r="U249" s="11"/>
      <c r="V249" s="11"/>
      <c r="W249" s="13"/>
      <c r="X249" s="11"/>
    </row>
    <row r="250" spans="8:24" x14ac:dyDescent="0.25">
      <c r="H250" s="15"/>
      <c r="O250" s="37"/>
      <c r="P250" s="11"/>
      <c r="Q250" s="11"/>
      <c r="R250" s="13"/>
      <c r="S250" s="11"/>
      <c r="T250" s="11"/>
      <c r="U250" s="11"/>
      <c r="V250" s="11"/>
      <c r="W250" s="13"/>
      <c r="X250" s="11"/>
    </row>
    <row r="251" spans="8:24" x14ac:dyDescent="0.25">
      <c r="H251" s="15"/>
      <c r="O251" s="37"/>
      <c r="P251" s="11"/>
      <c r="Q251" s="11"/>
      <c r="R251" s="13"/>
      <c r="S251" s="11"/>
      <c r="T251" s="11"/>
      <c r="U251" s="11"/>
      <c r="V251" s="11"/>
      <c r="W251" s="13"/>
      <c r="X251" s="11"/>
    </row>
    <row r="252" spans="8:24" x14ac:dyDescent="0.25">
      <c r="H252" s="15"/>
      <c r="O252" s="37"/>
      <c r="P252" s="11"/>
      <c r="Q252" s="11"/>
      <c r="R252" s="13"/>
      <c r="S252" s="11"/>
      <c r="T252" s="11"/>
      <c r="U252" s="11"/>
      <c r="V252" s="11"/>
      <c r="W252" s="13"/>
      <c r="X252" s="11"/>
    </row>
    <row r="253" spans="8:24" x14ac:dyDescent="0.25">
      <c r="H253" s="15"/>
      <c r="O253" s="37"/>
      <c r="P253" s="11"/>
      <c r="Q253" s="11"/>
      <c r="R253" s="13"/>
      <c r="S253" s="11"/>
      <c r="T253" s="11"/>
      <c r="U253" s="11"/>
      <c r="V253" s="11"/>
      <c r="W253" s="13"/>
      <c r="X253" s="11"/>
    </row>
    <row r="254" spans="8:24" x14ac:dyDescent="0.25">
      <c r="H254" s="15"/>
      <c r="O254" s="37"/>
      <c r="P254" s="11"/>
      <c r="Q254" s="11"/>
      <c r="R254" s="13"/>
      <c r="S254" s="11"/>
      <c r="T254" s="11"/>
      <c r="U254" s="11"/>
      <c r="V254" s="11"/>
      <c r="W254" s="13"/>
      <c r="X254" s="11"/>
    </row>
    <row r="255" spans="8:24" x14ac:dyDescent="0.25">
      <c r="H255" s="15"/>
      <c r="O255" s="37"/>
      <c r="P255" s="11"/>
      <c r="Q255" s="11"/>
      <c r="R255" s="13"/>
      <c r="S255" s="11"/>
      <c r="T255" s="11"/>
      <c r="U255" s="11"/>
      <c r="V255" s="11"/>
      <c r="W255" s="13"/>
      <c r="X255" s="11"/>
    </row>
    <row r="256" spans="8:24" x14ac:dyDescent="0.25">
      <c r="H256" s="15"/>
      <c r="O256" s="37"/>
      <c r="P256" s="11"/>
      <c r="Q256" s="11"/>
      <c r="R256" s="13"/>
      <c r="S256" s="11"/>
      <c r="T256" s="11"/>
      <c r="U256" s="11"/>
      <c r="V256" s="11"/>
      <c r="W256" s="13"/>
      <c r="X256" s="11"/>
    </row>
    <row r="257" spans="8:24" x14ac:dyDescent="0.25">
      <c r="H257" s="15"/>
      <c r="O257" s="37"/>
      <c r="P257" s="11"/>
      <c r="Q257" s="11"/>
      <c r="R257" s="13"/>
      <c r="S257" s="11"/>
      <c r="T257" s="11"/>
      <c r="U257" s="11"/>
      <c r="V257" s="11"/>
      <c r="W257" s="13"/>
      <c r="X257" s="11"/>
    </row>
    <row r="258" spans="8:24" x14ac:dyDescent="0.25">
      <c r="O258" s="37"/>
      <c r="P258" s="11"/>
      <c r="Q258" s="11"/>
      <c r="R258" s="13"/>
      <c r="S258" s="11"/>
      <c r="T258" s="11"/>
      <c r="U258" s="11"/>
      <c r="V258" s="11"/>
      <c r="W258" s="13"/>
      <c r="X258" s="11"/>
    </row>
    <row r="259" spans="8:24" x14ac:dyDescent="0.25">
      <c r="O259" s="37"/>
      <c r="P259" s="11"/>
      <c r="Q259" s="11"/>
      <c r="R259" s="13"/>
      <c r="S259" s="11"/>
      <c r="T259" s="11"/>
      <c r="U259" s="11"/>
      <c r="V259" s="11"/>
      <c r="W259" s="13"/>
      <c r="X259" s="11"/>
    </row>
    <row r="260" spans="8:24" x14ac:dyDescent="0.25">
      <c r="O260" s="37"/>
      <c r="P260" s="11"/>
      <c r="Q260" s="11"/>
      <c r="R260" s="13"/>
      <c r="S260" s="11"/>
      <c r="T260" s="11"/>
      <c r="U260" s="11"/>
      <c r="V260" s="11"/>
      <c r="W260" s="13"/>
      <c r="X260" s="11"/>
    </row>
    <row r="261" spans="8:24" x14ac:dyDescent="0.25">
      <c r="O261" s="37"/>
      <c r="P261" s="11"/>
      <c r="Q261" s="11"/>
      <c r="R261" s="13"/>
      <c r="S261" s="11"/>
      <c r="T261" s="11"/>
      <c r="U261" s="11"/>
      <c r="V261" s="11"/>
      <c r="W261" s="13"/>
      <c r="X261" s="11"/>
    </row>
    <row r="262" spans="8:24" x14ac:dyDescent="0.25">
      <c r="O262" s="37"/>
      <c r="P262" s="44"/>
      <c r="Q262" s="11"/>
      <c r="R262" s="13"/>
      <c r="S262" s="11"/>
      <c r="T262" s="11"/>
      <c r="U262" s="11"/>
      <c r="V262" s="11"/>
      <c r="W262" s="13"/>
      <c r="X262" s="11"/>
    </row>
    <row r="263" spans="8:24" x14ac:dyDescent="0.25">
      <c r="O263" s="37"/>
      <c r="P263" s="11"/>
      <c r="Q263" s="11"/>
      <c r="R263" s="13"/>
      <c r="S263" s="11"/>
      <c r="T263" s="11"/>
      <c r="U263" s="11"/>
      <c r="V263" s="11"/>
      <c r="W263" s="13"/>
      <c r="X263" s="11"/>
    </row>
    <row r="264" spans="8:24" x14ac:dyDescent="0.25">
      <c r="O264" s="37"/>
      <c r="P264" s="11"/>
      <c r="Q264" s="11"/>
      <c r="R264" s="13"/>
      <c r="S264" s="11"/>
      <c r="T264" s="11"/>
      <c r="U264" s="11"/>
      <c r="V264" s="11"/>
      <c r="W264" s="13"/>
      <c r="X264" s="11"/>
    </row>
    <row r="265" spans="8:24" x14ac:dyDescent="0.25">
      <c r="O265" s="37"/>
      <c r="P265" s="11"/>
      <c r="Q265" s="11"/>
      <c r="R265" s="13"/>
      <c r="S265" s="11"/>
      <c r="T265" s="11"/>
      <c r="U265" s="11"/>
      <c r="V265" s="11"/>
      <c r="W265" s="13"/>
      <c r="X265" s="11"/>
    </row>
    <row r="266" spans="8:24" x14ac:dyDescent="0.25">
      <c r="O266" s="37"/>
      <c r="P266" s="11"/>
      <c r="Q266" s="11"/>
      <c r="R266" s="13"/>
      <c r="S266" s="11"/>
      <c r="T266" s="11"/>
      <c r="U266" s="11"/>
      <c r="V266" s="11"/>
      <c r="W266" s="13"/>
      <c r="X266" s="11"/>
    </row>
    <row r="267" spans="8:24" x14ac:dyDescent="0.25">
      <c r="O267" s="37"/>
      <c r="P267" s="11"/>
      <c r="Q267" s="11"/>
      <c r="R267" s="13"/>
      <c r="S267" s="11"/>
      <c r="T267" s="11"/>
      <c r="U267" s="11"/>
      <c r="V267" s="11"/>
      <c r="W267" s="13"/>
      <c r="X267" s="11"/>
    </row>
    <row r="268" spans="8:24" x14ac:dyDescent="0.25">
      <c r="O268" s="37"/>
      <c r="P268" s="11"/>
      <c r="Q268" s="11"/>
      <c r="R268" s="13"/>
      <c r="S268" s="11"/>
      <c r="T268" s="11"/>
      <c r="U268" s="11"/>
      <c r="V268" s="11"/>
      <c r="W268" s="13"/>
      <c r="X268" s="11"/>
    </row>
    <row r="269" spans="8:24" x14ac:dyDescent="0.25">
      <c r="O269" s="37"/>
      <c r="P269" s="11"/>
      <c r="Q269" s="11"/>
      <c r="R269" s="13"/>
      <c r="S269" s="11"/>
      <c r="T269" s="11"/>
      <c r="U269" s="11"/>
      <c r="V269" s="11"/>
      <c r="W269" s="13"/>
      <c r="X269" s="11"/>
    </row>
    <row r="270" spans="8:24" x14ac:dyDescent="0.25">
      <c r="O270" s="37"/>
      <c r="P270" s="11"/>
      <c r="Q270" s="11"/>
      <c r="R270" s="13"/>
      <c r="S270" s="11"/>
      <c r="T270" s="11"/>
      <c r="U270" s="11"/>
      <c r="V270" s="11"/>
      <c r="W270" s="13"/>
      <c r="X270" s="11"/>
    </row>
    <row r="271" spans="8:24" x14ac:dyDescent="0.25">
      <c r="O271" s="37"/>
      <c r="P271" s="11"/>
      <c r="Q271" s="11"/>
      <c r="R271" s="13"/>
      <c r="S271" s="11"/>
      <c r="T271" s="11"/>
      <c r="U271" s="11"/>
      <c r="V271" s="11"/>
      <c r="W271" s="13"/>
      <c r="X271" s="11"/>
    </row>
    <row r="272" spans="8:24" x14ac:dyDescent="0.25">
      <c r="O272" s="37"/>
      <c r="P272" s="11"/>
      <c r="Q272" s="11"/>
      <c r="R272" s="13"/>
      <c r="S272" s="11"/>
      <c r="T272" s="11"/>
      <c r="U272" s="11"/>
      <c r="V272" s="11"/>
      <c r="W272" s="13"/>
      <c r="X272" s="11"/>
    </row>
    <row r="273" spans="15:24" x14ac:dyDescent="0.25">
      <c r="O273" s="37"/>
      <c r="P273" s="11"/>
      <c r="Q273" s="11"/>
      <c r="R273" s="13"/>
      <c r="S273" s="11"/>
      <c r="T273" s="11"/>
      <c r="U273" s="11"/>
      <c r="V273" s="11"/>
      <c r="W273" s="13"/>
      <c r="X273" s="11"/>
    </row>
    <row r="274" spans="15:24" x14ac:dyDescent="0.25">
      <c r="O274" s="37"/>
      <c r="P274" s="11"/>
      <c r="Q274" s="11"/>
      <c r="R274" s="13"/>
      <c r="S274" s="11"/>
      <c r="T274" s="11"/>
      <c r="U274" s="11"/>
      <c r="V274" s="11"/>
      <c r="W274" s="13"/>
      <c r="X274" s="11"/>
    </row>
    <row r="275" spans="15:24" x14ac:dyDescent="0.25">
      <c r="O275" s="37"/>
      <c r="P275" s="11"/>
      <c r="Q275" s="11"/>
      <c r="R275" s="13"/>
      <c r="S275" s="11"/>
      <c r="T275" s="11"/>
      <c r="U275" s="11"/>
      <c r="V275" s="11"/>
      <c r="W275" s="13"/>
      <c r="X275" s="11"/>
    </row>
    <row r="276" spans="15:24" x14ac:dyDescent="0.25">
      <c r="O276" s="37"/>
      <c r="P276" s="11"/>
      <c r="Q276" s="11"/>
      <c r="R276" s="12"/>
      <c r="S276" s="11"/>
      <c r="T276" s="11"/>
      <c r="U276" s="11"/>
      <c r="V276" s="11"/>
      <c r="W276" s="11"/>
      <c r="X276" s="11"/>
    </row>
    <row r="277" spans="15:24" x14ac:dyDescent="0.25">
      <c r="O277" s="49"/>
      <c r="P277" s="1"/>
      <c r="R277" s="13"/>
      <c r="S277" s="13"/>
      <c r="T277" s="13"/>
      <c r="U277" s="13"/>
      <c r="V277" s="13"/>
      <c r="W277" s="13"/>
      <c r="X277" s="12"/>
    </row>
    <row r="278" spans="15:24" x14ac:dyDescent="0.25">
      <c r="O278" s="49"/>
      <c r="P278" s="1"/>
      <c r="R278" s="63"/>
      <c r="S278" s="19"/>
      <c r="T278" s="12"/>
      <c r="U278" s="19"/>
      <c r="V278" s="12"/>
      <c r="W278" s="63"/>
      <c r="X278" s="65"/>
    </row>
    <row r="281" spans="15:24" x14ac:dyDescent="0.25">
      <c r="O281" s="24"/>
      <c r="P281" s="25"/>
      <c r="Q281" s="13"/>
      <c r="R281" s="13"/>
      <c r="S281" s="26"/>
    </row>
    <row r="282" spans="15:24" x14ac:dyDescent="0.25">
      <c r="P282" s="27"/>
      <c r="S282" s="21"/>
      <c r="T282" s="8"/>
      <c r="U282" s="21"/>
      <c r="V282" s="8"/>
      <c r="W282"/>
    </row>
    <row r="283" spans="15:24" x14ac:dyDescent="0.25">
      <c r="O283" s="33"/>
      <c r="P283" s="10"/>
      <c r="Q283" s="10"/>
      <c r="R283" s="34"/>
      <c r="S283" s="10"/>
      <c r="T283" s="10"/>
      <c r="U283" s="10"/>
      <c r="V283" s="10"/>
      <c r="W283" s="34"/>
      <c r="X283" s="23"/>
    </row>
    <row r="284" spans="15:24" x14ac:dyDescent="0.25">
      <c r="O284" s="37"/>
      <c r="P284" s="11"/>
      <c r="Q284" s="11"/>
      <c r="R284" s="13"/>
      <c r="S284" s="11"/>
      <c r="T284" s="11"/>
      <c r="U284" s="11"/>
      <c r="V284" s="11"/>
      <c r="W284" s="13"/>
      <c r="X284" s="11"/>
    </row>
    <row r="285" spans="15:24" x14ac:dyDescent="0.25">
      <c r="O285" s="37"/>
      <c r="P285" s="11"/>
      <c r="Q285" s="11"/>
      <c r="R285" s="13"/>
      <c r="S285" s="11"/>
      <c r="T285" s="11"/>
      <c r="U285" s="11"/>
      <c r="V285" s="11"/>
      <c r="W285" s="13"/>
      <c r="X285" s="11"/>
    </row>
    <row r="286" spans="15:24" x14ac:dyDescent="0.25">
      <c r="O286" s="37"/>
      <c r="P286" s="11"/>
      <c r="Q286" s="11"/>
      <c r="R286" s="13"/>
      <c r="S286" s="11"/>
      <c r="T286" s="11"/>
      <c r="U286" s="11"/>
      <c r="V286" s="11"/>
      <c r="W286" s="13"/>
      <c r="X286" s="11"/>
    </row>
    <row r="287" spans="15:24" x14ac:dyDescent="0.25">
      <c r="O287" s="37"/>
      <c r="P287" s="11"/>
      <c r="Q287" s="11"/>
      <c r="R287" s="13"/>
      <c r="S287" s="11"/>
      <c r="T287" s="11"/>
      <c r="U287" s="11"/>
      <c r="V287" s="11"/>
      <c r="W287" s="13"/>
      <c r="X287" s="11"/>
    </row>
    <row r="288" spans="15:24" x14ac:dyDescent="0.25">
      <c r="O288" s="37"/>
      <c r="P288" s="11"/>
      <c r="Q288" s="11"/>
      <c r="R288" s="13"/>
      <c r="S288" s="11"/>
      <c r="T288" s="11"/>
      <c r="U288" s="11"/>
      <c r="V288" s="11"/>
      <c r="W288" s="13"/>
      <c r="X288" s="11"/>
    </row>
    <row r="289" spans="15:24" x14ac:dyDescent="0.25">
      <c r="O289" s="37"/>
      <c r="P289" s="11"/>
      <c r="Q289" s="11"/>
      <c r="R289" s="13"/>
      <c r="S289" s="11"/>
      <c r="T289" s="11"/>
      <c r="U289" s="11"/>
      <c r="V289" s="11"/>
      <c r="W289" s="13"/>
      <c r="X289" s="11"/>
    </row>
    <row r="290" spans="15:24" x14ac:dyDescent="0.25">
      <c r="O290" s="37"/>
      <c r="P290" s="11"/>
      <c r="Q290" s="11"/>
      <c r="R290" s="13"/>
      <c r="S290" s="11"/>
      <c r="T290" s="11"/>
      <c r="U290" s="11"/>
      <c r="V290" s="11"/>
      <c r="W290" s="13"/>
      <c r="X290" s="11"/>
    </row>
    <row r="291" spans="15:24" x14ac:dyDescent="0.25">
      <c r="O291" s="37"/>
      <c r="P291" s="11"/>
      <c r="Q291" s="11"/>
      <c r="R291" s="13"/>
      <c r="S291" s="11"/>
      <c r="T291" s="11"/>
      <c r="U291" s="11"/>
      <c r="V291" s="11"/>
      <c r="W291" s="13"/>
      <c r="X291" s="11"/>
    </row>
    <row r="292" spans="15:24" x14ac:dyDescent="0.25">
      <c r="O292" s="37"/>
      <c r="P292" s="11"/>
      <c r="Q292" s="11"/>
      <c r="R292" s="13"/>
      <c r="S292" s="11"/>
      <c r="T292" s="11"/>
      <c r="U292" s="11"/>
      <c r="V292" s="11"/>
      <c r="W292" s="13"/>
      <c r="X292" s="11"/>
    </row>
    <row r="293" spans="15:24" x14ac:dyDescent="0.25">
      <c r="O293" s="37"/>
      <c r="P293" s="11"/>
      <c r="Q293" s="11"/>
      <c r="R293" s="13"/>
      <c r="S293" s="11"/>
      <c r="T293" s="11"/>
      <c r="U293" s="11"/>
      <c r="V293" s="11"/>
      <c r="W293" s="13"/>
      <c r="X293" s="11"/>
    </row>
    <row r="294" spans="15:24" x14ac:dyDescent="0.25">
      <c r="O294" s="37"/>
      <c r="P294" s="11"/>
      <c r="Q294" s="11"/>
      <c r="R294" s="13"/>
      <c r="S294" s="11"/>
      <c r="T294" s="11"/>
      <c r="U294" s="11"/>
      <c r="V294" s="11"/>
      <c r="W294" s="13"/>
      <c r="X294" s="11"/>
    </row>
    <row r="295" spans="15:24" x14ac:dyDescent="0.25">
      <c r="O295" s="37"/>
      <c r="P295" s="11"/>
      <c r="Q295" s="11"/>
      <c r="R295" s="13"/>
      <c r="S295" s="11"/>
      <c r="T295" s="11"/>
      <c r="U295" s="11"/>
      <c r="V295" s="11"/>
      <c r="W295" s="13"/>
      <c r="X295" s="11"/>
    </row>
    <row r="296" spans="15:24" x14ac:dyDescent="0.25">
      <c r="O296" s="37"/>
      <c r="P296" s="11"/>
      <c r="Q296" s="11"/>
      <c r="R296" s="13"/>
      <c r="S296" s="11"/>
      <c r="T296" s="11"/>
      <c r="U296" s="11"/>
      <c r="V296" s="11"/>
      <c r="W296" s="13"/>
      <c r="X296" s="11"/>
    </row>
    <row r="297" spans="15:24" x14ac:dyDescent="0.25">
      <c r="O297" s="37"/>
      <c r="P297" s="11"/>
      <c r="Q297" s="11"/>
      <c r="R297" s="13"/>
      <c r="S297" s="11"/>
      <c r="T297" s="11"/>
      <c r="U297" s="11"/>
      <c r="V297" s="11"/>
      <c r="W297" s="13"/>
      <c r="X297" s="11"/>
    </row>
    <row r="298" spans="15:24" x14ac:dyDescent="0.25">
      <c r="O298" s="37"/>
      <c r="P298" s="11"/>
      <c r="Q298" s="11"/>
      <c r="R298" s="13"/>
      <c r="S298" s="11"/>
      <c r="T298" s="11"/>
      <c r="U298" s="11"/>
      <c r="V298" s="11"/>
      <c r="W298" s="13"/>
      <c r="X298" s="11"/>
    </row>
    <row r="299" spans="15:24" x14ac:dyDescent="0.25">
      <c r="O299" s="37"/>
      <c r="P299" s="11"/>
      <c r="Q299" s="11"/>
      <c r="R299" s="13"/>
      <c r="S299" s="11"/>
      <c r="T299" s="11"/>
      <c r="U299" s="11"/>
      <c r="V299" s="11"/>
      <c r="W299" s="13"/>
      <c r="X299" s="11"/>
    </row>
    <row r="300" spans="15:24" x14ac:dyDescent="0.25">
      <c r="O300" s="37"/>
      <c r="P300" s="11"/>
      <c r="Q300" s="11"/>
      <c r="R300" s="13"/>
      <c r="S300" s="11"/>
      <c r="T300" s="11"/>
      <c r="U300" s="11"/>
      <c r="V300" s="11"/>
      <c r="W300" s="13"/>
      <c r="X300" s="11"/>
    </row>
    <row r="301" spans="15:24" x14ac:dyDescent="0.25">
      <c r="O301" s="37"/>
      <c r="P301" s="44"/>
      <c r="Q301" s="11"/>
      <c r="R301" s="13"/>
      <c r="S301" s="11"/>
      <c r="T301" s="11"/>
      <c r="U301" s="11"/>
      <c r="V301" s="11"/>
      <c r="W301" s="13"/>
      <c r="X301" s="11"/>
    </row>
    <row r="302" spans="15:24" x14ac:dyDescent="0.25">
      <c r="O302" s="37"/>
      <c r="P302" s="11"/>
      <c r="Q302" s="11"/>
      <c r="R302" s="13"/>
      <c r="S302" s="11"/>
      <c r="T302" s="11"/>
      <c r="U302" s="11"/>
      <c r="V302" s="11"/>
      <c r="W302" s="13"/>
      <c r="X302" s="11"/>
    </row>
    <row r="303" spans="15:24" x14ac:dyDescent="0.25">
      <c r="O303" s="37"/>
      <c r="P303" s="11"/>
      <c r="Q303" s="11"/>
      <c r="R303" s="13"/>
      <c r="S303" s="11"/>
      <c r="T303" s="11"/>
      <c r="U303" s="11"/>
      <c r="V303" s="11"/>
      <c r="W303" s="13"/>
      <c r="X303" s="11"/>
    </row>
    <row r="304" spans="15:24" x14ac:dyDescent="0.25">
      <c r="O304" s="37"/>
      <c r="P304" s="11"/>
      <c r="Q304" s="11"/>
      <c r="R304" s="13"/>
      <c r="S304" s="11"/>
      <c r="T304" s="11"/>
      <c r="U304" s="11"/>
      <c r="V304" s="11"/>
      <c r="W304" s="13"/>
      <c r="X304" s="11"/>
    </row>
    <row r="305" spans="15:24" x14ac:dyDescent="0.25">
      <c r="O305" s="37"/>
      <c r="P305" s="11"/>
      <c r="Q305" s="11"/>
      <c r="R305" s="13"/>
      <c r="S305" s="11"/>
      <c r="T305" s="11"/>
      <c r="U305" s="11"/>
      <c r="V305" s="11"/>
      <c r="W305" s="13"/>
      <c r="X305" s="11"/>
    </row>
    <row r="306" spans="15:24" x14ac:dyDescent="0.25">
      <c r="O306" s="37"/>
      <c r="P306" s="11"/>
      <c r="Q306" s="11"/>
      <c r="R306" s="13"/>
      <c r="S306" s="11"/>
      <c r="T306" s="11"/>
      <c r="U306" s="11"/>
      <c r="V306" s="11"/>
      <c r="W306" s="13"/>
      <c r="X306" s="11"/>
    </row>
    <row r="307" spans="15:24" x14ac:dyDescent="0.25">
      <c r="O307" s="37"/>
      <c r="P307" s="11"/>
      <c r="Q307" s="11"/>
      <c r="R307" s="13"/>
      <c r="S307" s="11"/>
      <c r="T307" s="11"/>
      <c r="U307" s="11"/>
      <c r="V307" s="11"/>
      <c r="W307" s="13"/>
      <c r="X307" s="11"/>
    </row>
    <row r="308" spans="15:24" x14ac:dyDescent="0.25">
      <c r="O308" s="37"/>
      <c r="P308" s="11"/>
      <c r="Q308" s="11"/>
      <c r="R308" s="13"/>
      <c r="S308" s="11"/>
      <c r="T308" s="11"/>
      <c r="U308" s="11"/>
      <c r="V308" s="11"/>
      <c r="W308" s="13"/>
      <c r="X308" s="11"/>
    </row>
    <row r="309" spans="15:24" x14ac:dyDescent="0.25">
      <c r="O309" s="37"/>
      <c r="P309" s="11"/>
      <c r="Q309" s="11"/>
      <c r="R309" s="13"/>
      <c r="S309" s="11"/>
      <c r="T309" s="11"/>
      <c r="U309" s="11"/>
      <c r="V309" s="11"/>
      <c r="W309" s="13"/>
      <c r="X309" s="11"/>
    </row>
    <row r="310" spans="15:24" x14ac:dyDescent="0.25">
      <c r="O310" s="37"/>
      <c r="P310" s="11"/>
      <c r="Q310" s="11"/>
      <c r="R310" s="13"/>
      <c r="S310" s="11"/>
      <c r="T310" s="11"/>
      <c r="U310" s="11"/>
      <c r="V310" s="11"/>
      <c r="W310" s="13"/>
      <c r="X310" s="11"/>
    </row>
    <row r="311" spans="15:24" x14ac:dyDescent="0.25">
      <c r="O311" s="37"/>
      <c r="P311" s="11"/>
      <c r="Q311" s="11"/>
      <c r="R311" s="13"/>
      <c r="S311" s="11"/>
      <c r="T311" s="11"/>
      <c r="U311" s="11"/>
      <c r="V311" s="11"/>
      <c r="W311" s="13"/>
      <c r="X311" s="11"/>
    </row>
    <row r="312" spans="15:24" x14ac:dyDescent="0.25">
      <c r="O312" s="37"/>
      <c r="P312" s="11"/>
      <c r="Q312" s="11"/>
      <c r="R312" s="13"/>
      <c r="S312" s="11"/>
      <c r="T312" s="11"/>
      <c r="U312" s="11"/>
      <c r="V312" s="11"/>
      <c r="W312" s="13"/>
      <c r="X312" s="11"/>
    </row>
    <row r="313" spans="15:24" x14ac:dyDescent="0.25">
      <c r="O313" s="37"/>
      <c r="P313" s="11"/>
      <c r="Q313" s="11"/>
      <c r="R313" s="13"/>
      <c r="S313" s="11"/>
      <c r="T313" s="11"/>
      <c r="U313" s="11"/>
      <c r="V313" s="11"/>
      <c r="W313" s="13"/>
      <c r="X313" s="11"/>
    </row>
    <row r="314" spans="15:24" x14ac:dyDescent="0.25">
      <c r="O314" s="37"/>
      <c r="P314" s="11"/>
      <c r="Q314" s="11"/>
      <c r="R314" s="13"/>
      <c r="S314" s="11"/>
      <c r="T314" s="11"/>
      <c r="U314" s="11"/>
      <c r="V314" s="11"/>
      <c r="W314" s="13"/>
      <c r="X314" s="11"/>
    </row>
    <row r="315" spans="15:24" x14ac:dyDescent="0.25">
      <c r="O315" s="37"/>
      <c r="P315" s="11"/>
      <c r="Q315" s="11"/>
      <c r="R315" s="12"/>
      <c r="S315" s="11"/>
      <c r="T315" s="11"/>
      <c r="U315" s="11"/>
      <c r="V315" s="11"/>
      <c r="W315" s="11"/>
      <c r="X315" s="11"/>
    </row>
    <row r="316" spans="15:24" x14ac:dyDescent="0.25">
      <c r="O316" s="49"/>
      <c r="P316" s="1"/>
      <c r="R316" s="13"/>
      <c r="S316" s="13"/>
      <c r="T316" s="13"/>
      <c r="U316" s="13"/>
      <c r="V316" s="13"/>
      <c r="W316" s="13"/>
      <c r="X316" s="12"/>
    </row>
    <row r="317" spans="15:24" x14ac:dyDescent="0.25">
      <c r="O317" s="49"/>
      <c r="P317" s="1"/>
      <c r="R317" s="63"/>
      <c r="S317" s="19"/>
      <c r="T317" s="12"/>
      <c r="U317" s="19"/>
      <c r="V317" s="12"/>
      <c r="W317" s="63"/>
      <c r="X317" s="6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7"/>
  <sheetViews>
    <sheetView tabSelected="1" workbookViewId="0"/>
    <sheetView tabSelected="1" workbookViewId="1"/>
    <sheetView tabSelected="1" workbookViewId="2"/>
    <sheetView topLeftCell="A59" workbookViewId="3">
      <selection activeCell="F71" sqref="F71"/>
    </sheetView>
  </sheetViews>
  <sheetFormatPr defaultRowHeight="13.2" x14ac:dyDescent="0.25"/>
  <cols>
    <col min="1" max="1" width="10.33203125" customWidth="1"/>
    <col min="2" max="2" width="12.5546875" customWidth="1"/>
    <col min="3" max="3" width="11.5546875" customWidth="1"/>
    <col min="4" max="4" width="9" customWidth="1"/>
    <col min="5" max="5" width="9" bestFit="1" customWidth="1"/>
    <col min="6" max="6" width="12.33203125" bestFit="1" customWidth="1"/>
    <col min="7" max="7" width="10.44140625" bestFit="1" customWidth="1"/>
    <col min="9" max="9" width="11.88671875" customWidth="1"/>
    <col min="10" max="10" width="9.5546875" customWidth="1"/>
    <col min="11" max="11" width="12" customWidth="1"/>
    <col min="12" max="12" width="8.5546875" customWidth="1"/>
    <col min="20" max="20" width="9.88671875" style="23" bestFit="1" customWidth="1"/>
    <col min="21" max="22" width="9.88671875" style="4" bestFit="1" customWidth="1"/>
    <col min="23" max="23" width="8.33203125" style="4" bestFit="1" customWidth="1"/>
    <col min="24" max="25" width="11.109375" style="4" bestFit="1" customWidth="1"/>
    <col min="27" max="27" width="9.109375" style="1" customWidth="1"/>
    <col min="28" max="28" width="10" style="13" bestFit="1" customWidth="1"/>
    <col min="29" max="32" width="9.109375" style="1" customWidth="1"/>
    <col min="33" max="33" width="10.44140625" style="1" customWidth="1"/>
    <col min="34" max="34" width="9.109375" style="1" customWidth="1"/>
  </cols>
  <sheetData>
    <row r="1" spans="1:41" ht="15.6" x14ac:dyDescent="0.3">
      <c r="A1" s="104" t="s">
        <v>22</v>
      </c>
    </row>
    <row r="2" spans="1:41" ht="15.6" x14ac:dyDescent="0.3">
      <c r="A2" s="104" t="s">
        <v>23</v>
      </c>
    </row>
    <row r="3" spans="1:41" ht="15.6" x14ac:dyDescent="0.3">
      <c r="A3" s="104"/>
    </row>
    <row r="4" spans="1:41" x14ac:dyDescent="0.25">
      <c r="A4" s="7"/>
      <c r="G4" s="98"/>
    </row>
    <row r="5" spans="1:41" x14ac:dyDescent="0.25">
      <c r="A5" s="24"/>
      <c r="B5" s="25"/>
      <c r="C5" s="13"/>
      <c r="D5" s="23"/>
      <c r="G5" s="98"/>
      <c r="T5" s="16"/>
      <c r="U5" s="13"/>
      <c r="V5" s="13"/>
      <c r="W5" s="13"/>
      <c r="X5" s="13"/>
      <c r="Y5" s="13"/>
      <c r="Z5" s="15"/>
    </row>
    <row r="6" spans="1:41" x14ac:dyDescent="0.25">
      <c r="B6" s="27"/>
      <c r="E6" s="28"/>
      <c r="F6" s="28"/>
      <c r="G6" s="99"/>
      <c r="I6" s="29"/>
      <c r="N6" s="30"/>
      <c r="O6" s="28"/>
      <c r="P6" s="28"/>
      <c r="Q6" s="28"/>
      <c r="R6" s="28"/>
      <c r="S6" s="28"/>
      <c r="T6" s="16"/>
      <c r="U6" s="4" t="s">
        <v>6</v>
      </c>
      <c r="V6" s="31"/>
      <c r="W6" s="13"/>
      <c r="X6" s="13"/>
      <c r="Y6" s="13"/>
      <c r="Z6" s="15"/>
      <c r="AA6" s="32" t="s">
        <v>7</v>
      </c>
      <c r="AB6" s="31"/>
      <c r="AG6" s="1" t="s">
        <v>8</v>
      </c>
      <c r="AH6"/>
    </row>
    <row r="7" spans="1:41" x14ac:dyDescent="0.25">
      <c r="A7" s="33" t="s">
        <v>2</v>
      </c>
      <c r="B7" s="10" t="s">
        <v>0</v>
      </c>
      <c r="C7" s="10" t="s">
        <v>1</v>
      </c>
      <c r="D7" s="34" t="s">
        <v>3</v>
      </c>
      <c r="E7" s="67" t="s">
        <v>4</v>
      </c>
      <c r="F7" s="67" t="s">
        <v>16</v>
      </c>
      <c r="G7" s="99"/>
      <c r="H7" s="2"/>
      <c r="I7" s="29"/>
      <c r="L7" s="35"/>
      <c r="N7" s="30"/>
      <c r="O7" s="28"/>
      <c r="P7" s="28"/>
      <c r="Q7" s="28"/>
      <c r="R7" s="28"/>
      <c r="S7" s="28"/>
      <c r="T7" s="16"/>
      <c r="U7" s="31"/>
      <c r="V7" s="31"/>
      <c r="W7" s="13"/>
      <c r="X7" s="13"/>
      <c r="Y7" s="13"/>
      <c r="Z7" s="15"/>
      <c r="AA7" s="2"/>
      <c r="AB7" s="31"/>
      <c r="AE7" s="36"/>
      <c r="AH7"/>
    </row>
    <row r="8" spans="1:41" ht="18" customHeight="1" x14ac:dyDescent="0.25">
      <c r="A8" s="66" t="s">
        <v>15</v>
      </c>
      <c r="B8" s="11"/>
      <c r="C8" s="11"/>
      <c r="D8" s="13">
        <v>206908</v>
      </c>
      <c r="E8" s="14"/>
      <c r="F8" s="20">
        <v>488958.62</v>
      </c>
      <c r="G8" s="98"/>
      <c r="I8" s="20"/>
      <c r="J8" s="19"/>
      <c r="N8" s="38"/>
      <c r="O8" s="39"/>
      <c r="P8" s="39"/>
      <c r="Q8" s="39"/>
      <c r="R8" s="39"/>
      <c r="S8" s="39"/>
      <c r="T8" s="16"/>
      <c r="U8" s="13" t="s">
        <v>5</v>
      </c>
      <c r="V8" s="13"/>
      <c r="W8" s="13"/>
      <c r="X8" s="9" t="s">
        <v>9</v>
      </c>
      <c r="Y8" s="9"/>
      <c r="Z8" s="8"/>
      <c r="AA8" s="1" t="s">
        <v>5</v>
      </c>
      <c r="AD8" s="8" t="s">
        <v>9</v>
      </c>
      <c r="AE8" s="8"/>
      <c r="AF8" s="8"/>
      <c r="AG8" s="1" t="s">
        <v>5</v>
      </c>
      <c r="AI8" s="8" t="s">
        <v>9</v>
      </c>
      <c r="AJ8" s="8"/>
    </row>
    <row r="9" spans="1:41" ht="18" customHeight="1" x14ac:dyDescent="0.25">
      <c r="A9" s="69" t="s">
        <v>19</v>
      </c>
      <c r="B9" s="11"/>
      <c r="C9" s="11"/>
      <c r="D9" s="13">
        <v>-12917</v>
      </c>
      <c r="E9" s="95"/>
      <c r="F9" s="68">
        <v>-22088.07</v>
      </c>
      <c r="G9" s="98"/>
      <c r="I9" s="20"/>
      <c r="J9" s="19"/>
      <c r="N9" s="38"/>
      <c r="O9" s="39"/>
      <c r="P9" s="39"/>
      <c r="Q9" s="39"/>
      <c r="R9" s="39"/>
      <c r="S9" s="39"/>
      <c r="T9" s="16"/>
      <c r="U9" s="13"/>
      <c r="V9" s="13"/>
      <c r="W9" s="13"/>
      <c r="X9" s="9"/>
      <c r="Y9" s="9"/>
      <c r="Z9" s="8"/>
      <c r="AD9" s="8"/>
      <c r="AE9" s="8"/>
      <c r="AF9" s="8"/>
      <c r="AI9" s="8"/>
      <c r="AJ9" s="8"/>
    </row>
    <row r="10" spans="1:41" x14ac:dyDescent="0.25">
      <c r="A10" s="38">
        <v>35521</v>
      </c>
      <c r="B10" s="11">
        <f>958483-5709</f>
        <v>952774</v>
      </c>
      <c r="C10" s="11">
        <v>958023</v>
      </c>
      <c r="D10" s="13">
        <f>+C10-B10</f>
        <v>5249</v>
      </c>
      <c r="E10" s="95">
        <v>1.85</v>
      </c>
      <c r="F10" s="68">
        <f>+E10*D10</f>
        <v>9710.65</v>
      </c>
      <c r="G10" s="99"/>
      <c r="H10" s="40"/>
      <c r="I10" s="41"/>
      <c r="J10" s="19"/>
      <c r="K10" s="20"/>
      <c r="L10" s="35"/>
      <c r="N10" s="38"/>
      <c r="O10" s="39"/>
      <c r="P10" s="39"/>
      <c r="Q10" s="39"/>
      <c r="R10" s="39"/>
      <c r="S10" s="39"/>
      <c r="T10" s="42" t="s">
        <v>2</v>
      </c>
      <c r="U10" s="43" t="s">
        <v>10</v>
      </c>
      <c r="V10" s="43" t="s">
        <v>11</v>
      </c>
      <c r="W10" s="43" t="s">
        <v>12</v>
      </c>
      <c r="X10" s="43" t="s">
        <v>10</v>
      </c>
      <c r="Y10" s="43" t="s">
        <v>11</v>
      </c>
      <c r="Z10" s="10" t="s">
        <v>12</v>
      </c>
      <c r="AA10" s="10" t="s">
        <v>10</v>
      </c>
      <c r="AB10" s="43" t="s">
        <v>11</v>
      </c>
      <c r="AC10" s="10" t="s">
        <v>12</v>
      </c>
      <c r="AD10" s="10" t="s">
        <v>10</v>
      </c>
      <c r="AE10" s="10" t="s">
        <v>11</v>
      </c>
      <c r="AF10" s="10" t="s">
        <v>12</v>
      </c>
      <c r="AG10" s="10" t="s">
        <v>10</v>
      </c>
      <c r="AH10" s="10" t="s">
        <v>11</v>
      </c>
      <c r="AI10" s="10" t="s">
        <v>10</v>
      </c>
      <c r="AJ10" s="10" t="s">
        <v>11</v>
      </c>
    </row>
    <row r="11" spans="1:41" x14ac:dyDescent="0.25">
      <c r="A11" s="69" t="s">
        <v>17</v>
      </c>
      <c r="B11" s="11"/>
      <c r="C11" s="11"/>
      <c r="D11" s="13">
        <v>-213390</v>
      </c>
      <c r="E11" s="95"/>
      <c r="F11" s="68">
        <v>-447575.97</v>
      </c>
      <c r="G11" s="99"/>
      <c r="H11" s="40"/>
      <c r="I11" s="41"/>
      <c r="J11" s="19"/>
      <c r="K11" s="20"/>
      <c r="L11" s="35"/>
      <c r="N11" s="38"/>
      <c r="O11" s="39"/>
      <c r="P11" s="39"/>
      <c r="Q11" s="39"/>
      <c r="R11" s="39"/>
      <c r="S11" s="39"/>
      <c r="T11" s="42"/>
      <c r="U11" s="43"/>
      <c r="V11" s="43"/>
      <c r="W11" s="43"/>
      <c r="X11" s="43"/>
      <c r="Y11" s="43"/>
      <c r="Z11" s="10"/>
      <c r="AA11" s="10"/>
      <c r="AB11" s="43"/>
      <c r="AC11" s="10"/>
      <c r="AD11" s="10"/>
      <c r="AE11" s="10"/>
      <c r="AF11" s="10"/>
      <c r="AG11" s="10"/>
      <c r="AH11" s="10"/>
      <c r="AI11" s="10"/>
      <c r="AJ11" s="10"/>
    </row>
    <row r="12" spans="1:41" x14ac:dyDescent="0.25">
      <c r="A12" s="38">
        <v>35551</v>
      </c>
      <c r="B12" s="11">
        <v>1211165</v>
      </c>
      <c r="C12" s="44">
        <v>1090483</v>
      </c>
      <c r="D12" s="13">
        <f t="shared" ref="D12:D42" si="0">+C12-B12</f>
        <v>-120682</v>
      </c>
      <c r="E12" s="95">
        <v>1.98</v>
      </c>
      <c r="F12" s="68">
        <f t="shared" ref="F12:F42" si="1">+E12*D12</f>
        <v>-238950.36</v>
      </c>
      <c r="G12" s="99"/>
      <c r="H12" s="46"/>
      <c r="I12" s="41"/>
      <c r="J12" s="19"/>
      <c r="K12" s="20"/>
      <c r="L12" s="35"/>
      <c r="N12" s="38"/>
      <c r="O12" s="39"/>
      <c r="P12" s="39"/>
      <c r="Q12" s="39"/>
      <c r="R12" s="39"/>
      <c r="S12" s="39"/>
      <c r="T12" s="16"/>
      <c r="U12" s="13"/>
      <c r="V12" s="13"/>
      <c r="W12" s="11"/>
      <c r="X12" s="13"/>
      <c r="Y12" s="13"/>
      <c r="Z12" s="11"/>
      <c r="AC12" s="11"/>
      <c r="AD12" s="11"/>
      <c r="AE12" s="11"/>
      <c r="AF12" s="11"/>
      <c r="AI12" s="11"/>
      <c r="AJ12" s="11"/>
    </row>
    <row r="13" spans="1:41" x14ac:dyDescent="0.25">
      <c r="A13" s="38">
        <v>35582</v>
      </c>
      <c r="B13" s="11">
        <v>1294557</v>
      </c>
      <c r="C13" s="44">
        <v>1277369</v>
      </c>
      <c r="D13" s="13">
        <f t="shared" si="0"/>
        <v>-17188</v>
      </c>
      <c r="E13" s="95">
        <v>2.0099999999999998</v>
      </c>
      <c r="F13" s="68">
        <f t="shared" si="1"/>
        <v>-34547.879999999997</v>
      </c>
      <c r="G13" s="99"/>
      <c r="H13" s="46"/>
      <c r="I13" s="41"/>
      <c r="J13" s="19"/>
      <c r="K13" s="20"/>
      <c r="L13" s="35"/>
      <c r="N13" s="38"/>
      <c r="O13" s="39"/>
      <c r="P13" s="39"/>
      <c r="Q13" s="39"/>
      <c r="R13" s="39"/>
      <c r="S13" s="39"/>
      <c r="T13" s="16">
        <v>35004</v>
      </c>
      <c r="U13" s="13">
        <v>154897</v>
      </c>
      <c r="V13" s="13">
        <f>158568+147</f>
        <v>158715</v>
      </c>
      <c r="W13" s="11">
        <f>+V13-U13</f>
        <v>3818</v>
      </c>
      <c r="X13" s="13"/>
      <c r="Y13" s="13"/>
      <c r="Z13" s="11">
        <f>+Y13-X13</f>
        <v>0</v>
      </c>
      <c r="AC13" s="11">
        <f>+AB13-AA13</f>
        <v>0</v>
      </c>
      <c r="AD13" s="11"/>
      <c r="AE13" s="11"/>
      <c r="AF13" s="11">
        <f>+AE13-AD13</f>
        <v>0</v>
      </c>
      <c r="AG13" s="12">
        <f>+U13-AA13</f>
        <v>154897</v>
      </c>
      <c r="AH13" s="12">
        <f>+V13-AB13</f>
        <v>158715</v>
      </c>
      <c r="AI13" s="11">
        <f>+X13-AD13</f>
        <v>0</v>
      </c>
      <c r="AJ13" s="11">
        <f>+Y13-AE13</f>
        <v>0</v>
      </c>
    </row>
    <row r="14" spans="1:41" x14ac:dyDescent="0.25">
      <c r="A14" s="38">
        <v>35612</v>
      </c>
      <c r="B14" s="11">
        <f>1225901+803</f>
        <v>1226704</v>
      </c>
      <c r="C14" s="11">
        <v>1288683</v>
      </c>
      <c r="D14" s="13">
        <f t="shared" si="0"/>
        <v>61979</v>
      </c>
      <c r="E14" s="95">
        <v>2.04</v>
      </c>
      <c r="F14" s="68">
        <f t="shared" si="1"/>
        <v>126437.16</v>
      </c>
      <c r="G14" s="99"/>
      <c r="H14" s="46"/>
      <c r="I14" s="41"/>
      <c r="J14" s="19"/>
      <c r="K14" s="20"/>
      <c r="L14" s="35"/>
      <c r="N14" s="38"/>
      <c r="O14" s="39"/>
      <c r="P14" s="39"/>
      <c r="Q14" s="39"/>
      <c r="R14" s="39"/>
      <c r="S14" s="39"/>
      <c r="T14" s="16">
        <v>35034</v>
      </c>
      <c r="U14" s="13">
        <v>517823</v>
      </c>
      <c r="V14" s="13">
        <v>504438</v>
      </c>
      <c r="W14" s="11">
        <f t="shared" ref="W14:W74" si="2">+V14-U14</f>
        <v>-13385</v>
      </c>
      <c r="X14" s="13"/>
      <c r="Y14" s="13"/>
      <c r="Z14" s="11">
        <f t="shared" ref="Z14:Z74" si="3">+Y14-X14</f>
        <v>0</v>
      </c>
      <c r="AC14" s="11">
        <f t="shared" ref="AC14:AC74" si="4">+AB14-AA14</f>
        <v>0</v>
      </c>
      <c r="AD14" s="11"/>
      <c r="AE14" s="11"/>
      <c r="AF14" s="11">
        <f t="shared" ref="AF14:AF82" si="5">+AE14-AD14</f>
        <v>0</v>
      </c>
      <c r="AG14" s="12">
        <f t="shared" ref="AG14:AH83" si="6">+U14-AA14</f>
        <v>517823</v>
      </c>
      <c r="AH14" s="12">
        <f t="shared" si="6"/>
        <v>504438</v>
      </c>
      <c r="AI14" s="11">
        <f t="shared" ref="AI14:AJ83" si="7">+X14-AD14</f>
        <v>0</v>
      </c>
      <c r="AJ14" s="11">
        <f t="shared" si="7"/>
        <v>0</v>
      </c>
      <c r="AK14" s="1"/>
      <c r="AM14" s="1"/>
      <c r="AN14" s="1"/>
      <c r="AO14" s="1"/>
    </row>
    <row r="15" spans="1:41" x14ac:dyDescent="0.25">
      <c r="A15" s="38">
        <v>35643</v>
      </c>
      <c r="B15" s="11">
        <v>1152691</v>
      </c>
      <c r="C15" s="11">
        <v>1222167</v>
      </c>
      <c r="D15" s="13">
        <f t="shared" si="0"/>
        <v>69476</v>
      </c>
      <c r="E15" s="95">
        <v>2.31</v>
      </c>
      <c r="F15" s="68">
        <f t="shared" si="1"/>
        <v>160489.56</v>
      </c>
      <c r="G15" s="99"/>
      <c r="H15" s="46"/>
      <c r="I15" s="41"/>
      <c r="J15" s="19"/>
      <c r="K15" s="20"/>
      <c r="L15" s="35"/>
      <c r="N15" s="38"/>
      <c r="O15" s="39"/>
      <c r="P15" s="39"/>
      <c r="Q15" s="39"/>
      <c r="R15" s="39"/>
      <c r="S15" s="39"/>
      <c r="T15" s="16">
        <v>35065</v>
      </c>
      <c r="U15" s="13">
        <v>7601093</v>
      </c>
      <c r="V15" s="13">
        <v>7546494</v>
      </c>
      <c r="W15" s="11">
        <f t="shared" si="2"/>
        <v>-54599</v>
      </c>
      <c r="X15" s="13"/>
      <c r="Y15" s="13"/>
      <c r="Z15" s="11">
        <f t="shared" si="3"/>
        <v>0</v>
      </c>
      <c r="AC15" s="11">
        <f t="shared" si="4"/>
        <v>0</v>
      </c>
      <c r="AD15" s="11"/>
      <c r="AE15" s="11"/>
      <c r="AF15" s="11">
        <f t="shared" si="5"/>
        <v>0</v>
      </c>
      <c r="AG15" s="12">
        <f t="shared" si="6"/>
        <v>7601093</v>
      </c>
      <c r="AH15" s="12">
        <f t="shared" si="6"/>
        <v>7546494</v>
      </c>
      <c r="AI15" s="11">
        <f t="shared" si="7"/>
        <v>0</v>
      </c>
      <c r="AJ15" s="11">
        <f t="shared" si="7"/>
        <v>0</v>
      </c>
      <c r="AK15" s="1"/>
      <c r="AM15" s="1"/>
      <c r="AN15" s="1"/>
      <c r="AO15" s="1"/>
    </row>
    <row r="16" spans="1:41" x14ac:dyDescent="0.25">
      <c r="A16" s="38">
        <v>35674</v>
      </c>
      <c r="B16" s="11">
        <f>1120649-360</f>
        <v>1120289</v>
      </c>
      <c r="C16" s="11">
        <v>1196371</v>
      </c>
      <c r="D16" s="13">
        <f t="shared" si="0"/>
        <v>76082</v>
      </c>
      <c r="E16" s="95">
        <v>2.72</v>
      </c>
      <c r="F16" s="68">
        <f t="shared" si="1"/>
        <v>206943.04</v>
      </c>
      <c r="G16" s="99"/>
      <c r="H16" s="46"/>
      <c r="I16" s="41"/>
      <c r="J16" s="19"/>
      <c r="K16" s="20"/>
      <c r="L16" s="35"/>
      <c r="N16" s="38"/>
      <c r="O16" s="39"/>
      <c r="P16" s="39"/>
      <c r="Q16" s="39"/>
      <c r="R16" s="39"/>
      <c r="S16" s="39"/>
      <c r="T16" s="16">
        <v>35096</v>
      </c>
      <c r="U16" s="13">
        <v>8861952</v>
      </c>
      <c r="V16" s="13">
        <v>8793151</v>
      </c>
      <c r="W16" s="11">
        <f t="shared" si="2"/>
        <v>-68801</v>
      </c>
      <c r="X16" s="13"/>
      <c r="Y16" s="13"/>
      <c r="Z16" s="11">
        <f t="shared" si="3"/>
        <v>0</v>
      </c>
      <c r="AC16" s="11">
        <f t="shared" si="4"/>
        <v>0</v>
      </c>
      <c r="AD16" s="11"/>
      <c r="AE16" s="11"/>
      <c r="AF16" s="11">
        <f t="shared" si="5"/>
        <v>0</v>
      </c>
      <c r="AG16" s="12">
        <f t="shared" si="6"/>
        <v>8861952</v>
      </c>
      <c r="AH16" s="12">
        <f t="shared" si="6"/>
        <v>8793151</v>
      </c>
      <c r="AI16" s="11">
        <f t="shared" si="7"/>
        <v>0</v>
      </c>
      <c r="AJ16" s="11">
        <f t="shared" si="7"/>
        <v>0</v>
      </c>
      <c r="AK16" s="1"/>
      <c r="AM16" s="1"/>
      <c r="AN16" s="1"/>
      <c r="AO16" s="1"/>
    </row>
    <row r="17" spans="1:41" x14ac:dyDescent="0.25">
      <c r="A17" s="38">
        <v>35704</v>
      </c>
      <c r="B17" s="11">
        <f>1177832-37719+40231</f>
        <v>1180344</v>
      </c>
      <c r="C17" s="11">
        <v>1209427</v>
      </c>
      <c r="D17" s="13">
        <f t="shared" si="0"/>
        <v>29083</v>
      </c>
      <c r="E17" s="95">
        <v>2.82</v>
      </c>
      <c r="F17" s="68">
        <f t="shared" si="1"/>
        <v>82014.06</v>
      </c>
      <c r="G17" s="99"/>
      <c r="H17" s="46"/>
      <c r="I17" s="41"/>
      <c r="J17" s="19"/>
      <c r="K17" s="20"/>
      <c r="L17" s="35"/>
      <c r="N17" s="38"/>
      <c r="O17" s="39"/>
      <c r="P17" s="39"/>
      <c r="Q17" s="39"/>
      <c r="R17" s="39"/>
      <c r="S17" s="39"/>
      <c r="T17" s="16">
        <v>35125</v>
      </c>
      <c r="U17" s="13">
        <v>9536036</v>
      </c>
      <c r="V17" s="13">
        <v>9424354</v>
      </c>
      <c r="W17" s="11">
        <f t="shared" si="2"/>
        <v>-111682</v>
      </c>
      <c r="X17" s="13"/>
      <c r="Y17" s="13"/>
      <c r="Z17" s="11">
        <f t="shared" si="3"/>
        <v>0</v>
      </c>
      <c r="AC17" s="11">
        <f t="shared" si="4"/>
        <v>0</v>
      </c>
      <c r="AD17" s="11"/>
      <c r="AE17" s="11"/>
      <c r="AF17" s="11">
        <f t="shared" si="5"/>
        <v>0</v>
      </c>
      <c r="AG17" s="12">
        <f t="shared" si="6"/>
        <v>9536036</v>
      </c>
      <c r="AH17" s="12">
        <f t="shared" si="6"/>
        <v>9424354</v>
      </c>
      <c r="AI17" s="11">
        <f t="shared" si="7"/>
        <v>0</v>
      </c>
      <c r="AJ17" s="11">
        <f t="shared" si="7"/>
        <v>0</v>
      </c>
      <c r="AK17" s="1"/>
      <c r="AM17" s="1"/>
      <c r="AN17" s="1"/>
      <c r="AO17" s="1"/>
    </row>
    <row r="18" spans="1:41" x14ac:dyDescent="0.25">
      <c r="A18" s="38">
        <v>35735</v>
      </c>
      <c r="B18" s="11">
        <f>1111011+6528-6528-34299+42489</f>
        <v>1119201</v>
      </c>
      <c r="C18" s="11">
        <v>1138871</v>
      </c>
      <c r="D18" s="13">
        <f t="shared" si="0"/>
        <v>19670</v>
      </c>
      <c r="E18" s="95">
        <v>2.68</v>
      </c>
      <c r="F18" s="68">
        <f t="shared" si="1"/>
        <v>52715.600000000006</v>
      </c>
      <c r="G18" s="99"/>
      <c r="H18" s="46"/>
      <c r="I18" s="41"/>
      <c r="J18" s="19"/>
      <c r="K18" s="20"/>
      <c r="L18" s="35"/>
      <c r="N18" s="38"/>
      <c r="O18" s="39"/>
      <c r="P18" s="39"/>
      <c r="Q18" s="39"/>
      <c r="R18" s="39"/>
      <c r="S18" s="39"/>
      <c r="T18" s="16">
        <v>35156</v>
      </c>
      <c r="U18" s="13">
        <v>8208752</v>
      </c>
      <c r="V18" s="13">
        <v>8202500</v>
      </c>
      <c r="W18" s="11">
        <f t="shared" si="2"/>
        <v>-6252</v>
      </c>
      <c r="X18" s="13"/>
      <c r="Y18" s="13"/>
      <c r="Z18" s="11">
        <f t="shared" si="3"/>
        <v>0</v>
      </c>
      <c r="AC18" s="11">
        <f t="shared" si="4"/>
        <v>0</v>
      </c>
      <c r="AD18" s="11"/>
      <c r="AE18" s="11"/>
      <c r="AF18" s="11">
        <f t="shared" si="5"/>
        <v>0</v>
      </c>
      <c r="AG18" s="12">
        <f t="shared" si="6"/>
        <v>8208752</v>
      </c>
      <c r="AH18" s="12">
        <f t="shared" si="6"/>
        <v>8202500</v>
      </c>
      <c r="AI18" s="11">
        <f t="shared" si="7"/>
        <v>0</v>
      </c>
      <c r="AJ18" s="11">
        <f t="shared" si="7"/>
        <v>0</v>
      </c>
      <c r="AK18" s="1"/>
      <c r="AM18" s="1"/>
      <c r="AN18" s="1"/>
      <c r="AO18" s="1"/>
    </row>
    <row r="19" spans="1:41" x14ac:dyDescent="0.25">
      <c r="A19" s="38">
        <v>35765</v>
      </c>
      <c r="B19" s="11">
        <f>1112662-105-28663+35376</f>
        <v>1119270</v>
      </c>
      <c r="C19" s="11">
        <v>1232923</v>
      </c>
      <c r="D19" s="13">
        <f t="shared" si="0"/>
        <v>113653</v>
      </c>
      <c r="E19" s="95">
        <v>2.16</v>
      </c>
      <c r="F19" s="68">
        <f t="shared" si="1"/>
        <v>245490.48</v>
      </c>
      <c r="G19" s="99"/>
      <c r="H19" s="46"/>
      <c r="I19" s="41"/>
      <c r="J19" s="19"/>
      <c r="K19" s="20"/>
      <c r="L19" s="35"/>
      <c r="N19" s="38"/>
      <c r="O19" s="39"/>
      <c r="P19" s="39"/>
      <c r="Q19" s="39"/>
      <c r="R19" s="39"/>
      <c r="S19" s="39"/>
      <c r="T19" s="16">
        <v>35186</v>
      </c>
      <c r="U19" s="13">
        <v>8423604</v>
      </c>
      <c r="V19" s="13">
        <v>8500472</v>
      </c>
      <c r="W19" s="11">
        <f t="shared" si="2"/>
        <v>76868</v>
      </c>
      <c r="X19" s="13"/>
      <c r="Y19" s="13"/>
      <c r="Z19" s="11">
        <f t="shared" si="3"/>
        <v>0</v>
      </c>
      <c r="AC19" s="11">
        <f t="shared" si="4"/>
        <v>0</v>
      </c>
      <c r="AD19" s="11"/>
      <c r="AE19" s="11"/>
      <c r="AF19" s="11">
        <f t="shared" si="5"/>
        <v>0</v>
      </c>
      <c r="AG19" s="12">
        <f t="shared" si="6"/>
        <v>8423604</v>
      </c>
      <c r="AH19" s="12">
        <f t="shared" si="6"/>
        <v>8500472</v>
      </c>
      <c r="AI19" s="11">
        <f t="shared" si="7"/>
        <v>0</v>
      </c>
      <c r="AJ19" s="11">
        <f t="shared" si="7"/>
        <v>0</v>
      </c>
      <c r="AK19" s="1"/>
      <c r="AM19" s="1"/>
      <c r="AN19" s="1"/>
      <c r="AO19" s="1"/>
    </row>
    <row r="20" spans="1:41" x14ac:dyDescent="0.25">
      <c r="A20" s="38">
        <v>35796</v>
      </c>
      <c r="B20" s="11">
        <f>1139361-56351+63958</f>
        <v>1146968</v>
      </c>
      <c r="C20" s="11">
        <v>1101682</v>
      </c>
      <c r="D20" s="13">
        <f t="shared" si="0"/>
        <v>-45286</v>
      </c>
      <c r="E20" s="95">
        <v>2.0099999999999998</v>
      </c>
      <c r="F20" s="68">
        <f t="shared" si="1"/>
        <v>-91024.859999999986</v>
      </c>
      <c r="G20" s="99"/>
      <c r="H20" s="46"/>
      <c r="I20" s="41"/>
      <c r="J20" s="19"/>
      <c r="K20" s="20"/>
      <c r="L20" s="35"/>
      <c r="N20" s="38"/>
      <c r="O20" s="39"/>
      <c r="P20" s="39"/>
      <c r="Q20" s="39"/>
      <c r="R20" s="39"/>
      <c r="S20" s="39"/>
      <c r="T20" s="16">
        <v>35217</v>
      </c>
      <c r="U20" s="13">
        <v>7598497</v>
      </c>
      <c r="V20" s="13">
        <v>7806724</v>
      </c>
      <c r="W20" s="11">
        <f t="shared" si="2"/>
        <v>208227</v>
      </c>
      <c r="X20" s="13"/>
      <c r="Y20" s="13"/>
      <c r="Z20" s="11">
        <f t="shared" si="3"/>
        <v>0</v>
      </c>
      <c r="AC20" s="11">
        <f t="shared" si="4"/>
        <v>0</v>
      </c>
      <c r="AD20" s="11"/>
      <c r="AE20" s="11"/>
      <c r="AF20" s="11">
        <f t="shared" si="5"/>
        <v>0</v>
      </c>
      <c r="AG20" s="12">
        <f t="shared" si="6"/>
        <v>7598497</v>
      </c>
      <c r="AH20" s="12">
        <f t="shared" si="6"/>
        <v>7806724</v>
      </c>
      <c r="AI20" s="11">
        <f t="shared" si="7"/>
        <v>0</v>
      </c>
      <c r="AJ20" s="11">
        <f t="shared" si="7"/>
        <v>0</v>
      </c>
      <c r="AK20" s="1"/>
      <c r="AM20" s="1"/>
      <c r="AN20" s="1"/>
      <c r="AO20" s="1"/>
    </row>
    <row r="21" spans="1:41" x14ac:dyDescent="0.25">
      <c r="A21" s="38">
        <v>35827</v>
      </c>
      <c r="B21" s="11">
        <f>1065072+2909</f>
        <v>1067981</v>
      </c>
      <c r="C21" s="11">
        <v>970364</v>
      </c>
      <c r="D21" s="13">
        <f t="shared" si="0"/>
        <v>-97617</v>
      </c>
      <c r="E21" s="95">
        <v>2.0699999999999998</v>
      </c>
      <c r="F21" s="68">
        <f t="shared" si="1"/>
        <v>-202067.18999999997</v>
      </c>
      <c r="G21" s="39"/>
      <c r="H21" s="46"/>
      <c r="I21" s="41"/>
      <c r="J21" s="19"/>
      <c r="K21" s="20"/>
      <c r="L21" s="35"/>
      <c r="N21" s="38"/>
      <c r="O21" s="39"/>
      <c r="S21" s="39"/>
      <c r="T21" s="16">
        <v>35247</v>
      </c>
      <c r="U21" s="13">
        <f>10183197-10183197+10173543</f>
        <v>10173543</v>
      </c>
      <c r="V21" s="13">
        <v>10254986</v>
      </c>
      <c r="W21" s="11">
        <f t="shared" si="2"/>
        <v>81443</v>
      </c>
      <c r="X21" s="13"/>
      <c r="Y21" s="13"/>
      <c r="Z21" s="11">
        <f t="shared" si="3"/>
        <v>0</v>
      </c>
      <c r="AC21" s="11">
        <f t="shared" si="4"/>
        <v>0</v>
      </c>
      <c r="AD21" s="11"/>
      <c r="AE21" s="11"/>
      <c r="AF21" s="11">
        <f t="shared" si="5"/>
        <v>0</v>
      </c>
      <c r="AG21" s="12">
        <f t="shared" si="6"/>
        <v>10173543</v>
      </c>
      <c r="AH21" s="12">
        <f t="shared" si="6"/>
        <v>10254986</v>
      </c>
      <c r="AI21" s="11">
        <f t="shared" si="7"/>
        <v>0</v>
      </c>
      <c r="AJ21" s="11">
        <f t="shared" si="7"/>
        <v>0</v>
      </c>
      <c r="AK21" s="1"/>
      <c r="AM21" s="1"/>
      <c r="AN21" s="1"/>
      <c r="AO21" s="1"/>
    </row>
    <row r="22" spans="1:41" x14ac:dyDescent="0.25">
      <c r="A22" s="38">
        <v>35855</v>
      </c>
      <c r="B22" s="11">
        <v>1297548</v>
      </c>
      <c r="C22" s="11">
        <v>1134365</v>
      </c>
      <c r="D22" s="13">
        <f t="shared" si="0"/>
        <v>-163183</v>
      </c>
      <c r="E22" s="68">
        <v>2.14</v>
      </c>
      <c r="F22" s="68">
        <f t="shared" si="1"/>
        <v>-349211.62</v>
      </c>
      <c r="G22" s="39"/>
      <c r="H22" s="40"/>
      <c r="I22" s="41"/>
      <c r="J22" s="19"/>
      <c r="K22" s="20"/>
      <c r="L22" s="35"/>
      <c r="N22" s="38"/>
      <c r="O22" s="39"/>
      <c r="S22" s="39"/>
      <c r="T22" s="16">
        <v>35278</v>
      </c>
      <c r="U22" s="13">
        <v>7746025</v>
      </c>
      <c r="V22" s="13">
        <v>7834754</v>
      </c>
      <c r="W22" s="11">
        <f t="shared" si="2"/>
        <v>88729</v>
      </c>
      <c r="X22" s="13"/>
      <c r="Y22" s="13"/>
      <c r="Z22" s="11">
        <f t="shared" si="3"/>
        <v>0</v>
      </c>
      <c r="AC22" s="11">
        <f t="shared" si="4"/>
        <v>0</v>
      </c>
      <c r="AD22" s="11"/>
      <c r="AE22" s="11"/>
      <c r="AF22" s="11">
        <f t="shared" si="5"/>
        <v>0</v>
      </c>
      <c r="AG22" s="12">
        <f t="shared" si="6"/>
        <v>7746025</v>
      </c>
      <c r="AH22" s="12">
        <f t="shared" si="6"/>
        <v>7834754</v>
      </c>
      <c r="AI22" s="11">
        <f t="shared" si="7"/>
        <v>0</v>
      </c>
      <c r="AJ22" s="11">
        <f t="shared" si="7"/>
        <v>0</v>
      </c>
    </row>
    <row r="23" spans="1:41" x14ac:dyDescent="0.25">
      <c r="A23" s="38">
        <v>35886</v>
      </c>
      <c r="B23" s="11">
        <f>1208939-31701+38963</f>
        <v>1216201</v>
      </c>
      <c r="C23" s="11">
        <v>1157044</v>
      </c>
      <c r="D23" s="13">
        <f t="shared" si="0"/>
        <v>-59157</v>
      </c>
      <c r="E23" s="68">
        <v>2.29</v>
      </c>
      <c r="F23" s="68">
        <f t="shared" si="1"/>
        <v>-135469.53</v>
      </c>
      <c r="G23" s="39"/>
      <c r="H23" s="40"/>
      <c r="I23" s="41"/>
      <c r="J23" s="19"/>
      <c r="K23" s="20"/>
      <c r="L23" s="35"/>
      <c r="N23" s="38"/>
      <c r="O23" s="39"/>
      <c r="S23" s="39"/>
      <c r="T23" s="16">
        <v>35309</v>
      </c>
      <c r="U23" s="13">
        <v>9105752</v>
      </c>
      <c r="V23" s="13">
        <v>9112349</v>
      </c>
      <c r="W23" s="11">
        <f t="shared" si="2"/>
        <v>6597</v>
      </c>
      <c r="X23" s="13">
        <v>10832884</v>
      </c>
      <c r="Y23" s="13">
        <v>10607196</v>
      </c>
      <c r="Z23" s="11">
        <f t="shared" si="3"/>
        <v>-225688</v>
      </c>
      <c r="AC23" s="11">
        <f t="shared" si="4"/>
        <v>0</v>
      </c>
      <c r="AD23" s="11"/>
      <c r="AE23" s="11"/>
      <c r="AF23" s="11">
        <f t="shared" si="5"/>
        <v>0</v>
      </c>
      <c r="AG23" s="12">
        <f t="shared" si="6"/>
        <v>9105752</v>
      </c>
      <c r="AH23" s="12">
        <f t="shared" si="6"/>
        <v>9112349</v>
      </c>
      <c r="AI23" s="11">
        <f t="shared" si="7"/>
        <v>10832884</v>
      </c>
      <c r="AJ23" s="11">
        <f t="shared" si="7"/>
        <v>10607196</v>
      </c>
    </row>
    <row r="24" spans="1:41" x14ac:dyDescent="0.25">
      <c r="A24" s="38">
        <v>35916</v>
      </c>
      <c r="B24" s="11">
        <f>1182176-25332+40193</f>
        <v>1197037</v>
      </c>
      <c r="C24" s="11">
        <v>1173024</v>
      </c>
      <c r="D24" s="13">
        <f t="shared" si="0"/>
        <v>-24013</v>
      </c>
      <c r="E24" s="3">
        <v>1.96</v>
      </c>
      <c r="F24" s="68">
        <f t="shared" si="1"/>
        <v>-47065.479999999996</v>
      </c>
      <c r="N24" s="38"/>
      <c r="O24" s="39"/>
      <c r="S24" s="39"/>
      <c r="T24" s="16">
        <v>35339</v>
      </c>
      <c r="U24" s="13">
        <v>7449663</v>
      </c>
      <c r="V24" s="13">
        <v>7543658</v>
      </c>
      <c r="W24" s="11">
        <f t="shared" si="2"/>
        <v>93995</v>
      </c>
      <c r="X24" s="13">
        <v>8947165</v>
      </c>
      <c r="Y24" s="13">
        <v>8872112</v>
      </c>
      <c r="Z24" s="11">
        <f t="shared" si="3"/>
        <v>-75053</v>
      </c>
      <c r="AC24" s="11">
        <f t="shared" si="4"/>
        <v>0</v>
      </c>
      <c r="AD24" s="11"/>
      <c r="AE24" s="11"/>
      <c r="AF24" s="11">
        <f t="shared" si="5"/>
        <v>0</v>
      </c>
      <c r="AG24" s="12">
        <f t="shared" si="6"/>
        <v>7449663</v>
      </c>
      <c r="AH24" s="12">
        <f t="shared" si="6"/>
        <v>7543658</v>
      </c>
      <c r="AI24" s="11">
        <f t="shared" si="7"/>
        <v>8947165</v>
      </c>
      <c r="AJ24" s="11">
        <f t="shared" si="7"/>
        <v>8872112</v>
      </c>
    </row>
    <row r="25" spans="1:41" x14ac:dyDescent="0.25">
      <c r="A25" s="38">
        <v>35947</v>
      </c>
      <c r="B25" s="11">
        <f>777195-435</f>
        <v>776760</v>
      </c>
      <c r="C25" s="11">
        <v>771790</v>
      </c>
      <c r="D25" s="13">
        <f t="shared" si="0"/>
        <v>-4970</v>
      </c>
      <c r="E25" s="3">
        <v>1.94</v>
      </c>
      <c r="F25" s="68">
        <f t="shared" si="1"/>
        <v>-9641.7999999999993</v>
      </c>
      <c r="N25" s="38"/>
      <c r="O25" s="13"/>
      <c r="S25" s="39"/>
      <c r="T25" s="16">
        <v>35370</v>
      </c>
      <c r="U25" s="13">
        <v>2608198</v>
      </c>
      <c r="V25" s="13">
        <v>2603340</v>
      </c>
      <c r="W25" s="11">
        <f t="shared" si="2"/>
        <v>-4858</v>
      </c>
      <c r="X25" s="13">
        <v>9086350</v>
      </c>
      <c r="Y25" s="13">
        <f>8929716-8929716+9021175</f>
        <v>9021175</v>
      </c>
      <c r="Z25" s="11">
        <f t="shared" si="3"/>
        <v>-65175</v>
      </c>
      <c r="AC25" s="11">
        <f t="shared" si="4"/>
        <v>0</v>
      </c>
      <c r="AD25" s="11"/>
      <c r="AE25" s="11"/>
      <c r="AF25" s="11">
        <f t="shared" si="5"/>
        <v>0</v>
      </c>
      <c r="AG25" s="12">
        <f t="shared" si="6"/>
        <v>2608198</v>
      </c>
      <c r="AH25" s="12">
        <f t="shared" si="6"/>
        <v>2603340</v>
      </c>
      <c r="AI25" s="11">
        <f t="shared" si="7"/>
        <v>9086350</v>
      </c>
      <c r="AJ25" s="11">
        <f t="shared" si="7"/>
        <v>9021175</v>
      </c>
    </row>
    <row r="26" spans="1:41" x14ac:dyDescent="0.25">
      <c r="A26" s="38">
        <v>35977</v>
      </c>
      <c r="B26" s="11">
        <f>975387+9</f>
        <v>975396</v>
      </c>
      <c r="C26" s="11">
        <v>979987</v>
      </c>
      <c r="D26" s="13">
        <f t="shared" si="0"/>
        <v>4591</v>
      </c>
      <c r="E26" s="68">
        <v>2.09</v>
      </c>
      <c r="F26" s="68">
        <f t="shared" si="1"/>
        <v>9595.1899999999987</v>
      </c>
      <c r="G26" s="39"/>
      <c r="H26" s="46"/>
      <c r="I26" s="41"/>
      <c r="J26" s="19"/>
      <c r="K26" s="20"/>
      <c r="L26" s="35"/>
      <c r="N26" s="38"/>
      <c r="O26" s="13"/>
      <c r="S26" s="39"/>
      <c r="T26" s="16">
        <v>35400</v>
      </c>
      <c r="U26" s="13">
        <v>666062</v>
      </c>
      <c r="V26" s="13">
        <v>548699</v>
      </c>
      <c r="W26" s="11">
        <f t="shared" si="2"/>
        <v>-117363</v>
      </c>
      <c r="X26" s="13">
        <v>6462881</v>
      </c>
      <c r="Y26" s="13">
        <v>6563264</v>
      </c>
      <c r="Z26" s="11">
        <f t="shared" si="3"/>
        <v>100383</v>
      </c>
      <c r="AC26" s="11">
        <f t="shared" si="4"/>
        <v>0</v>
      </c>
      <c r="AD26" s="11"/>
      <c r="AE26" s="11"/>
      <c r="AF26" s="11">
        <f t="shared" si="5"/>
        <v>0</v>
      </c>
      <c r="AG26" s="12">
        <f t="shared" si="6"/>
        <v>666062</v>
      </c>
      <c r="AH26" s="12">
        <f t="shared" si="6"/>
        <v>548699</v>
      </c>
      <c r="AI26" s="11">
        <f t="shared" si="7"/>
        <v>6462881</v>
      </c>
      <c r="AJ26" s="11">
        <f t="shared" si="7"/>
        <v>6563264</v>
      </c>
    </row>
    <row r="27" spans="1:41" x14ac:dyDescent="0.25">
      <c r="A27" s="38">
        <v>36008</v>
      </c>
      <c r="B27" s="44">
        <v>963411</v>
      </c>
      <c r="C27" s="11">
        <v>922190</v>
      </c>
      <c r="D27" s="13">
        <f t="shared" si="0"/>
        <v>-41221</v>
      </c>
      <c r="E27" s="95">
        <v>1.77</v>
      </c>
      <c r="F27" s="68">
        <f t="shared" si="1"/>
        <v>-72961.17</v>
      </c>
      <c r="G27" s="39"/>
      <c r="H27" s="46"/>
      <c r="I27" s="41"/>
      <c r="J27" s="19"/>
      <c r="K27" s="20"/>
      <c r="L27" s="35"/>
      <c r="T27" s="16">
        <v>35431</v>
      </c>
      <c r="U27" s="13">
        <v>1316276</v>
      </c>
      <c r="V27" s="13">
        <v>1066952</v>
      </c>
      <c r="W27" s="11">
        <f t="shared" si="2"/>
        <v>-249324</v>
      </c>
      <c r="X27" s="13">
        <v>5844267</v>
      </c>
      <c r="Y27" s="13">
        <v>6103467</v>
      </c>
      <c r="Z27" s="11">
        <f t="shared" si="3"/>
        <v>259200</v>
      </c>
      <c r="AC27" s="11">
        <f t="shared" si="4"/>
        <v>0</v>
      </c>
      <c r="AD27" s="11"/>
      <c r="AE27" s="11"/>
      <c r="AF27" s="11">
        <f t="shared" si="5"/>
        <v>0</v>
      </c>
      <c r="AG27" s="12">
        <f t="shared" si="6"/>
        <v>1316276</v>
      </c>
      <c r="AH27" s="12">
        <f t="shared" si="6"/>
        <v>1066952</v>
      </c>
      <c r="AI27" s="11">
        <f t="shared" si="7"/>
        <v>5844267</v>
      </c>
      <c r="AJ27" s="11">
        <f t="shared" si="7"/>
        <v>6103467</v>
      </c>
    </row>
    <row r="28" spans="1:41" x14ac:dyDescent="0.25">
      <c r="A28" s="38">
        <v>36039</v>
      </c>
      <c r="B28" s="11">
        <v>1081166</v>
      </c>
      <c r="C28" s="11">
        <v>1017818</v>
      </c>
      <c r="D28" s="13">
        <f t="shared" si="0"/>
        <v>-63348</v>
      </c>
      <c r="E28" s="95">
        <v>1.82</v>
      </c>
      <c r="F28" s="68">
        <f t="shared" si="1"/>
        <v>-115293.36</v>
      </c>
      <c r="G28" s="39"/>
      <c r="H28" s="46"/>
      <c r="I28" s="41"/>
      <c r="J28" s="19"/>
      <c r="K28" s="20"/>
      <c r="L28" s="35"/>
      <c r="T28" s="16">
        <v>35462</v>
      </c>
      <c r="U28" s="13">
        <v>1305206</v>
      </c>
      <c r="V28" s="13">
        <v>1362628</v>
      </c>
      <c r="W28" s="11">
        <f t="shared" si="2"/>
        <v>57422</v>
      </c>
      <c r="X28" s="13">
        <v>5171924</v>
      </c>
      <c r="Y28" s="13">
        <v>5152958</v>
      </c>
      <c r="Z28" s="11">
        <f t="shared" si="3"/>
        <v>-18966</v>
      </c>
      <c r="AC28" s="11">
        <f t="shared" si="4"/>
        <v>0</v>
      </c>
      <c r="AD28" s="11"/>
      <c r="AE28" s="11"/>
      <c r="AF28" s="11">
        <f t="shared" si="5"/>
        <v>0</v>
      </c>
      <c r="AG28" s="12">
        <f t="shared" si="6"/>
        <v>1305206</v>
      </c>
      <c r="AH28" s="12">
        <f t="shared" si="6"/>
        <v>1362628</v>
      </c>
      <c r="AI28" s="11">
        <f t="shared" si="7"/>
        <v>5171924</v>
      </c>
      <c r="AJ28" s="11">
        <f t="shared" si="7"/>
        <v>5152958</v>
      </c>
    </row>
    <row r="29" spans="1:41" x14ac:dyDescent="0.25">
      <c r="A29" s="38">
        <v>36069</v>
      </c>
      <c r="B29" s="44">
        <f>1147839-692</f>
        <v>1147147</v>
      </c>
      <c r="C29" s="11">
        <v>1076012</v>
      </c>
      <c r="D29" s="13">
        <f t="shared" si="0"/>
        <v>-71135</v>
      </c>
      <c r="E29" s="95">
        <v>1.79</v>
      </c>
      <c r="F29" s="68">
        <f t="shared" si="1"/>
        <v>-127331.65000000001</v>
      </c>
      <c r="G29" s="39"/>
      <c r="H29" s="46"/>
      <c r="I29" s="41"/>
      <c r="J29" s="19"/>
      <c r="K29" s="20"/>
      <c r="L29" s="35"/>
      <c r="T29" s="48">
        <v>35490</v>
      </c>
      <c r="U29" s="13">
        <v>4190968</v>
      </c>
      <c r="V29" s="13">
        <v>4193574</v>
      </c>
      <c r="W29" s="11">
        <f t="shared" si="2"/>
        <v>2606</v>
      </c>
      <c r="X29" s="13">
        <v>6561424</v>
      </c>
      <c r="Y29" s="13">
        <v>6546612</v>
      </c>
      <c r="Z29" s="11">
        <f t="shared" si="3"/>
        <v>-14812</v>
      </c>
      <c r="AC29" s="11">
        <f t="shared" si="4"/>
        <v>0</v>
      </c>
      <c r="AD29" s="11"/>
      <c r="AE29" s="11"/>
      <c r="AF29" s="11">
        <f t="shared" si="5"/>
        <v>0</v>
      </c>
      <c r="AG29" s="12">
        <f t="shared" si="6"/>
        <v>4190968</v>
      </c>
      <c r="AH29" s="12">
        <f t="shared" si="6"/>
        <v>4193574</v>
      </c>
      <c r="AI29" s="11">
        <f t="shared" si="7"/>
        <v>6561424</v>
      </c>
      <c r="AJ29" s="11">
        <f t="shared" si="7"/>
        <v>6546612</v>
      </c>
    </row>
    <row r="30" spans="1:41" x14ac:dyDescent="0.25">
      <c r="A30" s="38">
        <v>36100</v>
      </c>
      <c r="B30" s="11">
        <v>1104142</v>
      </c>
      <c r="C30" s="11">
        <v>1042657</v>
      </c>
      <c r="D30" s="13">
        <f t="shared" si="0"/>
        <v>-61485</v>
      </c>
      <c r="E30" s="95">
        <v>1.98</v>
      </c>
      <c r="F30" s="68">
        <f t="shared" si="1"/>
        <v>-121740.3</v>
      </c>
      <c r="G30" s="39"/>
      <c r="H30" s="46"/>
      <c r="I30" s="41"/>
      <c r="J30" s="19"/>
      <c r="K30" s="20"/>
      <c r="L30" s="35"/>
      <c r="T30" s="48">
        <v>35521</v>
      </c>
      <c r="U30" s="13">
        <v>3115956</v>
      </c>
      <c r="V30" s="13">
        <v>3021896</v>
      </c>
      <c r="W30" s="11">
        <f t="shared" si="2"/>
        <v>-94060</v>
      </c>
      <c r="X30" s="13">
        <v>4700126</v>
      </c>
      <c r="Y30" s="13">
        <v>4743014</v>
      </c>
      <c r="Z30" s="11">
        <f t="shared" si="3"/>
        <v>42888</v>
      </c>
      <c r="AC30" s="11">
        <f t="shared" si="4"/>
        <v>0</v>
      </c>
      <c r="AD30" s="11"/>
      <c r="AE30" s="11"/>
      <c r="AF30" s="11">
        <f t="shared" si="5"/>
        <v>0</v>
      </c>
      <c r="AG30" s="12">
        <f t="shared" si="6"/>
        <v>3115956</v>
      </c>
      <c r="AH30" s="12">
        <f t="shared" si="6"/>
        <v>3021896</v>
      </c>
      <c r="AI30" s="11">
        <f t="shared" si="7"/>
        <v>4700126</v>
      </c>
      <c r="AJ30" s="11">
        <f t="shared" si="7"/>
        <v>4743014</v>
      </c>
    </row>
    <row r="31" spans="1:41" x14ac:dyDescent="0.25">
      <c r="A31" s="38">
        <v>36130</v>
      </c>
      <c r="B31" s="11">
        <v>1019280</v>
      </c>
      <c r="C31" s="11">
        <v>1080226</v>
      </c>
      <c r="D31" s="13">
        <f t="shared" si="0"/>
        <v>60946</v>
      </c>
      <c r="E31" s="95">
        <v>1.71</v>
      </c>
      <c r="F31" s="68">
        <f t="shared" si="1"/>
        <v>104217.66</v>
      </c>
      <c r="G31" s="39"/>
      <c r="H31" s="46"/>
      <c r="I31" s="41"/>
      <c r="J31" s="19"/>
      <c r="K31" s="20"/>
      <c r="L31" s="35"/>
      <c r="T31" s="16">
        <v>35551</v>
      </c>
      <c r="U31" s="13">
        <v>2078173</v>
      </c>
      <c r="V31" s="13">
        <v>2081843</v>
      </c>
      <c r="W31" s="11">
        <f t="shared" si="2"/>
        <v>3670</v>
      </c>
      <c r="X31" s="13">
        <v>5363804</v>
      </c>
      <c r="Y31" s="13">
        <v>5354710</v>
      </c>
      <c r="Z31" s="11">
        <f t="shared" si="3"/>
        <v>-9094</v>
      </c>
      <c r="AC31" s="11">
        <f t="shared" si="4"/>
        <v>0</v>
      </c>
      <c r="AD31" s="11"/>
      <c r="AE31" s="11"/>
      <c r="AF31" s="11">
        <f t="shared" si="5"/>
        <v>0</v>
      </c>
      <c r="AG31" s="12">
        <f t="shared" si="6"/>
        <v>2078173</v>
      </c>
      <c r="AH31" s="12">
        <f t="shared" si="6"/>
        <v>2081843</v>
      </c>
      <c r="AI31" s="11">
        <f t="shared" si="7"/>
        <v>5363804</v>
      </c>
      <c r="AJ31" s="11">
        <f t="shared" si="7"/>
        <v>5354710</v>
      </c>
    </row>
    <row r="32" spans="1:41" x14ac:dyDescent="0.25">
      <c r="A32" s="38">
        <v>36161</v>
      </c>
      <c r="B32" s="11">
        <v>986313</v>
      </c>
      <c r="C32" s="11">
        <v>1138870</v>
      </c>
      <c r="D32" s="13">
        <f t="shared" si="0"/>
        <v>152557</v>
      </c>
      <c r="E32" s="95">
        <v>1.75</v>
      </c>
      <c r="F32" s="68">
        <f t="shared" si="1"/>
        <v>266974.75</v>
      </c>
      <c r="G32" s="39"/>
      <c r="H32" s="46"/>
      <c r="I32" s="41"/>
      <c r="J32" s="19"/>
      <c r="K32" s="20"/>
      <c r="L32" s="35"/>
      <c r="T32" s="16">
        <v>35582</v>
      </c>
      <c r="U32" s="13">
        <v>1646640</v>
      </c>
      <c r="V32" s="13">
        <v>1677213</v>
      </c>
      <c r="W32" s="11">
        <f t="shared" si="2"/>
        <v>30573</v>
      </c>
      <c r="X32" s="13">
        <v>6522394</v>
      </c>
      <c r="Y32" s="13">
        <f>6540119+6303</f>
        <v>6546422</v>
      </c>
      <c r="Z32" s="11">
        <f t="shared" si="3"/>
        <v>24028</v>
      </c>
      <c r="AC32" s="11">
        <f t="shared" si="4"/>
        <v>0</v>
      </c>
      <c r="AD32" s="11"/>
      <c r="AE32" s="11"/>
      <c r="AF32" s="11">
        <f t="shared" si="5"/>
        <v>0</v>
      </c>
      <c r="AG32" s="12">
        <f t="shared" si="6"/>
        <v>1646640</v>
      </c>
      <c r="AH32" s="12">
        <f t="shared" si="6"/>
        <v>1677213</v>
      </c>
      <c r="AI32" s="11">
        <f t="shared" si="7"/>
        <v>6522394</v>
      </c>
      <c r="AJ32" s="11">
        <f t="shared" si="7"/>
        <v>6546422</v>
      </c>
    </row>
    <row r="33" spans="1:36" x14ac:dyDescent="0.25">
      <c r="A33" s="38">
        <v>36192</v>
      </c>
      <c r="B33" s="11">
        <v>766937</v>
      </c>
      <c r="C33" s="11">
        <v>931416</v>
      </c>
      <c r="D33" s="13">
        <f t="shared" si="0"/>
        <v>164479</v>
      </c>
      <c r="E33" s="95">
        <v>1.64</v>
      </c>
      <c r="F33" s="68">
        <f t="shared" si="1"/>
        <v>269745.56</v>
      </c>
      <c r="G33" s="39"/>
      <c r="H33" s="46"/>
      <c r="I33" s="41"/>
      <c r="J33" s="19"/>
      <c r="K33" s="20"/>
      <c r="L33" s="35"/>
      <c r="T33" s="16">
        <v>35612</v>
      </c>
      <c r="U33" s="13">
        <v>1750599</v>
      </c>
      <c r="V33" s="13">
        <v>1718899</v>
      </c>
      <c r="W33" s="11">
        <f t="shared" si="2"/>
        <v>-31700</v>
      </c>
      <c r="X33" s="13">
        <v>7532026</v>
      </c>
      <c r="Y33" s="13">
        <v>7539173</v>
      </c>
      <c r="Z33" s="11">
        <f t="shared" si="3"/>
        <v>7147</v>
      </c>
      <c r="AC33" s="11">
        <f t="shared" si="4"/>
        <v>0</v>
      </c>
      <c r="AD33" s="11"/>
      <c r="AE33" s="11"/>
      <c r="AF33" s="11">
        <f t="shared" si="5"/>
        <v>0</v>
      </c>
      <c r="AG33" s="12">
        <f t="shared" si="6"/>
        <v>1750599</v>
      </c>
      <c r="AH33" s="12">
        <f t="shared" si="6"/>
        <v>1718899</v>
      </c>
      <c r="AI33" s="11">
        <f t="shared" si="7"/>
        <v>7532026</v>
      </c>
      <c r="AJ33" s="11">
        <f t="shared" si="7"/>
        <v>7539173</v>
      </c>
    </row>
    <row r="34" spans="1:36" x14ac:dyDescent="0.25">
      <c r="A34" s="38">
        <v>36220</v>
      </c>
      <c r="B34" s="11">
        <f>771786-86</f>
        <v>771700</v>
      </c>
      <c r="C34" s="11">
        <v>906492</v>
      </c>
      <c r="D34" s="13">
        <f t="shared" si="0"/>
        <v>134792</v>
      </c>
      <c r="E34" s="95">
        <v>1.61</v>
      </c>
      <c r="F34" s="68">
        <f t="shared" si="1"/>
        <v>217015.12000000002</v>
      </c>
      <c r="G34" s="39"/>
      <c r="H34" s="46"/>
      <c r="I34" s="41"/>
      <c r="J34" s="19"/>
      <c r="K34" s="20"/>
      <c r="L34" s="35"/>
      <c r="T34" s="16">
        <v>35643</v>
      </c>
      <c r="U34" s="13">
        <v>566914</v>
      </c>
      <c r="V34" s="13">
        <v>545248</v>
      </c>
      <c r="W34" s="11">
        <f t="shared" si="2"/>
        <v>-21666</v>
      </c>
      <c r="X34" s="13">
        <v>6797342</v>
      </c>
      <c r="Y34" s="13">
        <v>6750964</v>
      </c>
      <c r="Z34" s="11">
        <f t="shared" si="3"/>
        <v>-46378</v>
      </c>
      <c r="AC34" s="11">
        <f t="shared" si="4"/>
        <v>0</v>
      </c>
      <c r="AD34" s="11"/>
      <c r="AE34" s="11"/>
      <c r="AF34" s="11">
        <f t="shared" si="5"/>
        <v>0</v>
      </c>
      <c r="AG34" s="12">
        <f t="shared" si="6"/>
        <v>566914</v>
      </c>
      <c r="AH34" s="12">
        <f t="shared" si="6"/>
        <v>545248</v>
      </c>
      <c r="AI34" s="11">
        <f t="shared" si="7"/>
        <v>6797342</v>
      </c>
      <c r="AJ34" s="11">
        <f t="shared" si="7"/>
        <v>6750964</v>
      </c>
    </row>
    <row r="35" spans="1:36" x14ac:dyDescent="0.25">
      <c r="A35" s="38">
        <v>36251</v>
      </c>
      <c r="B35" s="11">
        <v>628781</v>
      </c>
      <c r="C35" s="11">
        <v>782204</v>
      </c>
      <c r="D35" s="13">
        <f t="shared" si="0"/>
        <v>153423</v>
      </c>
      <c r="E35" s="95">
        <v>1.96</v>
      </c>
      <c r="F35" s="68">
        <f t="shared" si="1"/>
        <v>300709.08</v>
      </c>
      <c r="G35" s="39"/>
      <c r="H35" s="46"/>
      <c r="I35" s="41"/>
      <c r="J35" s="19"/>
      <c r="K35" s="20"/>
      <c r="L35" s="35"/>
      <c r="T35" s="16">
        <v>35674</v>
      </c>
      <c r="U35" s="13">
        <v>587456</v>
      </c>
      <c r="V35" s="13">
        <v>564735</v>
      </c>
      <c r="W35" s="11">
        <f t="shared" si="2"/>
        <v>-22721</v>
      </c>
      <c r="X35" s="13">
        <v>6989932</v>
      </c>
      <c r="Y35" s="13">
        <v>6975913</v>
      </c>
      <c r="Z35" s="11">
        <f t="shared" si="3"/>
        <v>-14019</v>
      </c>
      <c r="AC35" s="11">
        <f t="shared" si="4"/>
        <v>0</v>
      </c>
      <c r="AD35" s="11"/>
      <c r="AE35" s="11"/>
      <c r="AF35" s="11">
        <f t="shared" si="5"/>
        <v>0</v>
      </c>
      <c r="AG35" s="12">
        <f t="shared" si="6"/>
        <v>587456</v>
      </c>
      <c r="AH35" s="12">
        <f t="shared" si="6"/>
        <v>564735</v>
      </c>
      <c r="AI35" s="11">
        <f t="shared" si="7"/>
        <v>6989932</v>
      </c>
      <c r="AJ35" s="11">
        <f t="shared" si="7"/>
        <v>6975913</v>
      </c>
    </row>
    <row r="36" spans="1:36" x14ac:dyDescent="0.25">
      <c r="A36" s="38">
        <v>36281</v>
      </c>
      <c r="B36" s="11">
        <f>698285-106</f>
        <v>698179</v>
      </c>
      <c r="C36" s="11">
        <v>778994</v>
      </c>
      <c r="D36" s="13">
        <f t="shared" si="0"/>
        <v>80815</v>
      </c>
      <c r="E36" s="95">
        <v>2.09</v>
      </c>
      <c r="F36" s="68">
        <f t="shared" si="1"/>
        <v>168903.34999999998</v>
      </c>
      <c r="G36" s="39"/>
      <c r="H36" s="46"/>
      <c r="I36" s="41"/>
      <c r="J36" s="19"/>
      <c r="K36" s="20"/>
      <c r="L36" s="35"/>
      <c r="T36" s="16">
        <v>35704</v>
      </c>
      <c r="U36" s="13">
        <v>2763076</v>
      </c>
      <c r="V36" s="13">
        <v>2772953</v>
      </c>
      <c r="W36" s="11">
        <f t="shared" si="2"/>
        <v>9877</v>
      </c>
      <c r="X36" s="13">
        <v>7271471</v>
      </c>
      <c r="Y36" s="13">
        <v>7253744</v>
      </c>
      <c r="Z36" s="11">
        <f t="shared" si="3"/>
        <v>-17727</v>
      </c>
      <c r="AC36" s="11">
        <f t="shared" si="4"/>
        <v>0</v>
      </c>
      <c r="AD36" s="11"/>
      <c r="AE36" s="11"/>
      <c r="AF36" s="11">
        <f t="shared" si="5"/>
        <v>0</v>
      </c>
      <c r="AG36" s="12">
        <f t="shared" si="6"/>
        <v>2763076</v>
      </c>
      <c r="AH36" s="12">
        <f t="shared" si="6"/>
        <v>2772953</v>
      </c>
      <c r="AI36" s="11">
        <f t="shared" si="7"/>
        <v>7271471</v>
      </c>
      <c r="AJ36" s="11">
        <f t="shared" si="7"/>
        <v>7253744</v>
      </c>
    </row>
    <row r="37" spans="1:36" x14ac:dyDescent="0.25">
      <c r="A37" s="38">
        <v>36312</v>
      </c>
      <c r="B37" s="11">
        <f>633589-1225</f>
        <v>632364</v>
      </c>
      <c r="C37" s="11">
        <v>714382</v>
      </c>
      <c r="D37" s="13">
        <f t="shared" si="0"/>
        <v>82018</v>
      </c>
      <c r="E37" s="95">
        <v>2.12</v>
      </c>
      <c r="F37" s="68">
        <f t="shared" si="1"/>
        <v>173878.16</v>
      </c>
      <c r="G37" s="39"/>
      <c r="H37" s="46"/>
      <c r="I37" s="41"/>
      <c r="J37" s="19"/>
      <c r="K37" s="20"/>
      <c r="L37" s="35"/>
      <c r="T37" s="16">
        <v>35735</v>
      </c>
      <c r="U37" s="13">
        <v>1591038</v>
      </c>
      <c r="V37" s="13">
        <v>1727548</v>
      </c>
      <c r="W37" s="11">
        <f t="shared" si="2"/>
        <v>136510</v>
      </c>
      <c r="X37" s="13">
        <v>8245668</v>
      </c>
      <c r="Y37" s="13">
        <v>8323487</v>
      </c>
      <c r="Z37" s="11">
        <f t="shared" si="3"/>
        <v>77819</v>
      </c>
      <c r="AC37" s="11">
        <f t="shared" si="4"/>
        <v>0</v>
      </c>
      <c r="AD37" s="11"/>
      <c r="AE37" s="11"/>
      <c r="AF37" s="11">
        <f t="shared" si="5"/>
        <v>0</v>
      </c>
      <c r="AG37" s="12">
        <f t="shared" si="6"/>
        <v>1591038</v>
      </c>
      <c r="AH37" s="12">
        <f t="shared" si="6"/>
        <v>1727548</v>
      </c>
      <c r="AI37" s="11">
        <f t="shared" si="7"/>
        <v>8245668</v>
      </c>
      <c r="AJ37" s="11">
        <f t="shared" si="7"/>
        <v>8323487</v>
      </c>
    </row>
    <row r="38" spans="1:36" x14ac:dyDescent="0.25">
      <c r="A38" s="38">
        <v>36342</v>
      </c>
      <c r="B38" s="11">
        <f>827438+202967</f>
        <v>1030405</v>
      </c>
      <c r="C38" s="11">
        <v>1215587</v>
      </c>
      <c r="D38" s="13">
        <f t="shared" si="0"/>
        <v>185182</v>
      </c>
      <c r="E38" s="95">
        <v>2.17</v>
      </c>
      <c r="F38" s="68">
        <f t="shared" si="1"/>
        <v>401844.94</v>
      </c>
      <c r="G38" s="39"/>
      <c r="H38" s="46"/>
      <c r="I38" s="41"/>
      <c r="J38" s="19"/>
      <c r="K38" s="20"/>
      <c r="L38" s="35"/>
      <c r="T38" s="16">
        <v>35765</v>
      </c>
      <c r="U38" s="13">
        <v>1359336</v>
      </c>
      <c r="V38" s="13">
        <v>1373488</v>
      </c>
      <c r="W38" s="11">
        <f t="shared" si="2"/>
        <v>14152</v>
      </c>
      <c r="X38" s="13">
        <v>6610234</v>
      </c>
      <c r="Y38" s="13">
        <v>6570034</v>
      </c>
      <c r="Z38" s="11">
        <f t="shared" si="3"/>
        <v>-40200</v>
      </c>
      <c r="AC38" s="11">
        <f t="shared" si="4"/>
        <v>0</v>
      </c>
      <c r="AD38" s="11"/>
      <c r="AE38" s="11"/>
      <c r="AF38" s="11">
        <f t="shared" si="5"/>
        <v>0</v>
      </c>
      <c r="AG38" s="12">
        <f t="shared" si="6"/>
        <v>1359336</v>
      </c>
      <c r="AH38" s="12">
        <f t="shared" si="6"/>
        <v>1373488</v>
      </c>
      <c r="AI38" s="11">
        <f t="shared" si="7"/>
        <v>6610234</v>
      </c>
      <c r="AJ38" s="11">
        <f t="shared" si="7"/>
        <v>6570034</v>
      </c>
    </row>
    <row r="39" spans="1:36" x14ac:dyDescent="0.25">
      <c r="A39" s="38">
        <v>36373</v>
      </c>
      <c r="B39" s="11">
        <v>1193676</v>
      </c>
      <c r="C39" s="11">
        <v>1219475</v>
      </c>
      <c r="D39" s="13">
        <f t="shared" si="0"/>
        <v>25799</v>
      </c>
      <c r="E39" s="95">
        <v>2.6</v>
      </c>
      <c r="F39" s="68">
        <f t="shared" si="1"/>
        <v>67077.400000000009</v>
      </c>
      <c r="G39" s="39"/>
      <c r="H39" s="46"/>
      <c r="I39" s="41"/>
      <c r="J39" s="19"/>
      <c r="K39" s="20"/>
      <c r="L39" s="35"/>
      <c r="T39" s="16">
        <v>35796</v>
      </c>
      <c r="U39" s="13">
        <v>0</v>
      </c>
      <c r="V39" s="13">
        <v>0</v>
      </c>
      <c r="W39" s="11">
        <f t="shared" si="2"/>
        <v>0</v>
      </c>
      <c r="X39" s="13">
        <v>5384373</v>
      </c>
      <c r="Y39" s="13">
        <f>5306295+24983</f>
        <v>5331278</v>
      </c>
      <c r="Z39" s="11">
        <f t="shared" si="3"/>
        <v>-53095</v>
      </c>
      <c r="AC39" s="11">
        <f t="shared" si="4"/>
        <v>0</v>
      </c>
      <c r="AD39" s="11"/>
      <c r="AE39" s="11"/>
      <c r="AF39" s="11">
        <f t="shared" si="5"/>
        <v>0</v>
      </c>
      <c r="AG39" s="12">
        <f t="shared" si="6"/>
        <v>0</v>
      </c>
      <c r="AH39" s="12">
        <f t="shared" si="6"/>
        <v>0</v>
      </c>
      <c r="AI39" s="11">
        <f t="shared" si="7"/>
        <v>5384373</v>
      </c>
      <c r="AJ39" s="11">
        <f t="shared" si="7"/>
        <v>5331278</v>
      </c>
    </row>
    <row r="40" spans="1:36" x14ac:dyDescent="0.25">
      <c r="A40" s="38">
        <v>36404</v>
      </c>
      <c r="B40" s="11">
        <f>1100276-3045</f>
        <v>1097231</v>
      </c>
      <c r="C40" s="11">
        <v>1073627</v>
      </c>
      <c r="D40" s="13">
        <f t="shared" si="0"/>
        <v>-23604</v>
      </c>
      <c r="E40" s="95">
        <v>2.4</v>
      </c>
      <c r="F40" s="68">
        <f t="shared" si="1"/>
        <v>-56649.599999999999</v>
      </c>
      <c r="G40" s="39"/>
      <c r="H40" s="46"/>
      <c r="I40" s="41"/>
      <c r="J40" s="19"/>
      <c r="K40" s="20"/>
      <c r="L40" s="35"/>
      <c r="T40" s="16"/>
      <c r="U40" s="13"/>
      <c r="V40" s="13"/>
      <c r="W40" s="11"/>
      <c r="X40" s="13"/>
      <c r="Y40" s="13"/>
      <c r="Z40" s="11"/>
      <c r="AC40" s="11"/>
      <c r="AD40" s="11"/>
      <c r="AE40" s="11"/>
      <c r="AF40" s="11"/>
      <c r="AG40" s="12"/>
      <c r="AH40" s="12"/>
      <c r="AI40" s="11"/>
      <c r="AJ40" s="11"/>
    </row>
    <row r="41" spans="1:36" x14ac:dyDescent="0.25">
      <c r="A41" s="38">
        <v>36434</v>
      </c>
      <c r="B41" s="11">
        <v>1026429</v>
      </c>
      <c r="C41" s="11">
        <v>1006551</v>
      </c>
      <c r="D41" s="13">
        <f t="shared" si="0"/>
        <v>-19878</v>
      </c>
      <c r="E41" s="95">
        <v>2.62</v>
      </c>
      <c r="F41" s="68">
        <f t="shared" si="1"/>
        <v>-52080.36</v>
      </c>
      <c r="G41" s="39"/>
      <c r="H41" s="46"/>
      <c r="I41" s="41"/>
      <c r="J41" s="19"/>
      <c r="K41" s="20"/>
      <c r="L41" s="35"/>
      <c r="T41" s="16"/>
      <c r="U41" s="13"/>
      <c r="V41" s="13"/>
      <c r="W41" s="11"/>
      <c r="X41" s="13"/>
      <c r="Y41" s="13"/>
      <c r="Z41" s="11"/>
      <c r="AC41" s="11"/>
      <c r="AD41" s="11"/>
      <c r="AE41" s="11"/>
      <c r="AF41" s="11"/>
      <c r="AG41" s="12"/>
      <c r="AH41" s="12"/>
      <c r="AI41" s="11"/>
      <c r="AJ41" s="11"/>
    </row>
    <row r="42" spans="1:36" x14ac:dyDescent="0.25">
      <c r="A42" s="38">
        <v>36465</v>
      </c>
      <c r="B42" s="11">
        <v>901121</v>
      </c>
      <c r="C42" s="11">
        <v>904453</v>
      </c>
      <c r="D42" s="13">
        <f t="shared" si="0"/>
        <v>3332</v>
      </c>
      <c r="E42" s="95">
        <v>2.1800000000000002</v>
      </c>
      <c r="F42" s="68">
        <f t="shared" si="1"/>
        <v>7263.76</v>
      </c>
      <c r="G42" s="39"/>
      <c r="H42" s="46"/>
      <c r="I42" s="41"/>
      <c r="J42" s="19"/>
      <c r="K42" s="20"/>
      <c r="L42" s="35"/>
      <c r="T42" s="16"/>
      <c r="U42" s="13"/>
      <c r="V42" s="13"/>
      <c r="W42" s="11"/>
      <c r="X42" s="13"/>
      <c r="Y42" s="13"/>
      <c r="Z42" s="11"/>
      <c r="AC42" s="11"/>
      <c r="AD42" s="11"/>
      <c r="AE42" s="11"/>
      <c r="AF42" s="11"/>
      <c r="AG42" s="12"/>
      <c r="AH42" s="12"/>
      <c r="AI42" s="11"/>
      <c r="AJ42" s="11"/>
    </row>
    <row r="43" spans="1:36" x14ac:dyDescent="0.25">
      <c r="A43" s="69" t="s">
        <v>18</v>
      </c>
      <c r="B43" s="11"/>
      <c r="C43" s="11"/>
      <c r="D43" s="13">
        <v>-696860</v>
      </c>
      <c r="E43" s="95"/>
      <c r="F43" s="68">
        <v>-1219004.78</v>
      </c>
      <c r="G43" s="39"/>
      <c r="H43" s="46"/>
      <c r="I43" s="41"/>
      <c r="J43" s="19"/>
      <c r="K43" s="20"/>
      <c r="L43" s="35"/>
      <c r="T43" s="16"/>
      <c r="U43" s="13"/>
      <c r="V43" s="13"/>
      <c r="W43" s="11"/>
      <c r="X43" s="13"/>
      <c r="Y43" s="13"/>
      <c r="Z43" s="11"/>
      <c r="AC43" s="11"/>
      <c r="AD43" s="11"/>
      <c r="AE43" s="11"/>
      <c r="AF43" s="11"/>
      <c r="AG43" s="12"/>
      <c r="AH43" s="12"/>
      <c r="AI43" s="11"/>
      <c r="AJ43" s="11"/>
    </row>
    <row r="44" spans="1:36" x14ac:dyDescent="0.25">
      <c r="A44" s="38">
        <v>36495</v>
      </c>
      <c r="B44" s="11">
        <v>846917</v>
      </c>
      <c r="C44" s="11">
        <v>908621</v>
      </c>
      <c r="D44" s="13">
        <f t="shared" ref="D44:D56" si="8">+C44-B44</f>
        <v>61704</v>
      </c>
      <c r="E44" s="95">
        <v>2.25</v>
      </c>
      <c r="F44" s="68">
        <f t="shared" ref="F44:F56" si="9">+E44*D44</f>
        <v>138834</v>
      </c>
      <c r="G44" s="39"/>
      <c r="H44" s="46"/>
      <c r="I44" s="41"/>
      <c r="J44" s="19"/>
      <c r="K44" s="20"/>
      <c r="L44" s="35"/>
      <c r="T44" s="16"/>
      <c r="U44" s="13"/>
      <c r="V44" s="13"/>
      <c r="W44" s="11"/>
      <c r="X44" s="13"/>
      <c r="Y44" s="13"/>
      <c r="Z44" s="11"/>
      <c r="AC44" s="11"/>
      <c r="AD44" s="11"/>
      <c r="AE44" s="11"/>
      <c r="AF44" s="11"/>
      <c r="AG44" s="12"/>
      <c r="AH44" s="12"/>
      <c r="AI44" s="11"/>
      <c r="AJ44" s="11"/>
    </row>
    <row r="45" spans="1:36" x14ac:dyDescent="0.25">
      <c r="A45" s="38">
        <v>36526</v>
      </c>
      <c r="B45" s="11">
        <v>885759</v>
      </c>
      <c r="C45" s="11">
        <v>939219</v>
      </c>
      <c r="D45" s="13">
        <f t="shared" si="8"/>
        <v>53460</v>
      </c>
      <c r="E45" s="95">
        <v>2.27</v>
      </c>
      <c r="F45" s="68">
        <f t="shared" si="9"/>
        <v>121354.2</v>
      </c>
      <c r="G45" s="39"/>
      <c r="H45" s="46"/>
      <c r="I45" s="41"/>
      <c r="J45" s="19"/>
      <c r="K45" s="20"/>
      <c r="L45" s="35"/>
      <c r="T45" s="16"/>
      <c r="U45" s="13"/>
      <c r="V45" s="13"/>
      <c r="W45" s="11"/>
      <c r="X45" s="13"/>
      <c r="Y45" s="13"/>
      <c r="Z45" s="11"/>
      <c r="AC45" s="11"/>
      <c r="AD45" s="11"/>
      <c r="AE45" s="11"/>
      <c r="AF45" s="11"/>
      <c r="AG45" s="12"/>
      <c r="AH45" s="12"/>
      <c r="AI45" s="11"/>
      <c r="AJ45" s="11"/>
    </row>
    <row r="46" spans="1:36" x14ac:dyDescent="0.25">
      <c r="A46" s="38">
        <v>36557</v>
      </c>
      <c r="B46" s="11">
        <v>938606</v>
      </c>
      <c r="C46" s="11">
        <v>948000</v>
      </c>
      <c r="D46" s="13">
        <f t="shared" si="8"/>
        <v>9394</v>
      </c>
      <c r="E46" s="95">
        <v>2.4500000000000002</v>
      </c>
      <c r="F46" s="68">
        <f t="shared" si="9"/>
        <v>23015.300000000003</v>
      </c>
      <c r="G46" s="39"/>
      <c r="H46" s="46"/>
      <c r="I46" s="41"/>
      <c r="J46" s="19"/>
      <c r="K46" s="20"/>
      <c r="L46" s="35"/>
      <c r="T46" s="16"/>
      <c r="U46" s="13"/>
      <c r="V46" s="13"/>
      <c r="W46" s="11"/>
      <c r="X46" s="13"/>
      <c r="Y46" s="13"/>
      <c r="Z46" s="11"/>
      <c r="AC46" s="11"/>
      <c r="AD46" s="11"/>
      <c r="AE46" s="11"/>
      <c r="AF46" s="11"/>
      <c r="AG46" s="12"/>
      <c r="AH46" s="12"/>
      <c r="AI46" s="11"/>
      <c r="AJ46" s="11"/>
    </row>
    <row r="47" spans="1:36" x14ac:dyDescent="0.25">
      <c r="A47" s="38">
        <v>36586</v>
      </c>
      <c r="B47" s="11">
        <v>909800</v>
      </c>
      <c r="C47" s="11">
        <v>923912</v>
      </c>
      <c r="D47" s="13">
        <f t="shared" si="8"/>
        <v>14112</v>
      </c>
      <c r="E47" s="95">
        <v>2.66</v>
      </c>
      <c r="F47" s="68">
        <f t="shared" si="9"/>
        <v>37537.920000000006</v>
      </c>
      <c r="G47" s="39"/>
      <c r="H47" s="46"/>
      <c r="I47" s="41"/>
      <c r="J47" s="19"/>
      <c r="K47" s="20"/>
      <c r="L47" s="35"/>
      <c r="T47" s="16"/>
      <c r="U47" s="13"/>
      <c r="V47" s="13"/>
      <c r="W47" s="11"/>
      <c r="X47" s="13"/>
      <c r="Y47" s="13"/>
      <c r="Z47" s="11"/>
      <c r="AC47" s="11"/>
      <c r="AD47" s="11"/>
      <c r="AE47" s="11"/>
      <c r="AF47" s="11"/>
      <c r="AG47" s="12"/>
      <c r="AH47" s="12"/>
      <c r="AI47" s="11"/>
      <c r="AJ47" s="11"/>
    </row>
    <row r="48" spans="1:36" x14ac:dyDescent="0.25">
      <c r="A48" s="38">
        <v>36617</v>
      </c>
      <c r="B48" s="11">
        <v>849071</v>
      </c>
      <c r="C48" s="11">
        <v>847235</v>
      </c>
      <c r="D48" s="13">
        <f t="shared" si="8"/>
        <v>-1836</v>
      </c>
      <c r="E48" s="95">
        <v>2.83</v>
      </c>
      <c r="F48" s="68">
        <f t="shared" si="9"/>
        <v>-5195.88</v>
      </c>
      <c r="G48" s="39"/>
      <c r="H48" s="46"/>
      <c r="I48" s="41"/>
      <c r="J48" s="19"/>
      <c r="K48" s="20"/>
      <c r="L48" s="35"/>
      <c r="T48" s="16"/>
      <c r="U48" s="13"/>
      <c r="V48" s="13"/>
      <c r="W48" s="11"/>
      <c r="X48" s="13"/>
      <c r="Y48" s="13"/>
      <c r="Z48" s="11"/>
      <c r="AC48" s="11"/>
      <c r="AD48" s="11"/>
      <c r="AE48" s="11"/>
      <c r="AF48" s="11"/>
      <c r="AG48" s="12"/>
      <c r="AH48" s="12"/>
      <c r="AI48" s="11"/>
      <c r="AJ48" s="11"/>
    </row>
    <row r="49" spans="1:36" x14ac:dyDescent="0.25">
      <c r="A49" s="38">
        <v>36647</v>
      </c>
      <c r="B49" s="11">
        <v>830443</v>
      </c>
      <c r="C49" s="11">
        <v>817361</v>
      </c>
      <c r="D49" s="13">
        <f t="shared" si="8"/>
        <v>-13082</v>
      </c>
      <c r="E49" s="95">
        <v>3.37</v>
      </c>
      <c r="F49" s="68">
        <f t="shared" si="9"/>
        <v>-44086.340000000004</v>
      </c>
      <c r="G49" s="39"/>
      <c r="H49" s="46"/>
      <c r="I49" s="41"/>
      <c r="J49" s="19"/>
      <c r="K49" s="20"/>
      <c r="L49" s="35"/>
      <c r="T49" s="16"/>
      <c r="U49" s="13"/>
      <c r="V49" s="13"/>
      <c r="W49" s="11"/>
      <c r="X49" s="13"/>
      <c r="Y49" s="13"/>
      <c r="Z49" s="11"/>
      <c r="AC49" s="11"/>
      <c r="AD49" s="11"/>
      <c r="AE49" s="11"/>
      <c r="AF49" s="11"/>
      <c r="AG49" s="12"/>
      <c r="AH49" s="12"/>
      <c r="AI49" s="11"/>
      <c r="AJ49" s="11"/>
    </row>
    <row r="50" spans="1:36" x14ac:dyDescent="0.25">
      <c r="A50" s="38">
        <v>36678</v>
      </c>
      <c r="B50" s="11">
        <v>953628</v>
      </c>
      <c r="C50" s="11">
        <v>831701</v>
      </c>
      <c r="D50" s="13">
        <f t="shared" si="8"/>
        <v>-121927</v>
      </c>
      <c r="E50" s="95">
        <v>4.1500000000000004</v>
      </c>
      <c r="F50" s="68">
        <f t="shared" si="9"/>
        <v>-505997.05000000005</v>
      </c>
      <c r="G50" s="39"/>
      <c r="H50" s="46"/>
      <c r="I50" s="41"/>
      <c r="J50" s="19"/>
      <c r="K50" s="20"/>
      <c r="L50" s="35"/>
      <c r="T50" s="16"/>
      <c r="U50" s="13"/>
      <c r="V50" s="13"/>
      <c r="W50" s="11"/>
      <c r="X50" s="13"/>
      <c r="Y50" s="13"/>
      <c r="Z50" s="11"/>
      <c r="AC50" s="11"/>
      <c r="AD50" s="11"/>
      <c r="AE50" s="11"/>
      <c r="AF50" s="11"/>
      <c r="AG50" s="12"/>
      <c r="AH50" s="12"/>
      <c r="AI50" s="11"/>
      <c r="AJ50" s="11"/>
    </row>
    <row r="51" spans="1:36" x14ac:dyDescent="0.25">
      <c r="A51" s="38">
        <v>36708</v>
      </c>
      <c r="B51" s="11">
        <v>979028</v>
      </c>
      <c r="C51" s="11">
        <v>916568</v>
      </c>
      <c r="D51" s="13">
        <f t="shared" si="8"/>
        <v>-62460</v>
      </c>
      <c r="E51" s="95">
        <v>3.96</v>
      </c>
      <c r="F51" s="68">
        <f t="shared" si="9"/>
        <v>-247341.6</v>
      </c>
      <c r="G51" s="39"/>
      <c r="H51" s="46"/>
      <c r="I51" s="41"/>
      <c r="J51" s="19"/>
      <c r="K51" s="20"/>
      <c r="L51" s="35"/>
      <c r="T51" s="16"/>
      <c r="U51" s="13"/>
      <c r="V51" s="13"/>
      <c r="W51" s="11"/>
      <c r="X51" s="13"/>
      <c r="Y51" s="13"/>
      <c r="Z51" s="11"/>
      <c r="AC51" s="11"/>
      <c r="AD51" s="11"/>
      <c r="AE51" s="11"/>
      <c r="AF51" s="11"/>
      <c r="AG51" s="12"/>
      <c r="AH51" s="12"/>
      <c r="AI51" s="11"/>
      <c r="AJ51" s="11"/>
    </row>
    <row r="52" spans="1:36" x14ac:dyDescent="0.25">
      <c r="A52" s="38">
        <v>36739</v>
      </c>
      <c r="B52" s="11">
        <v>1013459</v>
      </c>
      <c r="C52" s="11">
        <v>1044344</v>
      </c>
      <c r="D52" s="13">
        <f t="shared" si="8"/>
        <v>30885</v>
      </c>
      <c r="E52" s="95">
        <v>4.3099999999999996</v>
      </c>
      <c r="F52" s="68">
        <f t="shared" si="9"/>
        <v>133114.34999999998</v>
      </c>
      <c r="G52" s="39"/>
      <c r="H52" s="46"/>
      <c r="I52" s="41"/>
      <c r="J52" s="19"/>
      <c r="K52" s="20"/>
      <c r="L52" s="35"/>
      <c r="T52" s="16"/>
      <c r="U52" s="13"/>
      <c r="V52" s="13"/>
      <c r="W52" s="11"/>
      <c r="X52" s="13"/>
      <c r="Y52" s="13"/>
      <c r="Z52" s="11"/>
      <c r="AC52" s="11"/>
      <c r="AD52" s="11"/>
      <c r="AE52" s="11"/>
      <c r="AF52" s="11"/>
      <c r="AG52" s="12"/>
      <c r="AH52" s="12"/>
      <c r="AI52" s="11"/>
      <c r="AJ52" s="11"/>
    </row>
    <row r="53" spans="1:36" x14ac:dyDescent="0.25">
      <c r="A53" s="38">
        <v>36770</v>
      </c>
      <c r="B53" s="11">
        <v>1025397</v>
      </c>
      <c r="C53" s="11">
        <v>1071578</v>
      </c>
      <c r="D53" s="13">
        <f t="shared" si="8"/>
        <v>46181</v>
      </c>
      <c r="E53" s="95">
        <v>4.88</v>
      </c>
      <c r="F53" s="68">
        <f t="shared" si="9"/>
        <v>225363.28</v>
      </c>
      <c r="G53" s="39"/>
      <c r="H53" s="46"/>
      <c r="I53" s="41"/>
      <c r="J53" s="19"/>
      <c r="K53" s="20"/>
      <c r="L53" s="35"/>
      <c r="T53" s="16"/>
      <c r="U53" s="13"/>
      <c r="V53" s="13"/>
      <c r="W53" s="11"/>
      <c r="X53" s="13"/>
      <c r="Y53" s="13"/>
      <c r="Z53" s="11"/>
      <c r="AC53" s="11"/>
      <c r="AD53" s="11"/>
      <c r="AE53" s="11"/>
      <c r="AF53" s="11"/>
      <c r="AG53" s="12"/>
      <c r="AH53" s="12"/>
      <c r="AI53" s="11"/>
      <c r="AJ53" s="11"/>
    </row>
    <row r="54" spans="1:36" x14ac:dyDescent="0.25">
      <c r="A54" s="38">
        <v>36800</v>
      </c>
      <c r="B54" s="11">
        <v>819508</v>
      </c>
      <c r="C54" s="11">
        <v>862521</v>
      </c>
      <c r="D54" s="13">
        <f t="shared" si="8"/>
        <v>43013</v>
      </c>
      <c r="E54" s="95">
        <v>4.88</v>
      </c>
      <c r="F54" s="68">
        <f t="shared" si="9"/>
        <v>209903.44</v>
      </c>
      <c r="G54" s="39"/>
      <c r="H54" s="46"/>
      <c r="I54" s="41"/>
      <c r="J54" s="19"/>
      <c r="K54" s="20"/>
      <c r="L54" s="35"/>
      <c r="T54" s="16"/>
      <c r="U54" s="13"/>
      <c r="V54" s="13"/>
      <c r="W54" s="11"/>
      <c r="X54" s="13"/>
      <c r="Y54" s="13"/>
      <c r="Z54" s="11"/>
      <c r="AC54" s="11"/>
      <c r="AD54" s="11"/>
      <c r="AE54" s="11"/>
      <c r="AF54" s="11"/>
      <c r="AG54" s="12"/>
      <c r="AH54" s="12"/>
      <c r="AI54" s="11"/>
      <c r="AJ54" s="11"/>
    </row>
    <row r="55" spans="1:36" x14ac:dyDescent="0.25">
      <c r="A55" s="38">
        <v>36831</v>
      </c>
      <c r="B55" s="11">
        <v>850753</v>
      </c>
      <c r="C55" s="11">
        <v>792652</v>
      </c>
      <c r="D55" s="13">
        <f t="shared" si="8"/>
        <v>-58101</v>
      </c>
      <c r="E55" s="95">
        <v>5.38</v>
      </c>
      <c r="F55" s="68">
        <f t="shared" si="9"/>
        <v>-312583.38</v>
      </c>
      <c r="G55" s="39"/>
      <c r="H55" s="46"/>
      <c r="I55" s="41"/>
      <c r="J55" s="19"/>
      <c r="K55" s="20"/>
      <c r="L55" s="35"/>
      <c r="T55" s="16"/>
      <c r="U55" s="13"/>
      <c r="V55" s="13"/>
      <c r="W55" s="11"/>
      <c r="X55" s="13"/>
      <c r="Y55" s="13"/>
      <c r="Z55" s="11"/>
      <c r="AC55" s="11"/>
      <c r="AD55" s="11"/>
      <c r="AE55" s="11"/>
      <c r="AF55" s="11"/>
      <c r="AG55" s="12"/>
      <c r="AH55" s="12"/>
      <c r="AI55" s="11"/>
      <c r="AJ55" s="11"/>
    </row>
    <row r="56" spans="1:36" x14ac:dyDescent="0.25">
      <c r="A56" s="38">
        <v>36861</v>
      </c>
      <c r="B56" s="11">
        <v>1095762</v>
      </c>
      <c r="C56" s="11">
        <v>1035596</v>
      </c>
      <c r="D56" s="13">
        <f t="shared" si="8"/>
        <v>-60166</v>
      </c>
      <c r="E56" s="95">
        <v>8.64</v>
      </c>
      <c r="F56" s="68">
        <f t="shared" si="9"/>
        <v>-519834.24000000005</v>
      </c>
      <c r="G56" s="39"/>
      <c r="H56" s="46"/>
      <c r="I56" s="41"/>
      <c r="J56" s="19"/>
      <c r="K56" s="20"/>
      <c r="L56" s="35"/>
      <c r="T56" s="16"/>
      <c r="U56" s="13"/>
      <c r="V56" s="13"/>
      <c r="W56" s="11"/>
      <c r="X56" s="13"/>
      <c r="Y56" s="13"/>
      <c r="Z56" s="11"/>
      <c r="AC56" s="11"/>
      <c r="AD56" s="11"/>
      <c r="AE56" s="11"/>
      <c r="AF56" s="11"/>
      <c r="AG56" s="12"/>
      <c r="AH56" s="12"/>
      <c r="AI56" s="11"/>
      <c r="AJ56" s="11"/>
    </row>
    <row r="57" spans="1:36" x14ac:dyDescent="0.25">
      <c r="A57" s="38">
        <v>36892</v>
      </c>
      <c r="B57" s="11">
        <f>1483153-812</f>
        <v>1482341</v>
      </c>
      <c r="C57" s="11">
        <v>1573822</v>
      </c>
      <c r="D57" s="13">
        <f t="shared" ref="D57:D63" si="10">+C57-B57</f>
        <v>91481</v>
      </c>
      <c r="E57" s="95">
        <v>8.26</v>
      </c>
      <c r="F57" s="68">
        <f t="shared" ref="F57:F63" si="11">+E57*D57</f>
        <v>755633.05999999994</v>
      </c>
      <c r="G57" s="39"/>
      <c r="H57" s="46"/>
      <c r="I57" s="41"/>
      <c r="J57" s="19"/>
      <c r="K57" s="20"/>
      <c r="L57" s="35"/>
      <c r="T57" s="16"/>
      <c r="U57" s="13"/>
      <c r="V57" s="13"/>
      <c r="W57" s="11"/>
      <c r="X57" s="13"/>
      <c r="Y57" s="13"/>
      <c r="Z57" s="11"/>
      <c r="AC57" s="11"/>
      <c r="AD57" s="11"/>
      <c r="AE57" s="11"/>
      <c r="AF57" s="11"/>
      <c r="AG57" s="12"/>
      <c r="AH57" s="12"/>
      <c r="AI57" s="11"/>
      <c r="AJ57" s="11"/>
    </row>
    <row r="58" spans="1:36" x14ac:dyDescent="0.25">
      <c r="A58" s="38">
        <v>36923</v>
      </c>
      <c r="B58" s="11">
        <v>1667143</v>
      </c>
      <c r="C58" s="11">
        <v>1658974</v>
      </c>
      <c r="D58" s="13">
        <f t="shared" si="10"/>
        <v>-8169</v>
      </c>
      <c r="E58" s="95">
        <v>5.63</v>
      </c>
      <c r="F58" s="68">
        <f t="shared" si="11"/>
        <v>-45991.47</v>
      </c>
      <c r="G58" s="39"/>
      <c r="H58" s="46"/>
      <c r="I58" s="41"/>
      <c r="J58" s="19"/>
      <c r="K58" s="20"/>
      <c r="L58" s="35"/>
      <c r="T58" s="16"/>
      <c r="U58" s="13"/>
      <c r="V58" s="13"/>
      <c r="W58" s="11"/>
      <c r="X58" s="13"/>
      <c r="Y58" s="13"/>
      <c r="Z58" s="11"/>
      <c r="AC58" s="11"/>
      <c r="AD58" s="11"/>
      <c r="AE58" s="11"/>
      <c r="AF58" s="11"/>
      <c r="AG58" s="12"/>
      <c r="AH58" s="12"/>
      <c r="AI58" s="11"/>
      <c r="AJ58" s="11"/>
    </row>
    <row r="59" spans="1:36" x14ac:dyDescent="0.25">
      <c r="A59" s="38">
        <v>36951</v>
      </c>
      <c r="B59" s="11">
        <v>1797993</v>
      </c>
      <c r="C59" s="11">
        <v>1865000</v>
      </c>
      <c r="D59" s="13">
        <f t="shared" si="10"/>
        <v>67007</v>
      </c>
      <c r="E59" s="95">
        <v>5.03</v>
      </c>
      <c r="F59" s="68">
        <f t="shared" si="11"/>
        <v>337045.21</v>
      </c>
      <c r="G59" s="39"/>
      <c r="H59" s="46"/>
      <c r="I59" s="41"/>
      <c r="J59" s="19"/>
      <c r="K59" s="20"/>
      <c r="L59" s="35"/>
      <c r="T59" s="16"/>
      <c r="U59" s="13"/>
      <c r="V59" s="13"/>
      <c r="W59" s="11"/>
      <c r="X59" s="13"/>
      <c r="Y59" s="13"/>
      <c r="Z59" s="11"/>
      <c r="AC59" s="11"/>
      <c r="AD59" s="11"/>
      <c r="AE59" s="11"/>
      <c r="AF59" s="11"/>
      <c r="AG59" s="12"/>
      <c r="AH59" s="12"/>
      <c r="AI59" s="11"/>
      <c r="AJ59" s="11"/>
    </row>
    <row r="60" spans="1:36" x14ac:dyDescent="0.25">
      <c r="A60" s="38">
        <v>36982</v>
      </c>
      <c r="B60" s="11">
        <v>1610486</v>
      </c>
      <c r="C60" s="11">
        <v>1595757</v>
      </c>
      <c r="D60" s="13">
        <f t="shared" si="10"/>
        <v>-14729</v>
      </c>
      <c r="E60" s="95">
        <v>4.99</v>
      </c>
      <c r="F60" s="68">
        <f t="shared" si="11"/>
        <v>-73497.710000000006</v>
      </c>
      <c r="G60" s="39"/>
      <c r="H60" s="46"/>
      <c r="I60" s="41"/>
      <c r="J60" s="19"/>
      <c r="K60" s="20"/>
      <c r="L60" s="35"/>
      <c r="T60" s="16"/>
      <c r="U60" s="13"/>
      <c r="V60" s="13"/>
      <c r="W60" s="11"/>
      <c r="X60" s="13"/>
      <c r="Y60" s="13"/>
      <c r="Z60" s="11"/>
      <c r="AC60" s="11"/>
      <c r="AD60" s="11"/>
      <c r="AE60" s="11"/>
      <c r="AF60" s="11"/>
      <c r="AG60" s="12"/>
      <c r="AH60" s="12"/>
      <c r="AI60" s="11"/>
      <c r="AJ60" s="11"/>
    </row>
    <row r="61" spans="1:36" x14ac:dyDescent="0.25">
      <c r="A61" s="38">
        <v>37012</v>
      </c>
      <c r="B61" s="11">
        <v>1834181</v>
      </c>
      <c r="C61" s="11">
        <v>1959816</v>
      </c>
      <c r="D61" s="13">
        <f t="shared" si="10"/>
        <v>125635</v>
      </c>
      <c r="E61" s="95">
        <v>4.01</v>
      </c>
      <c r="F61" s="68">
        <f t="shared" si="11"/>
        <v>503796.35</v>
      </c>
      <c r="G61" s="39"/>
      <c r="H61" s="46"/>
      <c r="I61" s="41"/>
      <c r="J61" s="19"/>
      <c r="K61" s="20"/>
      <c r="L61" s="35"/>
      <c r="T61" s="16"/>
      <c r="U61" s="13"/>
      <c r="V61" s="13"/>
      <c r="W61" s="11"/>
      <c r="X61" s="13"/>
      <c r="Y61" s="13"/>
      <c r="Z61" s="11"/>
      <c r="AC61" s="11"/>
      <c r="AD61" s="11"/>
      <c r="AE61" s="11"/>
      <c r="AF61" s="11"/>
      <c r="AG61" s="12"/>
      <c r="AH61" s="12"/>
      <c r="AI61" s="11"/>
      <c r="AJ61" s="11"/>
    </row>
    <row r="62" spans="1:36" x14ac:dyDescent="0.25">
      <c r="A62" s="38">
        <v>37043</v>
      </c>
      <c r="B62" s="11">
        <v>1790853</v>
      </c>
      <c r="C62" s="11">
        <v>1856635</v>
      </c>
      <c r="D62" s="13">
        <f t="shared" si="10"/>
        <v>65782</v>
      </c>
      <c r="E62" s="95">
        <v>3.51</v>
      </c>
      <c r="F62" s="68">
        <f t="shared" si="11"/>
        <v>230894.81999999998</v>
      </c>
      <c r="G62" s="39"/>
      <c r="H62" s="46"/>
      <c r="I62" s="41"/>
      <c r="J62" s="19"/>
      <c r="K62" s="20"/>
      <c r="L62" s="35"/>
      <c r="T62" s="16"/>
      <c r="U62" s="13"/>
      <c r="V62" s="13"/>
      <c r="W62" s="11"/>
      <c r="X62" s="13"/>
      <c r="Y62" s="13"/>
      <c r="Z62" s="11"/>
      <c r="AC62" s="11"/>
      <c r="AD62" s="11"/>
      <c r="AE62" s="11"/>
      <c r="AF62" s="11"/>
      <c r="AG62" s="12"/>
      <c r="AH62" s="12"/>
      <c r="AI62" s="11"/>
      <c r="AJ62" s="11"/>
    </row>
    <row r="63" spans="1:36" x14ac:dyDescent="0.25">
      <c r="A63" s="38">
        <v>37073</v>
      </c>
      <c r="B63" s="11">
        <v>1842280</v>
      </c>
      <c r="C63" s="11">
        <v>1900183</v>
      </c>
      <c r="D63" s="13">
        <f t="shared" si="10"/>
        <v>57903</v>
      </c>
      <c r="E63" s="95">
        <v>2.94</v>
      </c>
      <c r="F63" s="68">
        <f t="shared" si="11"/>
        <v>170234.82</v>
      </c>
      <c r="G63" s="39"/>
      <c r="H63" s="46"/>
      <c r="I63" s="41"/>
      <c r="J63" s="19"/>
      <c r="K63" s="20"/>
      <c r="L63" s="35"/>
      <c r="T63" s="16"/>
      <c r="U63" s="13"/>
      <c r="V63" s="13"/>
      <c r="W63" s="11"/>
      <c r="X63" s="13"/>
      <c r="Y63" s="13"/>
      <c r="Z63" s="11"/>
      <c r="AC63" s="11"/>
      <c r="AD63" s="11"/>
      <c r="AE63" s="11"/>
      <c r="AF63" s="11"/>
      <c r="AG63" s="12"/>
      <c r="AH63" s="12"/>
      <c r="AI63" s="11"/>
      <c r="AJ63" s="11"/>
    </row>
    <row r="64" spans="1:36" x14ac:dyDescent="0.25">
      <c r="A64" s="22" t="s">
        <v>20</v>
      </c>
      <c r="B64" s="11"/>
      <c r="C64" s="11"/>
      <c r="D64" s="13">
        <v>8702</v>
      </c>
      <c r="E64" s="95"/>
      <c r="F64" s="68">
        <v>30544.02</v>
      </c>
      <c r="G64" s="39"/>
      <c r="H64" s="46"/>
      <c r="I64" s="41"/>
      <c r="J64" s="19"/>
      <c r="K64" s="20"/>
      <c r="L64" s="35"/>
      <c r="T64" s="16"/>
      <c r="U64" s="13"/>
      <c r="V64" s="13"/>
      <c r="W64" s="11"/>
      <c r="X64" s="13"/>
      <c r="Y64" s="13"/>
      <c r="Z64" s="11"/>
      <c r="AC64" s="11"/>
      <c r="AD64" s="11"/>
      <c r="AE64" s="11"/>
      <c r="AF64" s="11"/>
      <c r="AG64" s="12"/>
      <c r="AH64" s="12"/>
      <c r="AI64" s="11"/>
      <c r="AJ64" s="11"/>
    </row>
    <row r="65" spans="1:36" x14ac:dyDescent="0.25">
      <c r="A65" s="22" t="s">
        <v>21</v>
      </c>
      <c r="B65" s="11"/>
      <c r="C65" s="11"/>
      <c r="D65" s="13">
        <v>-5863</v>
      </c>
      <c r="E65" s="95"/>
      <c r="F65" s="68">
        <v>-17237</v>
      </c>
      <c r="G65" s="39"/>
      <c r="H65" s="46"/>
      <c r="I65" s="41"/>
      <c r="J65" s="19"/>
      <c r="K65" s="20"/>
      <c r="L65" s="35"/>
      <c r="T65" s="16"/>
      <c r="U65" s="13"/>
      <c r="V65" s="13"/>
      <c r="W65" s="11"/>
      <c r="X65" s="13"/>
      <c r="Y65" s="13"/>
      <c r="Z65" s="11"/>
      <c r="AC65" s="11"/>
      <c r="AD65" s="11"/>
      <c r="AE65" s="11"/>
      <c r="AF65" s="11"/>
      <c r="AG65" s="12"/>
      <c r="AH65" s="12"/>
      <c r="AI65" s="11"/>
      <c r="AJ65" s="11"/>
    </row>
    <row r="66" spans="1:36" x14ac:dyDescent="0.25">
      <c r="A66" s="38">
        <v>37104</v>
      </c>
      <c r="B66" s="11">
        <v>2073414</v>
      </c>
      <c r="C66" s="11">
        <v>2131530</v>
      </c>
      <c r="D66" s="13">
        <f>+C66-B66</f>
        <v>58116</v>
      </c>
      <c r="E66" s="95">
        <v>2.85</v>
      </c>
      <c r="F66" s="68">
        <f>+E66*D66</f>
        <v>165630.6</v>
      </c>
      <c r="G66" s="39"/>
      <c r="H66" s="46"/>
      <c r="I66" s="41"/>
      <c r="J66" s="19"/>
      <c r="K66" s="20"/>
      <c r="L66" s="35"/>
      <c r="T66" s="16"/>
      <c r="U66" s="13"/>
      <c r="V66" s="13"/>
      <c r="W66" s="11"/>
      <c r="X66" s="13"/>
      <c r="Y66" s="13"/>
      <c r="Z66" s="11"/>
      <c r="AC66" s="11"/>
      <c r="AD66" s="11"/>
      <c r="AE66" s="11"/>
      <c r="AF66" s="11"/>
      <c r="AG66" s="12"/>
      <c r="AH66" s="12"/>
      <c r="AI66" s="11"/>
      <c r="AJ66" s="11"/>
    </row>
    <row r="67" spans="1:36" x14ac:dyDescent="0.25">
      <c r="A67" s="38">
        <v>37135</v>
      </c>
      <c r="B67" s="11">
        <v>2100329</v>
      </c>
      <c r="C67" s="11">
        <v>2111495</v>
      </c>
      <c r="D67" s="13">
        <f>+C67-B67</f>
        <v>11166</v>
      </c>
      <c r="E67" s="95">
        <v>1.96</v>
      </c>
      <c r="F67" s="68">
        <f>+E67*D67</f>
        <v>21885.360000000001</v>
      </c>
      <c r="G67" s="39"/>
      <c r="H67" s="46"/>
      <c r="I67" s="41"/>
      <c r="J67" s="19"/>
      <c r="K67" s="20"/>
      <c r="L67" s="35"/>
      <c r="T67" s="16"/>
      <c r="U67" s="13"/>
      <c r="V67" s="13"/>
      <c r="W67" s="11"/>
      <c r="X67" s="13"/>
      <c r="Y67" s="13"/>
      <c r="Z67" s="11"/>
      <c r="AC67" s="11"/>
      <c r="AD67" s="11"/>
      <c r="AE67" s="11"/>
      <c r="AF67" s="11"/>
      <c r="AG67" s="12"/>
      <c r="AH67" s="12"/>
      <c r="AI67" s="11"/>
      <c r="AJ67" s="11"/>
    </row>
    <row r="68" spans="1:36" x14ac:dyDescent="0.25">
      <c r="A68" s="38">
        <v>37165</v>
      </c>
      <c r="B68" s="11">
        <v>2556435</v>
      </c>
      <c r="C68" s="11">
        <v>2551049</v>
      </c>
      <c r="D68" s="13">
        <f>+C68-B68</f>
        <v>-5386</v>
      </c>
      <c r="E68" s="95">
        <v>2.15</v>
      </c>
      <c r="F68" s="68">
        <f>+E68*D68</f>
        <v>-11579.9</v>
      </c>
      <c r="G68" s="39"/>
      <c r="H68" s="46"/>
      <c r="I68" s="41"/>
      <c r="J68" s="19"/>
      <c r="K68" s="20"/>
      <c r="L68" s="35"/>
      <c r="T68" s="16"/>
      <c r="U68" s="13"/>
      <c r="V68" s="13"/>
      <c r="W68" s="11"/>
      <c r="X68" s="13"/>
      <c r="Y68" s="13"/>
      <c r="Z68" s="11"/>
      <c r="AC68" s="11"/>
      <c r="AD68" s="11"/>
      <c r="AE68" s="11"/>
      <c r="AF68" s="11"/>
      <c r="AG68" s="12"/>
      <c r="AH68" s="12"/>
      <c r="AI68" s="11"/>
      <c r="AJ68" s="11"/>
    </row>
    <row r="69" spans="1:36" x14ac:dyDescent="0.25">
      <c r="A69" s="38">
        <v>37196</v>
      </c>
      <c r="B69" s="11">
        <v>2522510</v>
      </c>
      <c r="C69" s="11">
        <v>2599136</v>
      </c>
      <c r="D69" s="13">
        <f>+C69-B69</f>
        <v>76626</v>
      </c>
      <c r="E69" s="95">
        <v>2.0699999999999998</v>
      </c>
      <c r="F69" s="68">
        <f>+E69*D69</f>
        <v>158615.81999999998</v>
      </c>
      <c r="G69" s="39"/>
      <c r="H69" s="46"/>
      <c r="I69" s="41"/>
      <c r="J69" s="19"/>
      <c r="K69" s="20"/>
      <c r="L69" s="35"/>
      <c r="T69" s="16"/>
      <c r="U69" s="13"/>
      <c r="V69" s="13"/>
      <c r="W69" s="11"/>
      <c r="X69" s="13"/>
      <c r="Y69" s="13"/>
      <c r="Z69" s="11"/>
      <c r="AC69" s="11"/>
      <c r="AD69" s="11"/>
      <c r="AE69" s="11"/>
      <c r="AF69" s="11"/>
      <c r="AG69" s="12"/>
      <c r="AH69" s="12"/>
      <c r="AI69" s="11"/>
      <c r="AJ69" s="11"/>
    </row>
    <row r="70" spans="1:36" x14ac:dyDescent="0.25">
      <c r="A70" s="37"/>
      <c r="B70" s="11"/>
      <c r="C70" s="11"/>
      <c r="D70" s="101"/>
      <c r="E70" s="39"/>
      <c r="F70" s="96"/>
      <c r="G70" s="39"/>
      <c r="H70" s="46"/>
      <c r="I70" s="41"/>
      <c r="J70" s="19"/>
      <c r="K70" s="20"/>
      <c r="L70" s="35"/>
      <c r="T70" s="16">
        <v>35827</v>
      </c>
      <c r="U70" s="13">
        <v>1711991</v>
      </c>
      <c r="V70" s="13">
        <v>1737934</v>
      </c>
      <c r="W70" s="11">
        <f t="shared" si="2"/>
        <v>25943</v>
      </c>
      <c r="X70" s="13">
        <v>7080113</v>
      </c>
      <c r="Y70" s="13">
        <v>7079803</v>
      </c>
      <c r="Z70" s="11">
        <f t="shared" si="3"/>
        <v>-310</v>
      </c>
      <c r="AC70" s="11">
        <f t="shared" si="4"/>
        <v>0</v>
      </c>
      <c r="AD70" s="11"/>
      <c r="AE70" s="11"/>
      <c r="AF70" s="11">
        <f t="shared" si="5"/>
        <v>0</v>
      </c>
      <c r="AG70" s="12">
        <f t="shared" si="6"/>
        <v>1711991</v>
      </c>
      <c r="AH70" s="12">
        <f t="shared" si="6"/>
        <v>1737934</v>
      </c>
      <c r="AI70" s="11">
        <f t="shared" si="7"/>
        <v>7080113</v>
      </c>
      <c r="AJ70" s="11">
        <f t="shared" si="7"/>
        <v>7079803</v>
      </c>
    </row>
    <row r="71" spans="1:36" x14ac:dyDescent="0.25">
      <c r="A71" s="70"/>
      <c r="B71" s="44"/>
      <c r="C71" s="44"/>
      <c r="D71" s="102"/>
      <c r="E71" s="100"/>
      <c r="F71" s="5">
        <f>SUM(F8:F70)</f>
        <v>1497338.14</v>
      </c>
      <c r="G71" s="39"/>
      <c r="H71" s="40"/>
      <c r="I71" s="41"/>
      <c r="J71" s="19"/>
      <c r="K71" s="20"/>
      <c r="L71" s="35"/>
      <c r="T71" s="16">
        <v>35855</v>
      </c>
      <c r="U71" s="13">
        <v>2604259</v>
      </c>
      <c r="V71" s="13">
        <v>2600293</v>
      </c>
      <c r="W71" s="11">
        <f t="shared" si="2"/>
        <v>-3966</v>
      </c>
      <c r="X71" s="13">
        <v>6921886</v>
      </c>
      <c r="Y71" s="13">
        <f>-6868413+6873298+6868413</f>
        <v>6873298</v>
      </c>
      <c r="Z71" s="11">
        <f t="shared" si="3"/>
        <v>-48588</v>
      </c>
      <c r="AC71" s="11">
        <f t="shared" si="4"/>
        <v>0</v>
      </c>
      <c r="AD71" s="11"/>
      <c r="AE71" s="11"/>
      <c r="AF71" s="11">
        <f t="shared" si="5"/>
        <v>0</v>
      </c>
      <c r="AG71" s="12">
        <f t="shared" si="6"/>
        <v>2604259</v>
      </c>
      <c r="AH71" s="12">
        <f t="shared" si="6"/>
        <v>2600293</v>
      </c>
      <c r="AI71" s="11">
        <f t="shared" si="7"/>
        <v>6921886</v>
      </c>
      <c r="AJ71" s="11">
        <f t="shared" si="7"/>
        <v>6873298</v>
      </c>
    </row>
    <row r="72" spans="1:36" x14ac:dyDescent="0.25">
      <c r="A72" s="54"/>
      <c r="B72" s="54"/>
      <c r="C72" s="51"/>
      <c r="D72" s="103"/>
      <c r="E72" s="54"/>
      <c r="F72" s="73"/>
      <c r="G72" s="39"/>
      <c r="H72" s="40"/>
      <c r="I72" s="41"/>
      <c r="J72" s="19"/>
      <c r="K72" s="20"/>
      <c r="L72" s="35"/>
      <c r="T72" s="16">
        <v>35886</v>
      </c>
      <c r="U72" s="13">
        <f>-1997073+2069285+1997073</f>
        <v>2069285</v>
      </c>
      <c r="V72" s="13">
        <v>2035083</v>
      </c>
      <c r="W72" s="11">
        <f t="shared" si="2"/>
        <v>-34202</v>
      </c>
      <c r="X72" s="13">
        <v>7018932</v>
      </c>
      <c r="Y72" s="13">
        <v>7014499</v>
      </c>
      <c r="Z72" s="11">
        <f t="shared" si="3"/>
        <v>-4433</v>
      </c>
      <c r="AC72" s="11">
        <f t="shared" si="4"/>
        <v>0</v>
      </c>
      <c r="AD72" s="11"/>
      <c r="AE72" s="11"/>
      <c r="AF72" s="11">
        <f t="shared" si="5"/>
        <v>0</v>
      </c>
      <c r="AG72" s="12">
        <f t="shared" si="6"/>
        <v>2069285</v>
      </c>
      <c r="AH72" s="12">
        <f t="shared" si="6"/>
        <v>2035083</v>
      </c>
      <c r="AI72" s="11">
        <f t="shared" si="7"/>
        <v>7018932</v>
      </c>
      <c r="AJ72" s="11">
        <f t="shared" si="7"/>
        <v>7014499</v>
      </c>
    </row>
    <row r="73" spans="1:36" x14ac:dyDescent="0.25">
      <c r="A73" s="74"/>
      <c r="B73" s="6"/>
      <c r="C73" s="75"/>
      <c r="D73" s="77"/>
      <c r="E73" s="71"/>
      <c r="F73" s="55"/>
      <c r="G73" s="39"/>
      <c r="H73" s="40"/>
      <c r="I73" s="41"/>
      <c r="J73" s="19"/>
      <c r="K73" s="20"/>
      <c r="L73" s="35"/>
      <c r="T73" s="16">
        <v>35916</v>
      </c>
      <c r="U73" s="13">
        <v>2491633</v>
      </c>
      <c r="V73" s="13">
        <v>2482530</v>
      </c>
      <c r="W73" s="11">
        <f t="shared" si="2"/>
        <v>-9103</v>
      </c>
      <c r="X73" s="13">
        <v>7745831</v>
      </c>
      <c r="Y73" s="13">
        <f>7754753-7770993-7771397+7770993+7771397</f>
        <v>7754753</v>
      </c>
      <c r="Z73" s="11">
        <f t="shared" si="3"/>
        <v>8922</v>
      </c>
      <c r="AC73" s="11">
        <f t="shared" si="4"/>
        <v>0</v>
      </c>
      <c r="AD73" s="11"/>
      <c r="AE73" s="11"/>
      <c r="AF73" s="11">
        <f t="shared" si="5"/>
        <v>0</v>
      </c>
      <c r="AG73" s="12">
        <f t="shared" si="6"/>
        <v>2491633</v>
      </c>
      <c r="AH73" s="12">
        <f t="shared" si="6"/>
        <v>2482530</v>
      </c>
      <c r="AI73" s="11">
        <f t="shared" si="7"/>
        <v>7745831</v>
      </c>
      <c r="AJ73" s="11">
        <f t="shared" si="7"/>
        <v>7754753</v>
      </c>
    </row>
    <row r="74" spans="1:36" x14ac:dyDescent="0.25">
      <c r="A74" s="74"/>
      <c r="B74" s="6"/>
      <c r="C74" s="51"/>
      <c r="D74" s="51"/>
      <c r="E74" s="78"/>
      <c r="F74" s="55"/>
      <c r="G74" s="39"/>
      <c r="H74" s="40"/>
      <c r="I74" s="41"/>
      <c r="J74" s="19"/>
      <c r="K74" s="20"/>
      <c r="L74" s="35"/>
      <c r="T74" s="16">
        <v>35947</v>
      </c>
      <c r="U74" s="13">
        <v>7174097</v>
      </c>
      <c r="V74" s="13">
        <v>7200838</v>
      </c>
      <c r="W74" s="11">
        <f t="shared" si="2"/>
        <v>26741</v>
      </c>
      <c r="X74" s="13">
        <v>7392850</v>
      </c>
      <c r="Y74" s="13">
        <v>7482566</v>
      </c>
      <c r="Z74" s="11">
        <f t="shared" si="3"/>
        <v>89716</v>
      </c>
      <c r="AC74" s="11">
        <f t="shared" si="4"/>
        <v>0</v>
      </c>
      <c r="AD74" s="11"/>
      <c r="AE74" s="11"/>
      <c r="AF74" s="11">
        <f t="shared" si="5"/>
        <v>0</v>
      </c>
      <c r="AG74" s="12">
        <f t="shared" si="6"/>
        <v>7174097</v>
      </c>
      <c r="AH74" s="12">
        <f t="shared" si="6"/>
        <v>7200838</v>
      </c>
      <c r="AI74" s="11">
        <f t="shared" si="7"/>
        <v>7392850</v>
      </c>
      <c r="AJ74" s="11">
        <f t="shared" si="7"/>
        <v>7482566</v>
      </c>
    </row>
    <row r="75" spans="1:36" x14ac:dyDescent="0.25">
      <c r="A75" s="79"/>
      <c r="B75" s="54"/>
      <c r="C75" s="54"/>
      <c r="D75" s="56"/>
      <c r="E75" s="78"/>
      <c r="F75" s="55"/>
      <c r="G75" s="39"/>
      <c r="H75" s="40"/>
      <c r="I75" s="41"/>
      <c r="J75" s="19"/>
      <c r="K75" s="20"/>
      <c r="L75" s="35"/>
      <c r="T75" s="16"/>
      <c r="U75" s="13"/>
      <c r="V75" s="13"/>
      <c r="W75" s="11"/>
      <c r="X75" s="13"/>
      <c r="Y75" s="13"/>
      <c r="Z75" s="11"/>
      <c r="AC75" s="11"/>
      <c r="AD75" s="11">
        <v>7406522</v>
      </c>
      <c r="AE75" s="11">
        <v>7304786</v>
      </c>
      <c r="AF75" s="11">
        <f t="shared" si="5"/>
        <v>-101736</v>
      </c>
      <c r="AG75" s="12">
        <f t="shared" si="6"/>
        <v>0</v>
      </c>
      <c r="AH75" s="12">
        <f t="shared" si="6"/>
        <v>0</v>
      </c>
      <c r="AI75" s="11">
        <f t="shared" si="7"/>
        <v>-7406522</v>
      </c>
      <c r="AJ75" s="11">
        <f t="shared" si="7"/>
        <v>-7304786</v>
      </c>
    </row>
    <row r="76" spans="1:36" x14ac:dyDescent="0.25">
      <c r="A76" s="79"/>
      <c r="B76" s="54"/>
      <c r="C76" s="80"/>
      <c r="D76" s="82"/>
      <c r="E76" s="78"/>
      <c r="F76" s="55"/>
      <c r="G76" s="39"/>
      <c r="H76" s="40"/>
      <c r="I76" s="41"/>
      <c r="J76" s="19"/>
      <c r="K76" s="20"/>
      <c r="L76" s="35"/>
      <c r="T76" s="16"/>
      <c r="U76" s="13"/>
      <c r="V76" s="13"/>
      <c r="W76" s="11"/>
      <c r="X76" s="13"/>
      <c r="Y76" s="13"/>
      <c r="Z76" s="11"/>
      <c r="AC76" s="11"/>
      <c r="AD76" s="11">
        <v>7117406</v>
      </c>
      <c r="AE76" s="11">
        <v>7046179</v>
      </c>
      <c r="AF76" s="11">
        <f t="shared" si="5"/>
        <v>-71227</v>
      </c>
      <c r="AG76" s="12">
        <f t="shared" si="6"/>
        <v>0</v>
      </c>
      <c r="AH76" s="12">
        <f t="shared" si="6"/>
        <v>0</v>
      </c>
      <c r="AI76" s="11">
        <f t="shared" si="7"/>
        <v>-7117406</v>
      </c>
      <c r="AJ76" s="11">
        <f t="shared" si="7"/>
        <v>-7046179</v>
      </c>
    </row>
    <row r="77" spans="1:36" x14ac:dyDescent="0.25">
      <c r="A77" s="54"/>
      <c r="B77" s="83"/>
      <c r="C77" s="54"/>
      <c r="D77" s="82"/>
      <c r="E77" s="78"/>
      <c r="F77" s="55"/>
      <c r="G77" s="39"/>
      <c r="H77" s="40"/>
      <c r="I77" s="41"/>
      <c r="J77" s="19"/>
      <c r="K77" s="20"/>
      <c r="L77" s="35"/>
      <c r="T77" s="16"/>
      <c r="U77" s="13"/>
      <c r="V77" s="13"/>
      <c r="W77" s="11"/>
      <c r="X77" s="13"/>
      <c r="Y77" s="13"/>
      <c r="Z77" s="11"/>
      <c r="AC77" s="11"/>
      <c r="AD77" s="11">
        <v>4237008</v>
      </c>
      <c r="AE77" s="11">
        <v>4213826</v>
      </c>
      <c r="AF77" s="11">
        <f t="shared" si="5"/>
        <v>-23182</v>
      </c>
      <c r="AG77" s="12">
        <f t="shared" si="6"/>
        <v>0</v>
      </c>
      <c r="AH77" s="12">
        <f t="shared" si="6"/>
        <v>0</v>
      </c>
      <c r="AI77" s="11">
        <f t="shared" si="7"/>
        <v>-4237008</v>
      </c>
      <c r="AJ77" s="11">
        <f t="shared" si="7"/>
        <v>-4213826</v>
      </c>
    </row>
    <row r="78" spans="1:36" x14ac:dyDescent="0.25">
      <c r="A78" s="55"/>
      <c r="B78" s="55"/>
      <c r="C78" s="55"/>
      <c r="D78" s="82"/>
      <c r="E78" s="78"/>
      <c r="F78" s="55"/>
      <c r="G78" s="39"/>
      <c r="H78" s="40"/>
      <c r="I78" s="41"/>
      <c r="J78" s="19"/>
      <c r="K78" s="20"/>
      <c r="L78" s="35"/>
      <c r="T78" s="16"/>
      <c r="U78" s="13"/>
      <c r="V78" s="13"/>
      <c r="W78" s="11"/>
      <c r="X78" s="13"/>
      <c r="Y78" s="13"/>
      <c r="Z78" s="11"/>
      <c r="AC78" s="11"/>
      <c r="AD78" s="11">
        <v>5495933</v>
      </c>
      <c r="AE78" s="11">
        <v>5459183</v>
      </c>
      <c r="AF78" s="11">
        <f t="shared" si="5"/>
        <v>-36750</v>
      </c>
      <c r="AG78" s="12">
        <f t="shared" si="6"/>
        <v>0</v>
      </c>
      <c r="AH78" s="12">
        <f t="shared" si="6"/>
        <v>0</v>
      </c>
      <c r="AI78" s="11">
        <f t="shared" si="7"/>
        <v>-5495933</v>
      </c>
      <c r="AJ78" s="11">
        <f t="shared" si="7"/>
        <v>-5459183</v>
      </c>
    </row>
    <row r="79" spans="1:36" x14ac:dyDescent="0.25">
      <c r="A79" s="88"/>
      <c r="B79" s="55"/>
      <c r="C79" s="89"/>
      <c r="D79" s="92"/>
      <c r="E79" s="71"/>
      <c r="F79" s="55"/>
      <c r="G79" s="39"/>
      <c r="H79" s="40"/>
      <c r="I79" s="41"/>
      <c r="J79" s="19"/>
      <c r="K79" s="20"/>
      <c r="L79" s="35"/>
      <c r="T79" s="16"/>
      <c r="U79" s="13"/>
      <c r="V79" s="13"/>
      <c r="W79" s="11"/>
      <c r="X79" s="13"/>
      <c r="Y79" s="13"/>
      <c r="Z79" s="11"/>
      <c r="AC79" s="11"/>
      <c r="AD79" s="11">
        <v>6267433</v>
      </c>
      <c r="AE79" s="11">
        <v>6340959</v>
      </c>
      <c r="AF79" s="11">
        <f t="shared" si="5"/>
        <v>73526</v>
      </c>
      <c r="AG79" s="12">
        <f t="shared" si="6"/>
        <v>0</v>
      </c>
      <c r="AH79" s="12">
        <f t="shared" si="6"/>
        <v>0</v>
      </c>
      <c r="AI79" s="11">
        <f t="shared" si="7"/>
        <v>-6267433</v>
      </c>
      <c r="AJ79" s="11">
        <f t="shared" si="7"/>
        <v>-6340959</v>
      </c>
    </row>
    <row r="80" spans="1:36" x14ac:dyDescent="0.25">
      <c r="A80" s="88"/>
      <c r="B80" s="55"/>
      <c r="C80" s="86"/>
      <c r="D80" s="92"/>
      <c r="E80" s="71"/>
      <c r="F80" s="55"/>
      <c r="G80" s="39"/>
      <c r="H80" s="40"/>
      <c r="I80" s="41"/>
      <c r="J80" s="19"/>
      <c r="K80" s="20"/>
      <c r="L80" s="35"/>
      <c r="T80" s="16"/>
      <c r="U80" s="13"/>
      <c r="V80" s="13"/>
      <c r="W80" s="11"/>
      <c r="X80" s="13"/>
      <c r="Y80" s="13"/>
      <c r="Z80" s="11"/>
      <c r="AC80" s="11"/>
      <c r="AD80" s="11">
        <v>5986165</v>
      </c>
      <c r="AE80" s="11">
        <v>6087179</v>
      </c>
      <c r="AF80" s="11">
        <f t="shared" si="5"/>
        <v>101014</v>
      </c>
      <c r="AG80" s="12">
        <f t="shared" si="6"/>
        <v>0</v>
      </c>
      <c r="AH80" s="12">
        <f t="shared" si="6"/>
        <v>0</v>
      </c>
      <c r="AI80" s="11">
        <f t="shared" si="7"/>
        <v>-5986165</v>
      </c>
      <c r="AJ80" s="11">
        <f t="shared" si="7"/>
        <v>-6087179</v>
      </c>
    </row>
    <row r="81" spans="1:36" x14ac:dyDescent="0.25">
      <c r="A81" s="55"/>
      <c r="B81" s="55"/>
      <c r="C81" s="86"/>
      <c r="D81" s="92"/>
      <c r="E81" s="54"/>
      <c r="F81" s="55"/>
      <c r="G81" s="39"/>
      <c r="H81" s="40"/>
      <c r="I81" s="41"/>
      <c r="J81" s="19"/>
      <c r="K81" s="20"/>
      <c r="L81" s="35"/>
      <c r="T81" s="16"/>
      <c r="U81" s="13"/>
      <c r="V81" s="13"/>
      <c r="W81" s="11"/>
      <c r="X81" s="13"/>
      <c r="Y81" s="13"/>
      <c r="Z81" s="11"/>
      <c r="AC81" s="11"/>
      <c r="AD81" s="11">
        <v>4390912</v>
      </c>
      <c r="AE81" s="11">
        <v>4422415</v>
      </c>
      <c r="AF81" s="11">
        <f t="shared" si="5"/>
        <v>31503</v>
      </c>
      <c r="AG81" s="12">
        <f t="shared" si="6"/>
        <v>0</v>
      </c>
      <c r="AH81" s="12">
        <f t="shared" si="6"/>
        <v>0</v>
      </c>
      <c r="AI81" s="11">
        <f t="shared" si="7"/>
        <v>-4390912</v>
      </c>
      <c r="AJ81" s="11">
        <f t="shared" si="7"/>
        <v>-4422415</v>
      </c>
    </row>
    <row r="82" spans="1:36" x14ac:dyDescent="0.25">
      <c r="A82" s="70"/>
      <c r="B82" s="44"/>
      <c r="C82" s="93"/>
      <c r="D82" s="92"/>
      <c r="E82" s="54"/>
      <c r="F82" s="55"/>
      <c r="G82" s="39"/>
      <c r="H82" s="40"/>
      <c r="I82" s="41"/>
      <c r="J82" s="19"/>
      <c r="K82" s="20"/>
      <c r="L82" s="35"/>
      <c r="T82" s="57"/>
      <c r="U82" s="13"/>
      <c r="V82" s="13"/>
      <c r="W82" s="11"/>
      <c r="X82" s="13"/>
      <c r="Y82" s="13"/>
      <c r="Z82" s="11"/>
      <c r="AC82" s="11"/>
      <c r="AD82" s="11">
        <f>3941641</f>
        <v>3941641</v>
      </c>
      <c r="AE82" s="11">
        <f>3996593+13790</f>
        <v>4010383</v>
      </c>
      <c r="AF82" s="11">
        <f t="shared" si="5"/>
        <v>68742</v>
      </c>
      <c r="AG82" s="12">
        <f t="shared" si="6"/>
        <v>0</v>
      </c>
      <c r="AH82" s="12">
        <f t="shared" si="6"/>
        <v>0</v>
      </c>
      <c r="AI82" s="11">
        <f t="shared" si="7"/>
        <v>-3941641</v>
      </c>
      <c r="AJ82" s="11">
        <f t="shared" si="7"/>
        <v>-4010383</v>
      </c>
    </row>
    <row r="83" spans="1:36" x14ac:dyDescent="0.25">
      <c r="A83" s="70"/>
      <c r="B83" s="44"/>
      <c r="C83" s="44"/>
      <c r="D83" s="82"/>
      <c r="E83" s="54"/>
      <c r="F83" s="55"/>
      <c r="H83" s="40"/>
      <c r="T83" s="16"/>
      <c r="U83" s="13"/>
      <c r="V83" s="13"/>
      <c r="W83" s="13"/>
      <c r="X83" s="13"/>
      <c r="Y83" s="13"/>
      <c r="Z83" s="12"/>
      <c r="AC83" s="12"/>
      <c r="AF83" s="12">
        <f>SUM(AF12:AF82)</f>
        <v>41890</v>
      </c>
      <c r="AG83" s="12">
        <f t="shared" si="6"/>
        <v>0</v>
      </c>
      <c r="AH83" s="12">
        <f t="shared" si="6"/>
        <v>0</v>
      </c>
      <c r="AI83" s="11">
        <f t="shared" si="7"/>
        <v>0</v>
      </c>
      <c r="AJ83" s="11">
        <f t="shared" si="7"/>
        <v>0</v>
      </c>
    </row>
    <row r="84" spans="1:36" x14ac:dyDescent="0.25">
      <c r="A84" s="70"/>
      <c r="B84" s="44"/>
      <c r="C84" s="44"/>
      <c r="D84" s="82"/>
      <c r="E84" s="54"/>
      <c r="F84" s="55"/>
      <c r="T84" s="16"/>
      <c r="U84" s="13"/>
      <c r="V84" s="13"/>
      <c r="W84" s="13"/>
      <c r="X84" s="13"/>
      <c r="Y84" s="13"/>
      <c r="Z84" s="15"/>
      <c r="AH84"/>
    </row>
    <row r="85" spans="1:36" x14ac:dyDescent="0.25">
      <c r="A85" s="70"/>
      <c r="B85" s="44"/>
      <c r="C85" s="44"/>
      <c r="D85" s="82"/>
      <c r="E85" s="54"/>
      <c r="F85" s="55"/>
      <c r="T85" s="16"/>
      <c r="U85" s="13"/>
      <c r="V85" s="13"/>
      <c r="W85" s="13"/>
      <c r="X85" s="13"/>
      <c r="Y85" s="13"/>
      <c r="Z85" s="15"/>
      <c r="AH85"/>
    </row>
    <row r="86" spans="1:36" x14ac:dyDescent="0.25">
      <c r="A86" s="70"/>
      <c r="B86" s="44"/>
      <c r="C86" s="44"/>
      <c r="D86" s="82"/>
      <c r="E86" s="54"/>
      <c r="F86" s="55"/>
      <c r="T86" s="16"/>
      <c r="U86" s="13"/>
      <c r="V86" s="13"/>
      <c r="W86" s="13"/>
      <c r="X86" s="13"/>
      <c r="Y86" s="13"/>
      <c r="Z86" s="19"/>
      <c r="AH86"/>
    </row>
    <row r="87" spans="1:36" x14ac:dyDescent="0.25">
      <c r="A87" s="70"/>
      <c r="B87" s="44"/>
      <c r="C87" s="44"/>
      <c r="D87" s="82"/>
      <c r="E87" s="54"/>
      <c r="F87" s="55"/>
      <c r="T87" s="16"/>
      <c r="U87" s="13"/>
      <c r="V87" s="13"/>
      <c r="W87" s="13"/>
      <c r="X87" s="13"/>
      <c r="Y87" s="13"/>
      <c r="Z87" s="15"/>
      <c r="AH87"/>
    </row>
    <row r="88" spans="1:36" x14ac:dyDescent="0.25">
      <c r="A88" s="70"/>
      <c r="B88" s="44"/>
      <c r="C88" s="44"/>
      <c r="D88" s="82"/>
      <c r="E88" s="54"/>
      <c r="F88" s="55"/>
      <c r="T88" s="16"/>
      <c r="U88" s="13"/>
      <c r="V88" s="13"/>
      <c r="W88" s="13"/>
      <c r="X88" s="13"/>
      <c r="Y88" s="13"/>
      <c r="Z88" s="15"/>
      <c r="AH88"/>
    </row>
    <row r="89" spans="1:36" x14ac:dyDescent="0.25">
      <c r="A89" s="70"/>
      <c r="B89" s="44"/>
      <c r="C89" s="44"/>
      <c r="D89" s="82"/>
      <c r="E89" s="54"/>
      <c r="F89" s="55"/>
      <c r="T89" s="16"/>
      <c r="U89" s="13"/>
      <c r="V89" s="13"/>
      <c r="W89" s="13"/>
      <c r="X89" s="13"/>
      <c r="Y89" s="13"/>
      <c r="Z89" s="15"/>
      <c r="AH89"/>
    </row>
    <row r="90" spans="1:36" x14ac:dyDescent="0.25">
      <c r="A90" s="70"/>
      <c r="B90" s="44"/>
      <c r="C90" s="44"/>
      <c r="D90" s="82"/>
      <c r="E90" s="54"/>
      <c r="F90" s="55"/>
      <c r="T90" s="16"/>
      <c r="U90" s="13"/>
      <c r="V90" s="13"/>
      <c r="W90" s="13"/>
      <c r="X90" s="13"/>
      <c r="Y90" s="13"/>
      <c r="Z90" s="15"/>
      <c r="AH90"/>
    </row>
    <row r="91" spans="1:36" x14ac:dyDescent="0.25">
      <c r="A91" s="70"/>
      <c r="B91" s="44"/>
      <c r="C91" s="44"/>
      <c r="D91" s="82"/>
      <c r="E91" s="54"/>
      <c r="F91" s="55"/>
      <c r="AH91"/>
    </row>
    <row r="92" spans="1:36" x14ac:dyDescent="0.25">
      <c r="A92" s="70"/>
      <c r="B92" s="44"/>
      <c r="C92" s="44"/>
      <c r="D92" s="82"/>
      <c r="E92" s="54"/>
      <c r="F92" s="55"/>
      <c r="AH92"/>
    </row>
    <row r="93" spans="1:36" x14ac:dyDescent="0.25">
      <c r="A93" s="70"/>
      <c r="B93" s="44"/>
      <c r="C93" s="44"/>
      <c r="D93" s="82"/>
      <c r="E93" s="54"/>
      <c r="F93" s="55"/>
      <c r="AH93"/>
    </row>
    <row r="94" spans="1:36" x14ac:dyDescent="0.25">
      <c r="A94" s="70"/>
      <c r="B94" s="44"/>
      <c r="C94" s="44"/>
      <c r="D94" s="82"/>
      <c r="E94" s="54"/>
      <c r="F94" s="55"/>
      <c r="AH94"/>
    </row>
    <row r="95" spans="1:36" x14ac:dyDescent="0.25">
      <c r="A95" s="70"/>
      <c r="B95" s="44"/>
      <c r="C95" s="44"/>
      <c r="D95" s="82"/>
      <c r="E95" s="54"/>
      <c r="F95" s="55"/>
      <c r="T95" s="16"/>
      <c r="U95" s="13"/>
      <c r="V95" s="13"/>
      <c r="W95" s="13"/>
      <c r="X95" s="13"/>
      <c r="Y95" s="13"/>
      <c r="Z95" s="15"/>
      <c r="AH95"/>
    </row>
    <row r="96" spans="1:36" x14ac:dyDescent="0.25">
      <c r="A96" s="70"/>
      <c r="B96" s="44"/>
      <c r="C96" s="44"/>
      <c r="D96" s="82"/>
      <c r="E96" s="54"/>
      <c r="F96" s="55"/>
      <c r="T96" s="16"/>
      <c r="U96" s="13"/>
      <c r="V96" s="13"/>
      <c r="W96" s="13"/>
      <c r="X96" s="13"/>
      <c r="Y96" s="13"/>
      <c r="Z96" s="15"/>
      <c r="AH96"/>
    </row>
    <row r="97" spans="1:34" x14ac:dyDescent="0.25">
      <c r="A97" s="37"/>
      <c r="B97" s="11"/>
      <c r="C97" s="11"/>
      <c r="D97" s="38"/>
      <c r="F97" s="15"/>
      <c r="T97" s="16"/>
      <c r="U97" s="13"/>
      <c r="V97" s="13"/>
      <c r="W97" s="13"/>
      <c r="X97" s="13"/>
      <c r="Y97" s="13"/>
      <c r="Z97" s="15"/>
      <c r="AH97"/>
    </row>
    <row r="98" spans="1:34" x14ac:dyDescent="0.25">
      <c r="A98" s="37"/>
      <c r="B98" s="11"/>
      <c r="C98" s="11"/>
      <c r="D98" s="38"/>
      <c r="F98" s="15"/>
      <c r="T98" s="16"/>
      <c r="U98" s="13"/>
      <c r="V98" s="13"/>
      <c r="W98" s="13"/>
      <c r="X98" s="13"/>
      <c r="Y98" s="13"/>
      <c r="Z98" s="15"/>
      <c r="AH98"/>
    </row>
    <row r="99" spans="1:34" x14ac:dyDescent="0.25">
      <c r="A99" s="37"/>
      <c r="B99" s="11"/>
      <c r="C99" s="11"/>
      <c r="D99" s="38"/>
      <c r="F99" s="15"/>
      <c r="T99" s="16"/>
      <c r="U99" s="13"/>
      <c r="V99" s="13"/>
      <c r="W99" s="13"/>
      <c r="X99" s="13"/>
      <c r="Y99" s="13"/>
      <c r="Z99" s="15"/>
      <c r="AH99"/>
    </row>
    <row r="100" spans="1:34" x14ac:dyDescent="0.25">
      <c r="A100" s="37"/>
      <c r="B100" s="11"/>
      <c r="C100" s="11"/>
      <c r="D100" s="38"/>
      <c r="F100" s="15"/>
      <c r="T100" s="16"/>
      <c r="U100" s="13"/>
      <c r="V100" s="13"/>
      <c r="W100" s="13"/>
      <c r="X100" s="13"/>
      <c r="Y100" s="13"/>
      <c r="Z100" s="15"/>
      <c r="AH100"/>
    </row>
    <row r="101" spans="1:34" x14ac:dyDescent="0.25">
      <c r="A101" s="37"/>
      <c r="B101" s="11"/>
      <c r="C101" s="11"/>
      <c r="D101" s="38"/>
      <c r="F101" s="15"/>
      <c r="T101" s="16"/>
      <c r="U101" s="13"/>
      <c r="V101" s="13"/>
      <c r="W101" s="13"/>
      <c r="X101" s="13"/>
      <c r="Y101" s="13"/>
      <c r="Z101" s="15"/>
      <c r="AH101"/>
    </row>
    <row r="102" spans="1:34" x14ac:dyDescent="0.25">
      <c r="A102" s="37"/>
      <c r="B102" s="11"/>
      <c r="C102" s="11"/>
      <c r="F102" s="15"/>
      <c r="T102" s="16"/>
      <c r="U102" s="13"/>
      <c r="V102" s="13"/>
      <c r="W102" s="13"/>
      <c r="X102" s="13"/>
      <c r="Y102" s="13"/>
      <c r="Z102" s="15"/>
      <c r="AH102"/>
    </row>
    <row r="103" spans="1:34" x14ac:dyDescent="0.25">
      <c r="A103" s="37"/>
      <c r="B103" s="11"/>
      <c r="C103" s="11"/>
      <c r="D103" s="38"/>
      <c r="E103" s="39"/>
      <c r="F103" s="13"/>
      <c r="G103" s="39"/>
      <c r="H103" s="58"/>
      <c r="I103" s="59"/>
      <c r="T103" s="16"/>
      <c r="U103" s="13"/>
      <c r="V103" s="13"/>
      <c r="W103" s="13"/>
      <c r="X103" s="13"/>
      <c r="Y103" s="13"/>
      <c r="Z103" s="15"/>
      <c r="AH103"/>
    </row>
    <row r="104" spans="1:34" x14ac:dyDescent="0.25">
      <c r="A104" s="37"/>
      <c r="B104" s="11"/>
      <c r="C104" s="11"/>
      <c r="D104" s="38"/>
      <c r="E104" s="39"/>
      <c r="F104" s="13"/>
      <c r="G104" s="39"/>
      <c r="H104" s="58"/>
      <c r="I104" s="59"/>
      <c r="T104" s="16"/>
      <c r="U104" s="13"/>
      <c r="V104" s="13"/>
      <c r="W104" s="13"/>
      <c r="X104" s="13"/>
      <c r="Y104" s="13"/>
      <c r="Z104" s="15"/>
      <c r="AH104"/>
    </row>
    <row r="105" spans="1:34" x14ac:dyDescent="0.25">
      <c r="A105" s="37"/>
      <c r="B105" s="11"/>
      <c r="C105" s="11"/>
      <c r="D105" s="38"/>
      <c r="E105" s="39"/>
      <c r="F105" s="13"/>
      <c r="G105" s="39"/>
      <c r="H105" s="58"/>
      <c r="I105" s="59"/>
      <c r="T105" s="16"/>
      <c r="U105" s="13"/>
      <c r="V105" s="13"/>
      <c r="W105" s="13"/>
      <c r="X105" s="13"/>
      <c r="Y105" s="13"/>
      <c r="Z105" s="15"/>
      <c r="AH105"/>
    </row>
    <row r="106" spans="1:34" x14ac:dyDescent="0.25">
      <c r="A106" s="37"/>
      <c r="B106" s="11"/>
      <c r="C106" s="11"/>
      <c r="D106" s="38"/>
      <c r="E106" s="39"/>
      <c r="F106" s="13"/>
      <c r="G106" s="39"/>
      <c r="H106" s="58"/>
      <c r="I106" s="59"/>
      <c r="T106" s="16"/>
      <c r="U106" s="13"/>
      <c r="V106" s="13"/>
      <c r="W106" s="13"/>
      <c r="X106" s="13"/>
      <c r="Y106" s="13"/>
      <c r="Z106" s="15"/>
      <c r="AH106"/>
    </row>
    <row r="107" spans="1:34" x14ac:dyDescent="0.25">
      <c r="A107" s="37"/>
      <c r="B107" s="11"/>
      <c r="C107" s="11"/>
      <c r="D107" s="38"/>
      <c r="E107" s="39"/>
      <c r="F107" s="13"/>
      <c r="G107" s="39"/>
      <c r="H107" s="58"/>
      <c r="I107" s="59"/>
      <c r="T107" s="16"/>
      <c r="U107" s="13"/>
      <c r="V107" s="13"/>
      <c r="W107" s="13"/>
      <c r="X107" s="13"/>
      <c r="Y107" s="13"/>
      <c r="Z107" s="15"/>
      <c r="AH107"/>
    </row>
    <row r="108" spans="1:34" x14ac:dyDescent="0.25">
      <c r="A108" s="37"/>
      <c r="B108" s="11"/>
      <c r="C108" s="11"/>
      <c r="D108" s="38"/>
      <c r="E108" s="39"/>
      <c r="F108" s="13"/>
      <c r="G108" s="39"/>
      <c r="H108" s="58"/>
      <c r="I108" s="59"/>
      <c r="T108" s="16"/>
      <c r="U108" s="13"/>
      <c r="V108" s="13"/>
      <c r="W108" s="13"/>
      <c r="X108" s="13"/>
      <c r="Y108" s="13"/>
      <c r="Z108" s="15"/>
      <c r="AH108"/>
    </row>
    <row r="109" spans="1:34" x14ac:dyDescent="0.25">
      <c r="A109" s="37"/>
      <c r="B109" s="11"/>
      <c r="C109" s="11"/>
      <c r="D109" s="38"/>
      <c r="E109" s="39"/>
      <c r="F109" s="13"/>
      <c r="G109" s="39"/>
      <c r="H109" s="45"/>
      <c r="I109" s="59"/>
      <c r="T109" s="16"/>
      <c r="U109" s="13"/>
      <c r="V109" s="13"/>
      <c r="W109" s="13"/>
      <c r="X109" s="13"/>
      <c r="Y109" s="13"/>
      <c r="Z109" s="15"/>
      <c r="AH109"/>
    </row>
    <row r="110" spans="1:34" x14ac:dyDescent="0.25">
      <c r="A110" s="37"/>
      <c r="B110" s="11"/>
      <c r="C110" s="11"/>
      <c r="D110" s="38"/>
      <c r="E110" s="39"/>
      <c r="F110" s="13"/>
      <c r="G110" s="39"/>
      <c r="H110" s="45"/>
      <c r="I110" s="59"/>
      <c r="T110" s="16"/>
      <c r="U110" s="13"/>
      <c r="V110" s="13"/>
      <c r="W110" s="13"/>
      <c r="X110" s="13"/>
      <c r="Y110" s="13"/>
      <c r="Z110" s="15"/>
      <c r="AH110"/>
    </row>
    <row r="111" spans="1:34" x14ac:dyDescent="0.25">
      <c r="A111" s="60"/>
      <c r="C111" s="12"/>
      <c r="D111" s="38"/>
      <c r="E111" s="39"/>
      <c r="F111" s="13"/>
      <c r="G111" s="39"/>
      <c r="H111" s="45"/>
      <c r="I111" s="59"/>
      <c r="AH111"/>
    </row>
    <row r="112" spans="1:34" x14ac:dyDescent="0.25">
      <c r="A112" s="60"/>
      <c r="B112" s="1"/>
      <c r="C112" s="13"/>
      <c r="D112" s="38"/>
      <c r="E112" s="39"/>
      <c r="F112" s="13"/>
      <c r="G112" s="39"/>
      <c r="H112" s="45"/>
      <c r="I112" s="59"/>
      <c r="AH112"/>
    </row>
    <row r="113" spans="1:34" x14ac:dyDescent="0.25">
      <c r="A113" s="53"/>
      <c r="C113" s="12"/>
      <c r="D113" s="38"/>
      <c r="E113" s="39"/>
      <c r="F113" s="13"/>
      <c r="G113" s="39"/>
      <c r="H113" s="45"/>
      <c r="I113" s="59"/>
      <c r="AH113"/>
    </row>
    <row r="114" spans="1:34" x14ac:dyDescent="0.25">
      <c r="A114" s="53"/>
      <c r="D114" s="38"/>
      <c r="E114" s="39"/>
      <c r="F114" s="13"/>
      <c r="G114" s="39"/>
      <c r="H114" s="45"/>
      <c r="I114" s="59"/>
      <c r="AH114"/>
    </row>
    <row r="115" spans="1:34" x14ac:dyDescent="0.25">
      <c r="A115" s="24"/>
      <c r="B115" s="25"/>
      <c r="C115" s="13"/>
      <c r="D115" s="13"/>
      <c r="E115" s="13"/>
      <c r="F115" s="13"/>
      <c r="G115" s="25"/>
      <c r="H115" s="13"/>
      <c r="I115" s="13"/>
      <c r="J115" s="13"/>
      <c r="L115" s="24"/>
      <c r="M115" s="25"/>
      <c r="N115" s="13"/>
      <c r="O115" s="13"/>
      <c r="P115" s="13"/>
      <c r="AH115"/>
    </row>
    <row r="116" spans="1:34" x14ac:dyDescent="0.25">
      <c r="B116" s="27"/>
      <c r="D116" s="15"/>
      <c r="E116" s="8"/>
      <c r="F116" s="8"/>
      <c r="G116" s="27"/>
      <c r="I116" s="61"/>
      <c r="J116" s="8"/>
      <c r="K116" s="8"/>
      <c r="M116" s="27"/>
      <c r="O116" s="61"/>
      <c r="P116" s="8"/>
      <c r="Q116" s="8"/>
      <c r="AH116"/>
    </row>
    <row r="117" spans="1:34" x14ac:dyDescent="0.25">
      <c r="A117" s="3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33"/>
      <c r="M117" s="10"/>
      <c r="N117" s="10"/>
      <c r="O117" s="10"/>
      <c r="P117" s="10"/>
      <c r="Q117" s="10"/>
      <c r="AH117"/>
    </row>
    <row r="118" spans="1:34" x14ac:dyDescent="0.25">
      <c r="A118" s="3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37"/>
      <c r="M118" s="11"/>
      <c r="N118" s="11"/>
      <c r="O118" s="11"/>
      <c r="P118" s="11"/>
      <c r="Q118" s="11"/>
      <c r="AH118"/>
    </row>
    <row r="119" spans="1:34" x14ac:dyDescent="0.25">
      <c r="A119" s="3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7"/>
      <c r="M119" s="11"/>
      <c r="N119" s="11"/>
      <c r="O119" s="11"/>
      <c r="P119" s="11"/>
      <c r="Q119" s="11"/>
      <c r="AH119"/>
    </row>
    <row r="120" spans="1:34" x14ac:dyDescent="0.25">
      <c r="A120" s="3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37"/>
      <c r="M120" s="11"/>
      <c r="N120" s="11"/>
      <c r="O120" s="11"/>
      <c r="P120" s="11"/>
      <c r="Q120" s="11"/>
      <c r="AH120"/>
    </row>
    <row r="121" spans="1:34" x14ac:dyDescent="0.25">
      <c r="A121" s="3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37"/>
      <c r="M121" s="11"/>
      <c r="N121" s="11"/>
      <c r="O121" s="11"/>
      <c r="P121" s="11"/>
      <c r="Q121" s="11"/>
      <c r="AH121"/>
    </row>
    <row r="122" spans="1:34" x14ac:dyDescent="0.25">
      <c r="A122" s="3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37"/>
      <c r="M122" s="11"/>
      <c r="N122" s="11"/>
      <c r="O122" s="11"/>
      <c r="P122" s="11"/>
      <c r="Q122" s="11"/>
    </row>
    <row r="123" spans="1:34" x14ac:dyDescent="0.25">
      <c r="A123" s="3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37"/>
      <c r="M123" s="11"/>
      <c r="N123" s="11"/>
      <c r="O123" s="11"/>
      <c r="P123" s="11"/>
      <c r="Q123" s="11"/>
    </row>
    <row r="124" spans="1:34" x14ac:dyDescent="0.25">
      <c r="A124" s="3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37"/>
      <c r="M124" s="11"/>
      <c r="N124" s="11"/>
      <c r="O124" s="11"/>
      <c r="P124" s="11"/>
      <c r="Q124" s="11"/>
    </row>
    <row r="125" spans="1:34" x14ac:dyDescent="0.25">
      <c r="A125" s="3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37"/>
      <c r="M125" s="11"/>
      <c r="N125" s="11"/>
      <c r="O125" s="11"/>
      <c r="P125" s="11"/>
      <c r="Q125" s="11"/>
    </row>
    <row r="126" spans="1:34" x14ac:dyDescent="0.25">
      <c r="A126" s="3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37"/>
      <c r="M126" s="11"/>
      <c r="N126" s="11"/>
      <c r="O126" s="11"/>
      <c r="P126" s="11"/>
      <c r="Q126" s="11"/>
    </row>
    <row r="127" spans="1:34" x14ac:dyDescent="0.25">
      <c r="A127" s="3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7"/>
      <c r="M127" s="11"/>
      <c r="N127" s="11"/>
      <c r="O127" s="11"/>
      <c r="P127" s="11"/>
      <c r="Q127" s="11"/>
    </row>
    <row r="128" spans="1:34" x14ac:dyDescent="0.25">
      <c r="A128" s="3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37"/>
      <c r="M128" s="11"/>
      <c r="N128" s="11"/>
      <c r="O128" s="11"/>
      <c r="P128" s="11"/>
      <c r="Q128" s="11"/>
    </row>
    <row r="129" spans="1:17" x14ac:dyDescent="0.25">
      <c r="A129" s="3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37"/>
      <c r="M129" s="11"/>
      <c r="N129" s="11"/>
      <c r="O129" s="11"/>
      <c r="P129" s="11"/>
      <c r="Q129" s="11"/>
    </row>
    <row r="130" spans="1:17" x14ac:dyDescent="0.25">
      <c r="A130" s="3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37"/>
      <c r="M130" s="11"/>
      <c r="N130" s="11"/>
      <c r="O130" s="11"/>
      <c r="P130" s="11"/>
      <c r="Q130" s="11"/>
    </row>
    <row r="131" spans="1:17" x14ac:dyDescent="0.25">
      <c r="A131" s="3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37"/>
      <c r="M131" s="11"/>
      <c r="N131" s="11"/>
      <c r="O131" s="11"/>
      <c r="P131" s="11"/>
      <c r="Q131" s="11"/>
    </row>
    <row r="132" spans="1:17" x14ac:dyDescent="0.25">
      <c r="A132" s="3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37"/>
      <c r="M132" s="11"/>
      <c r="N132" s="11"/>
      <c r="O132" s="11"/>
      <c r="P132" s="11"/>
      <c r="Q132" s="11"/>
    </row>
    <row r="133" spans="1:17" x14ac:dyDescent="0.25">
      <c r="A133" s="3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37"/>
      <c r="M133" s="11"/>
      <c r="N133" s="11"/>
      <c r="O133" s="11"/>
      <c r="P133" s="11"/>
      <c r="Q133" s="11"/>
    </row>
    <row r="134" spans="1:17" x14ac:dyDescent="0.25">
      <c r="A134" s="3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37"/>
      <c r="M134" s="11"/>
      <c r="N134" s="11"/>
      <c r="O134" s="11"/>
      <c r="P134" s="11"/>
      <c r="Q134" s="11"/>
    </row>
    <row r="135" spans="1:17" x14ac:dyDescent="0.25">
      <c r="A135" s="37"/>
      <c r="B135" s="11"/>
      <c r="C135" s="11"/>
      <c r="D135" s="11"/>
      <c r="E135" s="11"/>
      <c r="F135" s="11"/>
      <c r="G135" s="62"/>
      <c r="H135" s="11"/>
      <c r="I135" s="11"/>
      <c r="J135" s="11"/>
      <c r="K135" s="11"/>
      <c r="L135" s="37"/>
      <c r="M135" s="62"/>
      <c r="N135" s="11"/>
      <c r="O135" s="11"/>
      <c r="P135" s="11"/>
      <c r="Q135" s="11"/>
    </row>
    <row r="136" spans="1:17" x14ac:dyDescent="0.25">
      <c r="A136" s="3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37"/>
      <c r="M136" s="11"/>
      <c r="N136" s="11"/>
      <c r="O136" s="11"/>
      <c r="P136" s="11"/>
      <c r="Q136" s="11"/>
    </row>
    <row r="137" spans="1:17" x14ac:dyDescent="0.25">
      <c r="A137" s="3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37"/>
      <c r="M137" s="11"/>
      <c r="N137" s="11"/>
      <c r="O137" s="11"/>
      <c r="P137" s="11"/>
      <c r="Q137" s="11"/>
    </row>
    <row r="138" spans="1:17" x14ac:dyDescent="0.25">
      <c r="A138" s="3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37"/>
      <c r="M138" s="11"/>
      <c r="N138" s="11"/>
      <c r="O138" s="11"/>
      <c r="P138" s="11"/>
      <c r="Q138" s="11"/>
    </row>
    <row r="139" spans="1:17" x14ac:dyDescent="0.25">
      <c r="A139" s="3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37"/>
      <c r="M139" s="11"/>
      <c r="N139" s="11"/>
      <c r="O139" s="11"/>
      <c r="P139" s="11"/>
      <c r="Q139" s="11"/>
    </row>
    <row r="140" spans="1:17" x14ac:dyDescent="0.25">
      <c r="A140" s="3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37"/>
      <c r="M140" s="11"/>
      <c r="N140" s="11"/>
      <c r="O140" s="11"/>
      <c r="P140" s="11"/>
      <c r="Q140" s="11"/>
    </row>
    <row r="141" spans="1:17" x14ac:dyDescent="0.25">
      <c r="A141" s="3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37"/>
      <c r="M141" s="11"/>
      <c r="N141" s="11"/>
      <c r="O141" s="11"/>
      <c r="P141" s="11"/>
      <c r="Q141" s="11"/>
    </row>
    <row r="142" spans="1:17" x14ac:dyDescent="0.25">
      <c r="A142" s="3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37"/>
      <c r="M142" s="11"/>
      <c r="N142" s="11"/>
      <c r="O142" s="11"/>
      <c r="P142" s="11"/>
      <c r="Q142" s="11"/>
    </row>
    <row r="143" spans="1:17" x14ac:dyDescent="0.25">
      <c r="A143" s="3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7"/>
      <c r="M143" s="11"/>
      <c r="N143" s="11"/>
      <c r="O143" s="11"/>
      <c r="P143" s="11"/>
      <c r="Q143" s="11"/>
    </row>
    <row r="144" spans="1:17" x14ac:dyDescent="0.25">
      <c r="A144" s="3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37"/>
      <c r="M144" s="11"/>
      <c r="N144" s="11"/>
      <c r="O144" s="11"/>
      <c r="P144" s="11"/>
      <c r="Q144" s="11"/>
    </row>
    <row r="145" spans="1:21" x14ac:dyDescent="0.25">
      <c r="A145" s="3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37"/>
      <c r="M145" s="11"/>
      <c r="N145" s="11"/>
      <c r="O145" s="11"/>
      <c r="P145" s="11"/>
      <c r="Q145" s="11"/>
    </row>
    <row r="146" spans="1:21" x14ac:dyDescent="0.25">
      <c r="A146" s="3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37"/>
      <c r="M146" s="11"/>
      <c r="N146" s="11"/>
      <c r="O146" s="11"/>
      <c r="P146" s="11"/>
      <c r="Q146" s="11"/>
    </row>
    <row r="147" spans="1:21" x14ac:dyDescent="0.25">
      <c r="A147" s="3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37"/>
      <c r="M147" s="11"/>
      <c r="N147" s="11"/>
      <c r="O147" s="11"/>
      <c r="P147" s="11"/>
      <c r="Q147" s="11"/>
    </row>
    <row r="148" spans="1:21" x14ac:dyDescent="0.25">
      <c r="A148" s="3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37"/>
      <c r="M148" s="11"/>
      <c r="N148" s="11"/>
      <c r="O148" s="11"/>
      <c r="P148" s="11"/>
      <c r="Q148" s="11"/>
    </row>
    <row r="149" spans="1:21" x14ac:dyDescent="0.25">
      <c r="A149" s="3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37"/>
      <c r="M149" s="11"/>
      <c r="N149" s="11"/>
      <c r="O149" s="11"/>
      <c r="P149" s="11"/>
      <c r="Q149" s="11"/>
    </row>
    <row r="150" spans="1:21" x14ac:dyDescent="0.25">
      <c r="A150" s="60"/>
      <c r="C150" s="12"/>
      <c r="D150" s="12"/>
      <c r="F150" s="12"/>
      <c r="H150" s="12"/>
      <c r="J150" s="12"/>
      <c r="K150" s="12"/>
      <c r="L150" s="60"/>
      <c r="N150" s="12"/>
      <c r="P150" s="12"/>
      <c r="Q150" s="12"/>
    </row>
    <row r="151" spans="1:21" x14ac:dyDescent="0.25">
      <c r="A151" s="60"/>
      <c r="B151" s="1"/>
      <c r="C151" s="13"/>
      <c r="D151" s="13"/>
      <c r="E151" s="13"/>
      <c r="F151" s="13"/>
      <c r="G151" s="1"/>
      <c r="H151" s="13"/>
      <c r="I151" s="13"/>
      <c r="J151" s="13"/>
      <c r="K151" s="12"/>
      <c r="L151" s="49"/>
      <c r="M151" s="1"/>
      <c r="N151" s="13"/>
      <c r="O151" s="13"/>
      <c r="P151" s="13"/>
      <c r="Q151" s="12"/>
    </row>
    <row r="152" spans="1:21" x14ac:dyDescent="0.25">
      <c r="A152" s="53"/>
      <c r="C152" s="12"/>
      <c r="D152" s="12"/>
      <c r="E152" s="19"/>
      <c r="F152" s="12"/>
      <c r="H152" s="12"/>
      <c r="I152" s="19"/>
      <c r="J152" s="12"/>
      <c r="K152" s="12"/>
      <c r="L152" s="53"/>
      <c r="N152" s="12"/>
      <c r="O152" s="19"/>
      <c r="P152" s="12"/>
      <c r="Q152" s="12"/>
    </row>
    <row r="153" spans="1:21" x14ac:dyDescent="0.25">
      <c r="A153" s="53"/>
      <c r="F153" s="15"/>
    </row>
    <row r="154" spans="1:21" x14ac:dyDescent="0.25">
      <c r="A154" s="53"/>
      <c r="F154" s="17"/>
    </row>
    <row r="155" spans="1:21" x14ac:dyDescent="0.25">
      <c r="A155" s="53"/>
      <c r="F155" s="15"/>
      <c r="J155" s="19"/>
    </row>
    <row r="156" spans="1:21" x14ac:dyDescent="0.25">
      <c r="A156" s="53"/>
      <c r="F156" s="19"/>
      <c r="L156" s="24"/>
      <c r="M156" s="25"/>
      <c r="N156" s="13"/>
      <c r="O156" s="13"/>
      <c r="P156" s="26"/>
    </row>
    <row r="157" spans="1:21" x14ac:dyDescent="0.25">
      <c r="A157" s="53"/>
      <c r="F157" s="15"/>
      <c r="K157" s="8"/>
      <c r="M157" s="27"/>
      <c r="P157" s="21"/>
      <c r="Q157" s="8"/>
      <c r="R157" s="21"/>
      <c r="S157" s="8"/>
      <c r="T157"/>
      <c r="U157" s="23"/>
    </row>
    <row r="158" spans="1:21" x14ac:dyDescent="0.25">
      <c r="A158" s="53"/>
      <c r="F158" s="15"/>
      <c r="K158" s="10"/>
      <c r="L158" s="33"/>
      <c r="M158" s="10"/>
      <c r="N158" s="10"/>
      <c r="O158" s="34"/>
      <c r="P158" s="10"/>
      <c r="Q158" s="10"/>
      <c r="R158" s="10"/>
      <c r="S158" s="10"/>
      <c r="T158" s="34"/>
      <c r="U158" s="23"/>
    </row>
    <row r="159" spans="1:21" x14ac:dyDescent="0.25">
      <c r="A159" s="53"/>
      <c r="F159" s="15"/>
      <c r="K159" s="11"/>
      <c r="L159" s="37"/>
      <c r="M159" s="11"/>
      <c r="N159" s="11"/>
      <c r="O159" s="13"/>
      <c r="P159" s="11"/>
      <c r="Q159" s="11"/>
      <c r="R159" s="11"/>
      <c r="S159" s="11"/>
      <c r="T159" s="13"/>
      <c r="U159" s="11"/>
    </row>
    <row r="160" spans="1:21" x14ac:dyDescent="0.25">
      <c r="A160" s="53"/>
      <c r="F160" s="15"/>
      <c r="K160" s="11"/>
      <c r="L160" s="37"/>
      <c r="M160" s="11"/>
      <c r="N160" s="11"/>
      <c r="O160" s="13"/>
      <c r="P160" s="11"/>
      <c r="Q160" s="11"/>
      <c r="R160" s="11"/>
      <c r="S160" s="11"/>
      <c r="T160" s="13"/>
      <c r="U160" s="11"/>
    </row>
    <row r="161" spans="1:21" x14ac:dyDescent="0.25">
      <c r="A161" s="53"/>
      <c r="F161" s="15"/>
      <c r="K161" s="11"/>
      <c r="L161" s="37"/>
      <c r="M161" s="11"/>
      <c r="N161" s="11"/>
      <c r="O161" s="13"/>
      <c r="P161" s="11"/>
      <c r="Q161" s="11"/>
      <c r="R161" s="11"/>
      <c r="S161" s="11"/>
      <c r="T161" s="13"/>
      <c r="U161" s="11"/>
    </row>
    <row r="162" spans="1:21" x14ac:dyDescent="0.25">
      <c r="A162" s="53"/>
      <c r="F162" s="15"/>
      <c r="K162" s="11"/>
      <c r="L162" s="37"/>
      <c r="M162" s="11"/>
      <c r="N162" s="11"/>
      <c r="O162" s="13"/>
      <c r="P162" s="11"/>
      <c r="Q162" s="11"/>
      <c r="R162" s="11"/>
      <c r="S162" s="11"/>
      <c r="T162" s="13"/>
      <c r="U162" s="11"/>
    </row>
    <row r="163" spans="1:21" x14ac:dyDescent="0.25">
      <c r="A163" s="53"/>
      <c r="F163" s="15"/>
      <c r="K163" s="11"/>
      <c r="L163" s="37"/>
      <c r="M163" s="11"/>
      <c r="N163" s="11"/>
      <c r="O163" s="13"/>
      <c r="P163" s="11"/>
      <c r="Q163" s="11"/>
      <c r="R163" s="11"/>
      <c r="S163" s="11"/>
      <c r="T163" s="13"/>
      <c r="U163" s="11"/>
    </row>
    <row r="164" spans="1:21" x14ac:dyDescent="0.25">
      <c r="A164" s="53"/>
      <c r="F164" s="15"/>
      <c r="K164" s="11"/>
      <c r="L164" s="37"/>
      <c r="M164" s="11"/>
      <c r="N164" s="11"/>
      <c r="O164" s="13"/>
      <c r="P164" s="11"/>
      <c r="Q164" s="11"/>
      <c r="R164" s="11"/>
      <c r="S164" s="11"/>
      <c r="T164" s="13"/>
      <c r="U164" s="11"/>
    </row>
    <row r="165" spans="1:21" x14ac:dyDescent="0.25">
      <c r="F165" s="15"/>
      <c r="K165" s="11"/>
      <c r="L165" s="37"/>
      <c r="M165" s="11"/>
      <c r="N165" s="11"/>
      <c r="O165" s="13"/>
      <c r="P165" s="11"/>
      <c r="Q165" s="11"/>
      <c r="R165" s="11"/>
      <c r="S165" s="11"/>
      <c r="T165" s="13"/>
      <c r="U165" s="11"/>
    </row>
    <row r="166" spans="1:21" x14ac:dyDescent="0.25">
      <c r="F166" s="15"/>
      <c r="K166" s="11"/>
      <c r="L166" s="37"/>
      <c r="M166" s="11"/>
      <c r="N166" s="11"/>
      <c r="O166" s="13"/>
      <c r="P166" s="11"/>
      <c r="Q166" s="11"/>
      <c r="R166" s="11"/>
      <c r="S166" s="11"/>
      <c r="T166" s="13"/>
      <c r="U166" s="11"/>
    </row>
    <row r="167" spans="1:21" x14ac:dyDescent="0.25">
      <c r="F167" s="15"/>
      <c r="K167" s="11"/>
      <c r="L167" s="37"/>
      <c r="M167" s="11"/>
      <c r="N167" s="11"/>
      <c r="O167" s="13"/>
      <c r="P167" s="11"/>
      <c r="Q167" s="11"/>
      <c r="R167" s="11"/>
      <c r="S167" s="11"/>
      <c r="T167" s="13"/>
      <c r="U167" s="11"/>
    </row>
    <row r="168" spans="1:21" x14ac:dyDescent="0.25">
      <c r="F168" s="15"/>
      <c r="K168" s="11"/>
      <c r="L168" s="37"/>
      <c r="M168" s="11"/>
      <c r="N168" s="11"/>
      <c r="O168" s="13"/>
      <c r="P168" s="11"/>
      <c r="Q168" s="11"/>
      <c r="R168" s="11"/>
      <c r="S168" s="11"/>
      <c r="T168" s="13"/>
      <c r="U168" s="11"/>
    </row>
    <row r="169" spans="1:21" x14ac:dyDescent="0.25">
      <c r="F169" s="15"/>
      <c r="K169" s="11"/>
      <c r="L169" s="37"/>
      <c r="M169" s="11"/>
      <c r="N169" s="11"/>
      <c r="O169" s="13"/>
      <c r="P169" s="11"/>
      <c r="Q169" s="11"/>
      <c r="R169" s="11"/>
      <c r="S169" s="11"/>
      <c r="T169" s="13"/>
      <c r="U169" s="11"/>
    </row>
    <row r="170" spans="1:21" x14ac:dyDescent="0.25">
      <c r="F170" s="15"/>
      <c r="K170" s="11"/>
      <c r="L170" s="37"/>
      <c r="M170" s="11"/>
      <c r="N170" s="11"/>
      <c r="O170" s="13"/>
      <c r="P170" s="11"/>
      <c r="Q170" s="11"/>
      <c r="R170" s="11"/>
      <c r="S170" s="11"/>
      <c r="T170" s="13"/>
      <c r="U170" s="11"/>
    </row>
    <row r="171" spans="1:21" x14ac:dyDescent="0.25">
      <c r="F171" s="15"/>
      <c r="K171" s="11"/>
      <c r="L171" s="37"/>
      <c r="M171" s="11"/>
      <c r="N171" s="11"/>
      <c r="O171" s="13"/>
      <c r="P171" s="11"/>
      <c r="Q171" s="11"/>
      <c r="R171" s="11"/>
      <c r="S171" s="11"/>
      <c r="T171" s="13"/>
      <c r="U171" s="11"/>
    </row>
    <row r="172" spans="1:21" x14ac:dyDescent="0.25">
      <c r="F172" s="15"/>
      <c r="K172" s="11"/>
      <c r="L172" s="37"/>
      <c r="M172" s="11"/>
      <c r="N172" s="11"/>
      <c r="O172" s="13"/>
      <c r="P172" s="11"/>
      <c r="Q172" s="11"/>
      <c r="R172" s="11"/>
      <c r="S172" s="11"/>
      <c r="T172" s="13"/>
      <c r="U172" s="11"/>
    </row>
    <row r="173" spans="1:21" x14ac:dyDescent="0.25">
      <c r="F173" s="15"/>
      <c r="K173" s="11"/>
      <c r="L173" s="37"/>
      <c r="M173" s="11"/>
      <c r="N173" s="11"/>
      <c r="O173" s="13"/>
      <c r="P173" s="11"/>
      <c r="Q173" s="11"/>
      <c r="R173" s="11"/>
      <c r="S173" s="11"/>
      <c r="T173" s="13"/>
      <c r="U173" s="11"/>
    </row>
    <row r="174" spans="1:21" x14ac:dyDescent="0.25">
      <c r="F174" s="15"/>
      <c r="K174" s="11"/>
      <c r="L174" s="37"/>
      <c r="M174" s="11"/>
      <c r="N174" s="11"/>
      <c r="O174" s="13"/>
      <c r="P174" s="11"/>
      <c r="Q174" s="11"/>
      <c r="R174" s="11"/>
      <c r="S174" s="11"/>
      <c r="T174" s="13"/>
      <c r="U174" s="11"/>
    </row>
    <row r="175" spans="1:21" x14ac:dyDescent="0.25">
      <c r="F175" s="15"/>
      <c r="K175" s="11"/>
      <c r="L175" s="37"/>
      <c r="M175" s="11"/>
      <c r="N175" s="11"/>
      <c r="O175" s="13"/>
      <c r="P175" s="11"/>
      <c r="Q175" s="11"/>
      <c r="R175" s="11"/>
      <c r="S175" s="11"/>
      <c r="T175" s="13"/>
      <c r="U175" s="11"/>
    </row>
    <row r="176" spans="1:21" x14ac:dyDescent="0.25">
      <c r="F176" s="15"/>
      <c r="K176" s="11"/>
      <c r="L176" s="37"/>
      <c r="M176" s="44"/>
      <c r="N176" s="11"/>
      <c r="O176" s="13"/>
      <c r="P176" s="11"/>
      <c r="Q176" s="11"/>
      <c r="R176" s="11"/>
      <c r="S176" s="11"/>
      <c r="T176" s="13"/>
      <c r="U176" s="11"/>
    </row>
    <row r="177" spans="6:21" x14ac:dyDescent="0.25">
      <c r="F177" s="15"/>
      <c r="K177" s="11"/>
      <c r="L177" s="37"/>
      <c r="M177" s="11"/>
      <c r="N177" s="11"/>
      <c r="O177" s="13"/>
      <c r="P177" s="11"/>
      <c r="Q177" s="11"/>
      <c r="R177" s="11"/>
      <c r="S177" s="11"/>
      <c r="T177" s="13"/>
      <c r="U177" s="11"/>
    </row>
    <row r="178" spans="6:21" x14ac:dyDescent="0.25">
      <c r="F178" s="15"/>
      <c r="K178" s="11"/>
      <c r="L178" s="37"/>
      <c r="M178" s="11"/>
      <c r="N178" s="11"/>
      <c r="O178" s="13"/>
      <c r="P178" s="11"/>
      <c r="Q178" s="11"/>
      <c r="R178" s="11"/>
      <c r="S178" s="11"/>
      <c r="T178" s="13"/>
      <c r="U178" s="11"/>
    </row>
    <row r="179" spans="6:21" x14ac:dyDescent="0.25">
      <c r="F179" s="15"/>
      <c r="K179" s="11"/>
      <c r="L179" s="37"/>
      <c r="M179" s="11"/>
      <c r="N179" s="11"/>
      <c r="O179" s="13"/>
      <c r="P179" s="11"/>
      <c r="Q179" s="11"/>
      <c r="R179" s="11"/>
      <c r="S179" s="11"/>
      <c r="T179" s="13"/>
      <c r="U179" s="11"/>
    </row>
    <row r="180" spans="6:21" x14ac:dyDescent="0.25">
      <c r="F180" s="15"/>
      <c r="K180" s="11"/>
      <c r="L180" s="37"/>
      <c r="M180" s="11"/>
      <c r="N180" s="11"/>
      <c r="O180" s="13"/>
      <c r="P180" s="11"/>
      <c r="Q180" s="11"/>
      <c r="R180" s="11"/>
      <c r="S180" s="11"/>
      <c r="T180" s="13"/>
      <c r="U180" s="11"/>
    </row>
    <row r="181" spans="6:21" x14ac:dyDescent="0.25">
      <c r="F181" s="15"/>
      <c r="K181" s="11"/>
      <c r="L181" s="37"/>
      <c r="M181" s="11"/>
      <c r="N181" s="11"/>
      <c r="O181" s="13"/>
      <c r="P181" s="11"/>
      <c r="Q181" s="11"/>
      <c r="R181" s="11"/>
      <c r="S181" s="11"/>
      <c r="T181" s="13"/>
      <c r="U181" s="11"/>
    </row>
    <row r="182" spans="6:21" x14ac:dyDescent="0.25">
      <c r="F182" s="15"/>
      <c r="K182" s="11"/>
      <c r="L182" s="37"/>
      <c r="M182" s="11"/>
      <c r="N182" s="11"/>
      <c r="O182" s="13"/>
      <c r="P182" s="11"/>
      <c r="Q182" s="11"/>
      <c r="R182" s="11"/>
      <c r="S182" s="11"/>
      <c r="T182" s="13"/>
      <c r="U182" s="11"/>
    </row>
    <row r="183" spans="6:21" x14ac:dyDescent="0.25">
      <c r="F183" s="15"/>
      <c r="K183" s="11"/>
      <c r="L183" s="37"/>
      <c r="M183" s="11"/>
      <c r="N183" s="11"/>
      <c r="O183" s="13"/>
      <c r="P183" s="11"/>
      <c r="Q183" s="11"/>
      <c r="R183" s="11"/>
      <c r="S183" s="11"/>
      <c r="T183" s="13"/>
      <c r="U183" s="11"/>
    </row>
    <row r="184" spans="6:21" x14ac:dyDescent="0.25">
      <c r="F184" s="15"/>
      <c r="K184" s="11"/>
      <c r="L184" s="37"/>
      <c r="M184" s="11"/>
      <c r="N184" s="11"/>
      <c r="O184" s="13"/>
      <c r="P184" s="11"/>
      <c r="Q184" s="11"/>
      <c r="R184" s="11"/>
      <c r="S184" s="11"/>
      <c r="T184" s="13"/>
      <c r="U184" s="11"/>
    </row>
    <row r="185" spans="6:21" x14ac:dyDescent="0.25">
      <c r="F185" s="15"/>
      <c r="K185" s="11"/>
      <c r="L185" s="37"/>
      <c r="M185" s="11"/>
      <c r="N185" s="11"/>
      <c r="O185" s="13"/>
      <c r="P185" s="11"/>
      <c r="Q185" s="11"/>
      <c r="R185" s="11"/>
      <c r="S185" s="11"/>
      <c r="T185" s="13"/>
      <c r="U185" s="11"/>
    </row>
    <row r="186" spans="6:21" x14ac:dyDescent="0.25">
      <c r="F186" s="15"/>
      <c r="K186" s="11"/>
      <c r="L186" s="37"/>
      <c r="M186" s="11"/>
      <c r="N186" s="11"/>
      <c r="O186" s="13"/>
      <c r="P186" s="11"/>
      <c r="Q186" s="11"/>
      <c r="R186" s="11"/>
      <c r="S186" s="11"/>
      <c r="T186" s="13"/>
      <c r="U186" s="11"/>
    </row>
    <row r="187" spans="6:21" x14ac:dyDescent="0.25">
      <c r="F187" s="15"/>
      <c r="K187" s="11"/>
      <c r="L187" s="37"/>
      <c r="M187" s="11"/>
      <c r="N187" s="11"/>
      <c r="O187" s="13"/>
      <c r="P187" s="11"/>
      <c r="Q187" s="11"/>
      <c r="R187" s="11"/>
      <c r="S187" s="11"/>
      <c r="T187" s="13"/>
      <c r="U187" s="11"/>
    </row>
    <row r="188" spans="6:21" x14ac:dyDescent="0.25">
      <c r="F188" s="15"/>
      <c r="K188" s="11"/>
      <c r="L188" s="37"/>
      <c r="M188" s="11"/>
      <c r="N188" s="11"/>
      <c r="O188" s="13"/>
      <c r="P188" s="11"/>
      <c r="Q188" s="11"/>
      <c r="R188" s="11"/>
      <c r="S188" s="11"/>
      <c r="T188" s="13"/>
      <c r="U188" s="11"/>
    </row>
    <row r="189" spans="6:21" x14ac:dyDescent="0.25">
      <c r="F189" s="15"/>
      <c r="K189" s="11"/>
      <c r="L189" s="37"/>
      <c r="M189" s="11"/>
      <c r="N189" s="11"/>
      <c r="O189" s="13"/>
      <c r="P189" s="11"/>
      <c r="Q189" s="11"/>
      <c r="R189" s="11"/>
      <c r="S189" s="11"/>
      <c r="T189" s="13"/>
      <c r="U189" s="11"/>
    </row>
    <row r="190" spans="6:21" x14ac:dyDescent="0.25">
      <c r="F190" s="15"/>
      <c r="K190" s="11"/>
      <c r="L190" s="37"/>
      <c r="M190" s="11"/>
      <c r="N190" s="11"/>
      <c r="O190" s="18"/>
      <c r="P190" s="11"/>
      <c r="Q190" s="11"/>
      <c r="R190" s="11"/>
      <c r="S190" s="11"/>
      <c r="T190" s="11"/>
      <c r="U190" s="11"/>
    </row>
    <row r="191" spans="6:21" x14ac:dyDescent="0.25">
      <c r="F191" s="15"/>
      <c r="K191" s="12"/>
      <c r="L191" s="49"/>
      <c r="M191" s="1"/>
      <c r="O191" s="13"/>
      <c r="P191" s="13"/>
      <c r="Q191" s="13"/>
      <c r="R191" s="13"/>
      <c r="S191" s="13"/>
      <c r="T191" s="13"/>
      <c r="U191" s="12"/>
    </row>
    <row r="192" spans="6:21" x14ac:dyDescent="0.25">
      <c r="F192" s="15"/>
      <c r="K192" s="12"/>
      <c r="L192" s="49"/>
      <c r="M192" s="1"/>
      <c r="O192" s="63"/>
      <c r="P192" s="19"/>
      <c r="Q192" s="12"/>
      <c r="R192" s="19"/>
      <c r="S192" s="12"/>
      <c r="T192" s="63"/>
      <c r="U192" s="63"/>
    </row>
    <row r="193" spans="6:21" x14ac:dyDescent="0.25">
      <c r="F193" s="15"/>
      <c r="K193" s="12"/>
      <c r="T193"/>
      <c r="U193"/>
    </row>
    <row r="194" spans="6:21" x14ac:dyDescent="0.25">
      <c r="F194" s="15"/>
      <c r="L194" s="24"/>
      <c r="M194" s="25"/>
      <c r="N194" s="13"/>
      <c r="O194" s="13"/>
      <c r="P194" s="26"/>
    </row>
    <row r="195" spans="6:21" x14ac:dyDescent="0.25">
      <c r="F195" s="15"/>
      <c r="M195" s="27"/>
      <c r="P195" s="21"/>
      <c r="Q195" s="8"/>
      <c r="R195" s="21"/>
      <c r="S195" s="8"/>
      <c r="T195"/>
      <c r="U195" s="23"/>
    </row>
    <row r="196" spans="6:21" x14ac:dyDescent="0.25">
      <c r="F196" s="15"/>
      <c r="L196" s="33"/>
      <c r="M196" s="10"/>
      <c r="N196" s="10"/>
      <c r="O196" s="34"/>
      <c r="P196" s="10"/>
      <c r="Q196" s="10"/>
      <c r="R196" s="10"/>
      <c r="S196" s="10"/>
      <c r="T196" s="34"/>
      <c r="U196" s="23"/>
    </row>
    <row r="197" spans="6:21" x14ac:dyDescent="0.25">
      <c r="F197" s="15"/>
      <c r="L197" s="37"/>
      <c r="M197" s="11"/>
      <c r="N197" s="11"/>
      <c r="O197" s="13"/>
      <c r="P197" s="11"/>
      <c r="Q197" s="11"/>
      <c r="R197" s="11"/>
      <c r="S197" s="11"/>
      <c r="T197" s="13"/>
      <c r="U197" s="11"/>
    </row>
    <row r="198" spans="6:21" x14ac:dyDescent="0.25">
      <c r="F198" s="15"/>
      <c r="L198" s="37"/>
      <c r="M198" s="11"/>
      <c r="N198" s="11"/>
      <c r="O198" s="13"/>
      <c r="P198" s="11"/>
      <c r="Q198" s="11"/>
      <c r="R198" s="11"/>
      <c r="S198" s="11"/>
      <c r="T198" s="13"/>
      <c r="U198" s="11"/>
    </row>
    <row r="199" spans="6:21" x14ac:dyDescent="0.25">
      <c r="F199" s="15"/>
      <c r="L199" s="37"/>
      <c r="M199" s="11"/>
      <c r="N199" s="11"/>
      <c r="O199" s="13"/>
      <c r="P199" s="11"/>
      <c r="Q199" s="11"/>
      <c r="R199" s="11"/>
      <c r="S199" s="11"/>
      <c r="T199" s="13"/>
      <c r="U199" s="11"/>
    </row>
    <row r="200" spans="6:21" x14ac:dyDescent="0.25">
      <c r="F200" s="15"/>
      <c r="L200" s="37"/>
      <c r="M200" s="11"/>
      <c r="N200" s="11"/>
      <c r="O200" s="13"/>
      <c r="P200" s="11"/>
      <c r="Q200" s="11"/>
      <c r="R200" s="11"/>
      <c r="S200" s="11"/>
      <c r="T200" s="13"/>
      <c r="U200" s="11"/>
    </row>
    <row r="201" spans="6:21" x14ac:dyDescent="0.25">
      <c r="F201" s="15"/>
      <c r="L201" s="37"/>
      <c r="M201" s="11"/>
      <c r="N201" s="11"/>
      <c r="O201" s="13"/>
      <c r="P201" s="11"/>
      <c r="Q201" s="11"/>
      <c r="R201" s="11"/>
      <c r="S201" s="11"/>
      <c r="T201" s="13"/>
      <c r="U201" s="11"/>
    </row>
    <row r="202" spans="6:21" x14ac:dyDescent="0.25">
      <c r="F202" s="15"/>
      <c r="L202" s="37"/>
      <c r="M202" s="11"/>
      <c r="N202" s="11"/>
      <c r="O202" s="13"/>
      <c r="P202" s="11"/>
      <c r="Q202" s="11"/>
      <c r="R202" s="11"/>
      <c r="S202" s="11"/>
      <c r="T202" s="13"/>
      <c r="U202" s="11"/>
    </row>
    <row r="203" spans="6:21" x14ac:dyDescent="0.25">
      <c r="F203" s="15"/>
      <c r="L203" s="37"/>
      <c r="M203" s="11"/>
      <c r="N203" s="11"/>
      <c r="O203" s="13"/>
      <c r="P203" s="11"/>
      <c r="Q203" s="11"/>
      <c r="R203" s="11"/>
      <c r="S203" s="11"/>
      <c r="T203" s="13"/>
      <c r="U203" s="11"/>
    </row>
    <row r="204" spans="6:21" x14ac:dyDescent="0.25">
      <c r="F204" s="15"/>
      <c r="L204" s="37"/>
      <c r="M204" s="11"/>
      <c r="N204" s="11"/>
      <c r="O204" s="13"/>
      <c r="P204" s="11"/>
      <c r="Q204" s="11"/>
      <c r="R204" s="11"/>
      <c r="S204" s="11"/>
      <c r="T204" s="13"/>
      <c r="U204" s="11"/>
    </row>
    <row r="205" spans="6:21" x14ac:dyDescent="0.25">
      <c r="F205" s="15"/>
      <c r="L205" s="37"/>
      <c r="M205" s="11"/>
      <c r="N205" s="11"/>
      <c r="O205" s="13"/>
      <c r="P205" s="11"/>
      <c r="Q205" s="11"/>
      <c r="R205" s="11"/>
      <c r="S205" s="11"/>
      <c r="T205" s="13"/>
      <c r="U205" s="11"/>
    </row>
    <row r="206" spans="6:21" x14ac:dyDescent="0.25">
      <c r="F206" s="15"/>
      <c r="L206" s="37"/>
      <c r="M206" s="11"/>
      <c r="N206" s="11"/>
      <c r="O206" s="13"/>
      <c r="P206" s="11"/>
      <c r="Q206" s="11"/>
      <c r="R206" s="11"/>
      <c r="S206" s="11"/>
      <c r="T206" s="13"/>
      <c r="U206" s="11"/>
    </row>
    <row r="207" spans="6:21" x14ac:dyDescent="0.25">
      <c r="F207" s="15"/>
      <c r="L207" s="37"/>
      <c r="M207" s="11"/>
      <c r="N207" s="11"/>
      <c r="O207" s="13"/>
      <c r="P207" s="11"/>
      <c r="Q207" s="11"/>
      <c r="R207" s="11"/>
      <c r="S207" s="11"/>
      <c r="T207" s="13"/>
      <c r="U207" s="11"/>
    </row>
    <row r="208" spans="6:21" x14ac:dyDescent="0.25">
      <c r="F208" s="15"/>
      <c r="L208" s="37"/>
      <c r="M208" s="11"/>
      <c r="N208" s="11"/>
      <c r="O208" s="13"/>
      <c r="P208" s="11"/>
      <c r="Q208" s="11"/>
      <c r="R208" s="11"/>
      <c r="S208" s="11"/>
      <c r="T208" s="13"/>
      <c r="U208" s="11"/>
    </row>
    <row r="209" spans="6:21" x14ac:dyDescent="0.25">
      <c r="F209" s="15"/>
      <c r="L209" s="37"/>
      <c r="M209" s="11"/>
      <c r="N209" s="11"/>
      <c r="O209" s="13"/>
      <c r="P209" s="11"/>
      <c r="Q209" s="11"/>
      <c r="R209" s="11"/>
      <c r="S209" s="11"/>
      <c r="T209" s="13"/>
      <c r="U209" s="11"/>
    </row>
    <row r="210" spans="6:21" x14ac:dyDescent="0.25">
      <c r="F210" s="15"/>
      <c r="L210" s="37"/>
      <c r="M210" s="11"/>
      <c r="N210" s="11"/>
      <c r="O210" s="13"/>
      <c r="P210" s="11"/>
      <c r="Q210" s="11"/>
      <c r="R210" s="11"/>
      <c r="S210" s="11"/>
      <c r="T210" s="13"/>
      <c r="U210" s="11"/>
    </row>
    <row r="211" spans="6:21" x14ac:dyDescent="0.25">
      <c r="F211" s="15"/>
      <c r="L211" s="37"/>
      <c r="M211" s="11"/>
      <c r="N211" s="11"/>
      <c r="O211" s="13"/>
      <c r="P211" s="11"/>
      <c r="Q211" s="11"/>
      <c r="R211" s="11"/>
      <c r="S211" s="11"/>
      <c r="T211" s="13"/>
      <c r="U211" s="11"/>
    </row>
    <row r="212" spans="6:21" x14ac:dyDescent="0.25">
      <c r="F212" s="15"/>
      <c r="L212" s="37"/>
      <c r="M212" s="11"/>
      <c r="N212" s="11"/>
      <c r="O212" s="13"/>
      <c r="P212" s="11"/>
      <c r="Q212" s="11"/>
      <c r="R212" s="11"/>
      <c r="S212" s="11"/>
      <c r="T212" s="13"/>
      <c r="U212" s="11"/>
    </row>
    <row r="213" spans="6:21" x14ac:dyDescent="0.25">
      <c r="F213" s="15"/>
      <c r="L213" s="37"/>
      <c r="M213" s="11"/>
      <c r="N213" s="11"/>
      <c r="O213" s="13"/>
      <c r="P213" s="11"/>
      <c r="Q213" s="11"/>
      <c r="R213" s="11"/>
      <c r="S213" s="11"/>
      <c r="T213" s="13"/>
      <c r="U213" s="11"/>
    </row>
    <row r="214" spans="6:21" x14ac:dyDescent="0.25">
      <c r="F214" s="15"/>
      <c r="L214" s="37"/>
      <c r="M214" s="44"/>
      <c r="N214" s="11"/>
      <c r="O214" s="13"/>
      <c r="P214" s="11"/>
      <c r="Q214" s="11"/>
      <c r="R214" s="11"/>
      <c r="S214" s="11"/>
      <c r="T214" s="13"/>
      <c r="U214" s="11"/>
    </row>
    <row r="215" spans="6:21" x14ac:dyDescent="0.25">
      <c r="F215" s="15"/>
      <c r="L215" s="37"/>
      <c r="M215" s="11"/>
      <c r="N215" s="11"/>
      <c r="O215" s="13"/>
      <c r="P215" s="11"/>
      <c r="Q215" s="11"/>
      <c r="R215" s="11"/>
      <c r="S215" s="11"/>
      <c r="T215" s="13"/>
      <c r="U215" s="11"/>
    </row>
    <row r="216" spans="6:21" x14ac:dyDescent="0.25">
      <c r="F216" s="15"/>
      <c r="L216" s="37"/>
      <c r="M216" s="11"/>
      <c r="N216" s="11"/>
      <c r="O216" s="13"/>
      <c r="P216" s="11"/>
      <c r="Q216" s="11"/>
      <c r="R216" s="11"/>
      <c r="S216" s="11"/>
      <c r="T216" s="13"/>
      <c r="U216" s="11"/>
    </row>
    <row r="217" spans="6:21" x14ac:dyDescent="0.25">
      <c r="F217" s="15"/>
      <c r="L217" s="37"/>
      <c r="M217" s="11"/>
      <c r="N217" s="11"/>
      <c r="O217" s="13"/>
      <c r="P217" s="11"/>
      <c r="Q217" s="11"/>
      <c r="R217" s="11"/>
      <c r="S217" s="11"/>
      <c r="T217" s="13"/>
      <c r="U217" s="11"/>
    </row>
    <row r="218" spans="6:21" x14ac:dyDescent="0.25">
      <c r="F218" s="15"/>
      <c r="L218" s="37"/>
      <c r="M218" s="11"/>
      <c r="N218" s="11"/>
      <c r="O218" s="13"/>
      <c r="P218" s="11"/>
      <c r="Q218" s="11"/>
      <c r="R218" s="11"/>
      <c r="S218" s="11"/>
      <c r="T218" s="13"/>
      <c r="U218" s="11"/>
    </row>
    <row r="219" spans="6:21" x14ac:dyDescent="0.25">
      <c r="F219" s="15"/>
      <c r="L219" s="37"/>
      <c r="M219" s="11"/>
      <c r="N219" s="11"/>
      <c r="O219" s="13"/>
      <c r="P219" s="11"/>
      <c r="Q219" s="11"/>
      <c r="R219" s="11"/>
      <c r="S219" s="11"/>
      <c r="T219" s="13"/>
      <c r="U219" s="11"/>
    </row>
    <row r="220" spans="6:21" x14ac:dyDescent="0.25">
      <c r="F220" s="15"/>
      <c r="L220" s="37"/>
      <c r="M220" s="11"/>
      <c r="N220" s="11"/>
      <c r="O220" s="13"/>
      <c r="P220" s="11"/>
      <c r="Q220" s="11"/>
      <c r="R220" s="11"/>
      <c r="S220" s="11"/>
      <c r="T220" s="13"/>
      <c r="U220" s="11"/>
    </row>
    <row r="221" spans="6:21" x14ac:dyDescent="0.25">
      <c r="F221" s="15"/>
      <c r="L221" s="37"/>
      <c r="M221" s="11"/>
      <c r="N221" s="11"/>
      <c r="O221" s="13"/>
      <c r="P221" s="11"/>
      <c r="Q221" s="11"/>
      <c r="R221" s="11"/>
      <c r="S221" s="11"/>
      <c r="T221" s="13"/>
      <c r="U221" s="11"/>
    </row>
    <row r="222" spans="6:21" x14ac:dyDescent="0.25">
      <c r="F222" s="15"/>
      <c r="L222" s="37"/>
      <c r="M222" s="11"/>
      <c r="N222" s="11"/>
      <c r="O222" s="13"/>
      <c r="P222" s="11"/>
      <c r="Q222" s="11"/>
      <c r="R222" s="11"/>
      <c r="S222" s="11"/>
      <c r="T222" s="13"/>
      <c r="U222" s="11"/>
    </row>
    <row r="223" spans="6:21" x14ac:dyDescent="0.25">
      <c r="F223" s="15"/>
      <c r="L223" s="37"/>
      <c r="M223" s="11"/>
      <c r="N223" s="11"/>
      <c r="O223" s="13"/>
      <c r="P223" s="11"/>
      <c r="Q223" s="11"/>
      <c r="R223" s="11"/>
      <c r="S223" s="11"/>
      <c r="T223" s="13"/>
      <c r="U223" s="11"/>
    </row>
    <row r="224" spans="6:21" x14ac:dyDescent="0.25">
      <c r="F224" s="15"/>
      <c r="L224" s="37"/>
      <c r="M224" s="11"/>
      <c r="N224" s="11"/>
      <c r="O224" s="13"/>
      <c r="P224" s="11"/>
      <c r="Q224" s="11"/>
      <c r="R224" s="11"/>
      <c r="S224" s="11"/>
      <c r="T224" s="13"/>
      <c r="U224" s="11"/>
    </row>
    <row r="225" spans="6:21" x14ac:dyDescent="0.25">
      <c r="F225" s="15"/>
      <c r="L225" s="37"/>
      <c r="M225" s="11"/>
      <c r="N225" s="11"/>
      <c r="O225" s="13"/>
      <c r="P225" s="11"/>
      <c r="Q225" s="11"/>
      <c r="R225" s="11"/>
      <c r="S225" s="11"/>
      <c r="T225" s="13"/>
      <c r="U225" s="11"/>
    </row>
    <row r="226" spans="6:21" x14ac:dyDescent="0.25">
      <c r="F226" s="15"/>
      <c r="L226" s="37"/>
      <c r="M226" s="11"/>
      <c r="N226" s="11"/>
      <c r="O226" s="13"/>
      <c r="P226" s="11"/>
      <c r="Q226" s="11"/>
      <c r="R226" s="11"/>
      <c r="S226" s="11"/>
      <c r="T226" s="13"/>
      <c r="U226" s="11"/>
    </row>
    <row r="227" spans="6:21" x14ac:dyDescent="0.25">
      <c r="F227" s="15"/>
      <c r="L227" s="37"/>
      <c r="M227" s="11"/>
      <c r="N227" s="11"/>
      <c r="O227" s="13"/>
      <c r="P227" s="11"/>
      <c r="Q227" s="11"/>
      <c r="R227" s="11"/>
      <c r="S227" s="11"/>
      <c r="T227" s="13"/>
      <c r="U227" s="11"/>
    </row>
    <row r="228" spans="6:21" x14ac:dyDescent="0.25">
      <c r="F228" s="15"/>
      <c r="L228" s="37"/>
      <c r="M228" s="11"/>
      <c r="N228" s="11"/>
      <c r="O228" s="12"/>
      <c r="P228" s="11"/>
      <c r="Q228" s="11"/>
      <c r="R228" s="11"/>
      <c r="S228" s="11"/>
      <c r="T228" s="11"/>
      <c r="U228" s="11"/>
    </row>
    <row r="229" spans="6:21" x14ac:dyDescent="0.25">
      <c r="F229" s="15"/>
      <c r="L229" s="49"/>
      <c r="M229" s="1"/>
      <c r="O229" s="13"/>
      <c r="P229" s="13"/>
      <c r="Q229" s="13"/>
      <c r="R229" s="13"/>
      <c r="S229" s="13"/>
      <c r="T229" s="13"/>
      <c r="U229" s="12"/>
    </row>
    <row r="230" spans="6:21" x14ac:dyDescent="0.25">
      <c r="F230" s="15"/>
      <c r="L230" s="49"/>
      <c r="M230" s="1"/>
      <c r="O230" s="51"/>
      <c r="P230" s="19"/>
      <c r="Q230" s="12"/>
      <c r="R230" s="19"/>
      <c r="S230" s="12"/>
      <c r="T230" s="64"/>
      <c r="U230" s="51"/>
    </row>
    <row r="231" spans="6:21" x14ac:dyDescent="0.25">
      <c r="F231" s="15"/>
    </row>
    <row r="232" spans="6:21" x14ac:dyDescent="0.25">
      <c r="F232" s="15"/>
    </row>
    <row r="233" spans="6:21" x14ac:dyDescent="0.25">
      <c r="F233" s="15"/>
      <c r="L233" s="24"/>
      <c r="M233" s="25"/>
      <c r="N233" s="13"/>
      <c r="O233" s="13"/>
      <c r="P233" s="26"/>
    </row>
    <row r="234" spans="6:21" x14ac:dyDescent="0.25">
      <c r="F234" s="15"/>
      <c r="M234" s="27"/>
      <c r="P234" s="21"/>
      <c r="Q234" s="8"/>
      <c r="R234" s="21"/>
      <c r="S234" s="8"/>
      <c r="T234"/>
      <c r="U234" s="23"/>
    </row>
    <row r="235" spans="6:21" x14ac:dyDescent="0.25">
      <c r="F235" s="15"/>
      <c r="L235" s="33"/>
      <c r="M235" s="10"/>
      <c r="N235" s="10"/>
      <c r="O235" s="34"/>
      <c r="P235" s="10"/>
      <c r="Q235" s="10"/>
      <c r="R235" s="10"/>
      <c r="S235" s="10"/>
      <c r="T235" s="34"/>
      <c r="U235" s="23"/>
    </row>
    <row r="236" spans="6:21" x14ac:dyDescent="0.25">
      <c r="F236" s="15"/>
      <c r="L236" s="37"/>
      <c r="M236" s="11"/>
      <c r="N236" s="11"/>
      <c r="O236" s="13"/>
      <c r="P236" s="11"/>
      <c r="Q236" s="11"/>
      <c r="R236" s="11"/>
      <c r="S236" s="11"/>
      <c r="T236" s="13"/>
      <c r="U236" s="11"/>
    </row>
    <row r="237" spans="6:21" x14ac:dyDescent="0.25">
      <c r="F237" s="15"/>
      <c r="L237" s="37"/>
      <c r="M237" s="11"/>
      <c r="N237" s="11"/>
      <c r="O237" s="13"/>
      <c r="P237" s="11"/>
      <c r="Q237" s="11"/>
      <c r="R237" s="11"/>
      <c r="S237" s="11"/>
      <c r="T237" s="13"/>
      <c r="U237" s="11"/>
    </row>
    <row r="238" spans="6:21" x14ac:dyDescent="0.25">
      <c r="F238" s="15"/>
      <c r="L238" s="37"/>
      <c r="M238" s="11"/>
      <c r="N238" s="11"/>
      <c r="O238" s="13"/>
      <c r="P238" s="11"/>
      <c r="Q238" s="11"/>
      <c r="R238" s="11"/>
      <c r="S238" s="11"/>
      <c r="T238" s="13"/>
      <c r="U238" s="11"/>
    </row>
    <row r="239" spans="6:21" x14ac:dyDescent="0.25">
      <c r="F239" s="15"/>
      <c r="L239" s="37"/>
      <c r="M239" s="11"/>
      <c r="N239" s="11"/>
      <c r="O239" s="13"/>
      <c r="P239" s="11"/>
      <c r="Q239" s="11"/>
      <c r="R239" s="11"/>
      <c r="S239" s="11"/>
      <c r="T239" s="13"/>
      <c r="U239" s="11"/>
    </row>
    <row r="240" spans="6:21" x14ac:dyDescent="0.25">
      <c r="F240" s="15"/>
      <c r="L240" s="37"/>
      <c r="M240" s="11"/>
      <c r="N240" s="11"/>
      <c r="O240" s="13"/>
      <c r="P240" s="11"/>
      <c r="Q240" s="11"/>
      <c r="R240" s="11"/>
      <c r="S240" s="11"/>
      <c r="T240" s="13"/>
      <c r="U240" s="11"/>
    </row>
    <row r="241" spans="6:21" x14ac:dyDescent="0.25">
      <c r="F241" s="15"/>
      <c r="L241" s="37"/>
      <c r="M241" s="11"/>
      <c r="N241" s="11"/>
      <c r="O241" s="13"/>
      <c r="P241" s="11"/>
      <c r="Q241" s="11"/>
      <c r="R241" s="11"/>
      <c r="S241" s="11"/>
      <c r="T241" s="13"/>
      <c r="U241" s="11"/>
    </row>
    <row r="242" spans="6:21" x14ac:dyDescent="0.25">
      <c r="F242" s="15"/>
      <c r="L242" s="37"/>
      <c r="M242" s="11"/>
      <c r="N242" s="11"/>
      <c r="O242" s="13"/>
      <c r="P242" s="11"/>
      <c r="Q242" s="11"/>
      <c r="R242" s="11"/>
      <c r="S242" s="11"/>
      <c r="T242" s="13"/>
      <c r="U242" s="11"/>
    </row>
    <row r="243" spans="6:21" x14ac:dyDescent="0.25">
      <c r="F243" s="15"/>
      <c r="L243" s="37"/>
      <c r="M243" s="11"/>
      <c r="N243" s="11"/>
      <c r="O243" s="13"/>
      <c r="P243" s="11"/>
      <c r="Q243" s="11"/>
      <c r="R243" s="11"/>
      <c r="S243" s="11"/>
      <c r="T243" s="13"/>
      <c r="U243" s="11"/>
    </row>
    <row r="244" spans="6:21" x14ac:dyDescent="0.25">
      <c r="F244" s="15"/>
      <c r="L244" s="37"/>
      <c r="M244" s="11"/>
      <c r="N244" s="11"/>
      <c r="O244" s="13"/>
      <c r="P244" s="11"/>
      <c r="Q244" s="11"/>
      <c r="R244" s="11"/>
      <c r="S244" s="11"/>
      <c r="T244" s="13"/>
      <c r="U244" s="11"/>
    </row>
    <row r="245" spans="6:21" x14ac:dyDescent="0.25">
      <c r="F245" s="15"/>
      <c r="L245" s="37"/>
      <c r="M245" s="11"/>
      <c r="N245" s="11"/>
      <c r="O245" s="13"/>
      <c r="P245" s="11"/>
      <c r="Q245" s="11"/>
      <c r="R245" s="11"/>
      <c r="S245" s="11"/>
      <c r="T245" s="13"/>
      <c r="U245" s="11"/>
    </row>
    <row r="246" spans="6:21" x14ac:dyDescent="0.25">
      <c r="F246" s="15"/>
      <c r="L246" s="37"/>
      <c r="M246" s="11"/>
      <c r="N246" s="11"/>
      <c r="O246" s="13"/>
      <c r="P246" s="11"/>
      <c r="Q246" s="11"/>
      <c r="R246" s="11"/>
      <c r="S246" s="11"/>
      <c r="T246" s="13"/>
      <c r="U246" s="11"/>
    </row>
    <row r="247" spans="6:21" x14ac:dyDescent="0.25">
      <c r="F247" s="15"/>
      <c r="L247" s="37"/>
      <c r="M247" s="11"/>
      <c r="N247" s="11"/>
      <c r="O247" s="13"/>
      <c r="P247" s="11"/>
      <c r="Q247" s="11"/>
      <c r="R247" s="11"/>
      <c r="S247" s="11"/>
      <c r="T247" s="13"/>
      <c r="U247" s="11"/>
    </row>
    <row r="248" spans="6:21" x14ac:dyDescent="0.25">
      <c r="F248" s="15"/>
      <c r="L248" s="37"/>
      <c r="M248" s="11"/>
      <c r="N248" s="11"/>
      <c r="O248" s="13"/>
      <c r="P248" s="11"/>
      <c r="Q248" s="11"/>
      <c r="R248" s="11"/>
      <c r="S248" s="11"/>
      <c r="T248" s="13"/>
      <c r="U248" s="11"/>
    </row>
    <row r="249" spans="6:21" x14ac:dyDescent="0.25">
      <c r="F249" s="15"/>
      <c r="L249" s="37"/>
      <c r="M249" s="11"/>
      <c r="N249" s="11"/>
      <c r="O249" s="13"/>
      <c r="P249" s="11"/>
      <c r="Q249" s="11"/>
      <c r="R249" s="11"/>
      <c r="S249" s="11"/>
      <c r="T249" s="13"/>
      <c r="U249" s="11"/>
    </row>
    <row r="250" spans="6:21" x14ac:dyDescent="0.25">
      <c r="F250" s="15"/>
      <c r="L250" s="37"/>
      <c r="M250" s="11"/>
      <c r="N250" s="11"/>
      <c r="O250" s="13"/>
      <c r="P250" s="11"/>
      <c r="Q250" s="11"/>
      <c r="R250" s="11"/>
      <c r="S250" s="11"/>
      <c r="T250" s="13"/>
      <c r="U250" s="11"/>
    </row>
    <row r="251" spans="6:21" x14ac:dyDescent="0.25">
      <c r="F251" s="15"/>
      <c r="L251" s="37"/>
      <c r="M251" s="11"/>
      <c r="N251" s="11"/>
      <c r="O251" s="13"/>
      <c r="P251" s="11"/>
      <c r="Q251" s="11"/>
      <c r="R251" s="11"/>
      <c r="S251" s="11"/>
      <c r="T251" s="13"/>
      <c r="U251" s="11"/>
    </row>
    <row r="252" spans="6:21" x14ac:dyDescent="0.25">
      <c r="F252" s="15"/>
      <c r="L252" s="37"/>
      <c r="M252" s="11"/>
      <c r="N252" s="11"/>
      <c r="O252" s="13"/>
      <c r="P252" s="11"/>
      <c r="Q252" s="11"/>
      <c r="R252" s="11"/>
      <c r="S252" s="11"/>
      <c r="T252" s="13"/>
      <c r="U252" s="11"/>
    </row>
    <row r="253" spans="6:21" x14ac:dyDescent="0.25">
      <c r="F253" s="15"/>
      <c r="L253" s="37"/>
      <c r="M253" s="44"/>
      <c r="N253" s="11"/>
      <c r="O253" s="13"/>
      <c r="P253" s="11"/>
      <c r="Q253" s="11"/>
      <c r="R253" s="11"/>
      <c r="S253" s="11"/>
      <c r="T253" s="13"/>
      <c r="U253" s="11"/>
    </row>
    <row r="254" spans="6:21" x14ac:dyDescent="0.25">
      <c r="F254" s="15"/>
      <c r="L254" s="37"/>
      <c r="M254" s="11"/>
      <c r="N254" s="11"/>
      <c r="O254" s="13"/>
      <c r="P254" s="11"/>
      <c r="Q254" s="11"/>
      <c r="R254" s="11"/>
      <c r="S254" s="11"/>
      <c r="T254" s="13"/>
      <c r="U254" s="11"/>
    </row>
    <row r="255" spans="6:21" x14ac:dyDescent="0.25">
      <c r="F255" s="15"/>
      <c r="L255" s="37"/>
      <c r="M255" s="11"/>
      <c r="N255" s="11"/>
      <c r="O255" s="13"/>
      <c r="P255" s="11"/>
      <c r="Q255" s="11"/>
      <c r="R255" s="11"/>
      <c r="S255" s="11"/>
      <c r="T255" s="13"/>
      <c r="U255" s="11"/>
    </row>
    <row r="256" spans="6:21" x14ac:dyDescent="0.25">
      <c r="F256" s="15"/>
      <c r="L256" s="37"/>
      <c r="M256" s="11"/>
      <c r="N256" s="11"/>
      <c r="O256" s="13"/>
      <c r="P256" s="11"/>
      <c r="Q256" s="11"/>
      <c r="R256" s="11"/>
      <c r="S256" s="11"/>
      <c r="T256" s="13"/>
      <c r="U256" s="11"/>
    </row>
    <row r="257" spans="6:21" x14ac:dyDescent="0.25">
      <c r="F257" s="15"/>
      <c r="L257" s="37"/>
      <c r="M257" s="11"/>
      <c r="N257" s="11"/>
      <c r="O257" s="13"/>
      <c r="P257" s="11"/>
      <c r="Q257" s="11"/>
      <c r="R257" s="11"/>
      <c r="S257" s="11"/>
      <c r="T257" s="13"/>
      <c r="U257" s="11"/>
    </row>
    <row r="258" spans="6:21" x14ac:dyDescent="0.25">
      <c r="F258" s="15"/>
      <c r="L258" s="37"/>
      <c r="M258" s="11"/>
      <c r="N258" s="11"/>
      <c r="O258" s="13"/>
      <c r="P258" s="11"/>
      <c r="Q258" s="11"/>
      <c r="R258" s="11"/>
      <c r="S258" s="11"/>
      <c r="T258" s="13"/>
      <c r="U258" s="11"/>
    </row>
    <row r="259" spans="6:21" x14ac:dyDescent="0.25">
      <c r="F259" s="15"/>
      <c r="L259" s="37"/>
      <c r="M259" s="11"/>
      <c r="N259" s="11"/>
      <c r="O259" s="13"/>
      <c r="P259" s="11"/>
      <c r="Q259" s="11"/>
      <c r="R259" s="11"/>
      <c r="S259" s="11"/>
      <c r="T259" s="13"/>
      <c r="U259" s="11"/>
    </row>
    <row r="260" spans="6:21" x14ac:dyDescent="0.25">
      <c r="F260" s="15"/>
      <c r="L260" s="37"/>
      <c r="M260" s="11"/>
      <c r="N260" s="11"/>
      <c r="O260" s="13"/>
      <c r="P260" s="11"/>
      <c r="Q260" s="11"/>
      <c r="R260" s="11"/>
      <c r="S260" s="11"/>
      <c r="T260" s="13"/>
      <c r="U260" s="11"/>
    </row>
    <row r="261" spans="6:21" x14ac:dyDescent="0.25">
      <c r="F261" s="15"/>
      <c r="L261" s="37"/>
      <c r="M261" s="11"/>
      <c r="N261" s="11"/>
      <c r="O261" s="13"/>
      <c r="P261" s="11"/>
      <c r="Q261" s="11"/>
      <c r="R261" s="11"/>
      <c r="S261" s="11"/>
      <c r="T261" s="13"/>
      <c r="U261" s="11"/>
    </row>
    <row r="262" spans="6:21" x14ac:dyDescent="0.25">
      <c r="F262" s="15"/>
      <c r="L262" s="37"/>
      <c r="M262" s="11"/>
      <c r="N262" s="11"/>
      <c r="O262" s="13"/>
      <c r="P262" s="11"/>
      <c r="Q262" s="11"/>
      <c r="R262" s="11"/>
      <c r="S262" s="11"/>
      <c r="T262" s="13"/>
      <c r="U262" s="11"/>
    </row>
    <row r="263" spans="6:21" x14ac:dyDescent="0.25">
      <c r="F263" s="15"/>
      <c r="L263" s="37"/>
      <c r="M263" s="11"/>
      <c r="N263" s="11"/>
      <c r="O263" s="13"/>
      <c r="P263" s="11"/>
      <c r="Q263" s="11"/>
      <c r="R263" s="11"/>
      <c r="S263" s="11"/>
      <c r="T263" s="13"/>
      <c r="U263" s="11"/>
    </row>
    <row r="264" spans="6:21" x14ac:dyDescent="0.25">
      <c r="F264" s="15"/>
      <c r="L264" s="37"/>
      <c r="M264" s="11"/>
      <c r="N264" s="11"/>
      <c r="O264" s="13"/>
      <c r="P264" s="11"/>
      <c r="Q264" s="11"/>
      <c r="R264" s="11"/>
      <c r="S264" s="11"/>
      <c r="T264" s="13"/>
      <c r="U264" s="11"/>
    </row>
    <row r="265" spans="6:21" x14ac:dyDescent="0.25">
      <c r="F265" s="15"/>
      <c r="L265" s="37"/>
      <c r="M265" s="11"/>
      <c r="N265" s="11"/>
      <c r="O265" s="13"/>
      <c r="P265" s="11"/>
      <c r="Q265" s="11"/>
      <c r="R265" s="11"/>
      <c r="S265" s="11"/>
      <c r="T265" s="13"/>
      <c r="U265" s="11"/>
    </row>
    <row r="266" spans="6:21" x14ac:dyDescent="0.25">
      <c r="F266" s="15"/>
      <c r="L266" s="37"/>
      <c r="M266" s="11"/>
      <c r="N266" s="11"/>
      <c r="O266" s="13"/>
      <c r="P266" s="11"/>
      <c r="Q266" s="11"/>
      <c r="R266" s="11"/>
      <c r="S266" s="11"/>
      <c r="T266" s="13"/>
      <c r="U266" s="11"/>
    </row>
    <row r="267" spans="6:21" x14ac:dyDescent="0.25">
      <c r="F267" s="15"/>
      <c r="L267" s="37"/>
      <c r="M267" s="11"/>
      <c r="N267" s="11"/>
      <c r="O267" s="12"/>
      <c r="P267" s="11"/>
      <c r="Q267" s="11"/>
      <c r="R267" s="11"/>
      <c r="S267" s="11"/>
      <c r="T267" s="11"/>
      <c r="U267" s="11"/>
    </row>
    <row r="268" spans="6:21" x14ac:dyDescent="0.25">
      <c r="F268" s="15"/>
      <c r="L268" s="49"/>
      <c r="M268" s="1"/>
      <c r="O268" s="13"/>
      <c r="P268" s="13"/>
      <c r="Q268" s="13"/>
      <c r="R268" s="13"/>
      <c r="S268" s="13"/>
      <c r="T268" s="13"/>
      <c r="U268" s="12"/>
    </row>
    <row r="269" spans="6:21" x14ac:dyDescent="0.25">
      <c r="F269" s="15"/>
      <c r="L269" s="49"/>
      <c r="M269" s="1"/>
      <c r="O269" s="63"/>
      <c r="P269" s="19"/>
      <c r="Q269" s="12"/>
      <c r="R269" s="19"/>
      <c r="S269" s="12"/>
      <c r="T269" s="63"/>
      <c r="U269" s="65"/>
    </row>
    <row r="270" spans="6:21" x14ac:dyDescent="0.25">
      <c r="F270" s="15"/>
    </row>
    <row r="271" spans="6:21" x14ac:dyDescent="0.25">
      <c r="F271" s="15"/>
    </row>
    <row r="272" spans="6:21" x14ac:dyDescent="0.25">
      <c r="F272" s="15"/>
      <c r="L272" s="24"/>
      <c r="M272" s="25"/>
      <c r="N272" s="13"/>
      <c r="O272" s="13"/>
      <c r="P272" s="26"/>
    </row>
    <row r="273" spans="6:21" x14ac:dyDescent="0.25">
      <c r="F273" s="15"/>
      <c r="M273" s="27"/>
      <c r="P273" s="21"/>
      <c r="Q273" s="8"/>
      <c r="R273" s="21"/>
      <c r="S273" s="8"/>
      <c r="T273"/>
      <c r="U273" s="23"/>
    </row>
    <row r="274" spans="6:21" x14ac:dyDescent="0.25">
      <c r="F274" s="15"/>
      <c r="L274" s="33"/>
      <c r="M274" s="10"/>
      <c r="N274" s="10"/>
      <c r="O274" s="34"/>
      <c r="P274" s="10"/>
      <c r="Q274" s="10"/>
      <c r="R274" s="10"/>
      <c r="S274" s="10"/>
      <c r="T274" s="34"/>
      <c r="U274" s="23"/>
    </row>
    <row r="275" spans="6:21" x14ac:dyDescent="0.25">
      <c r="F275" s="15"/>
      <c r="L275" s="37"/>
      <c r="M275" s="11"/>
      <c r="N275" s="11"/>
      <c r="O275" s="13"/>
      <c r="P275" s="11"/>
      <c r="Q275" s="11"/>
      <c r="R275" s="11"/>
      <c r="S275" s="11"/>
      <c r="T275" s="13"/>
      <c r="U275" s="11"/>
    </row>
    <row r="276" spans="6:21" x14ac:dyDescent="0.25">
      <c r="F276" s="15"/>
      <c r="L276" s="37"/>
      <c r="M276" s="11"/>
      <c r="N276" s="11"/>
      <c r="O276" s="13"/>
      <c r="P276" s="11"/>
      <c r="Q276" s="11"/>
      <c r="R276" s="11"/>
      <c r="S276" s="11"/>
      <c r="T276" s="13"/>
      <c r="U276" s="11"/>
    </row>
    <row r="277" spans="6:21" x14ac:dyDescent="0.25">
      <c r="F277" s="15"/>
      <c r="L277" s="37"/>
      <c r="M277" s="11"/>
      <c r="N277" s="11"/>
      <c r="O277" s="13"/>
      <c r="P277" s="11"/>
      <c r="Q277" s="11"/>
      <c r="R277" s="11"/>
      <c r="S277" s="11"/>
      <c r="T277" s="13"/>
      <c r="U277" s="11"/>
    </row>
    <row r="278" spans="6:21" x14ac:dyDescent="0.25">
      <c r="F278" s="15"/>
      <c r="L278" s="37"/>
      <c r="M278" s="11"/>
      <c r="N278" s="11"/>
      <c r="O278" s="13"/>
      <c r="P278" s="11"/>
      <c r="Q278" s="11"/>
      <c r="R278" s="11"/>
      <c r="S278" s="11"/>
      <c r="T278" s="13"/>
      <c r="U278" s="11"/>
    </row>
    <row r="279" spans="6:21" x14ac:dyDescent="0.25">
      <c r="F279" s="15"/>
      <c r="L279" s="37"/>
      <c r="M279" s="11"/>
      <c r="N279" s="11"/>
      <c r="O279" s="13"/>
      <c r="P279" s="11"/>
      <c r="Q279" s="11"/>
      <c r="R279" s="11"/>
      <c r="S279" s="11"/>
      <c r="T279" s="13"/>
      <c r="U279" s="11"/>
    </row>
    <row r="280" spans="6:21" x14ac:dyDescent="0.25">
      <c r="F280" s="15"/>
      <c r="L280" s="37"/>
      <c r="M280" s="11"/>
      <c r="N280" s="11"/>
      <c r="O280" s="13"/>
      <c r="P280" s="11"/>
      <c r="Q280" s="11"/>
      <c r="R280" s="11"/>
      <c r="S280" s="11"/>
      <c r="T280" s="13"/>
      <c r="U280" s="11"/>
    </row>
    <row r="281" spans="6:21" x14ac:dyDescent="0.25">
      <c r="F281" s="15"/>
      <c r="L281" s="37"/>
      <c r="M281" s="11"/>
      <c r="N281" s="11"/>
      <c r="O281" s="13"/>
      <c r="P281" s="11"/>
      <c r="Q281" s="11"/>
      <c r="R281" s="11"/>
      <c r="S281" s="11"/>
      <c r="T281" s="13"/>
      <c r="U281" s="11"/>
    </row>
    <row r="282" spans="6:21" x14ac:dyDescent="0.25">
      <c r="F282" s="15"/>
      <c r="L282" s="37"/>
      <c r="M282" s="11"/>
      <c r="N282" s="11"/>
      <c r="O282" s="13"/>
      <c r="P282" s="11"/>
      <c r="Q282" s="11"/>
      <c r="R282" s="11"/>
      <c r="S282" s="11"/>
      <c r="T282" s="13"/>
      <c r="U282" s="11"/>
    </row>
    <row r="283" spans="6:21" x14ac:dyDescent="0.25">
      <c r="F283" s="15"/>
      <c r="L283" s="37"/>
      <c r="M283" s="11"/>
      <c r="N283" s="11"/>
      <c r="O283" s="13"/>
      <c r="P283" s="11"/>
      <c r="Q283" s="11"/>
      <c r="R283" s="11"/>
      <c r="S283" s="11"/>
      <c r="T283" s="13"/>
      <c r="U283" s="11"/>
    </row>
    <row r="284" spans="6:21" x14ac:dyDescent="0.25">
      <c r="F284" s="15"/>
      <c r="L284" s="37"/>
      <c r="M284" s="11"/>
      <c r="N284" s="11"/>
      <c r="O284" s="13"/>
      <c r="P284" s="11"/>
      <c r="Q284" s="11"/>
      <c r="R284" s="11"/>
      <c r="S284" s="11"/>
      <c r="T284" s="13"/>
      <c r="U284" s="11"/>
    </row>
    <row r="285" spans="6:21" x14ac:dyDescent="0.25">
      <c r="F285" s="15"/>
      <c r="L285" s="37"/>
      <c r="M285" s="11"/>
      <c r="N285" s="11"/>
      <c r="O285" s="13"/>
      <c r="P285" s="11"/>
      <c r="Q285" s="11"/>
      <c r="R285" s="11"/>
      <c r="S285" s="11"/>
      <c r="T285" s="13"/>
      <c r="U285" s="11"/>
    </row>
    <row r="286" spans="6:21" x14ac:dyDescent="0.25">
      <c r="F286" s="15"/>
      <c r="L286" s="37"/>
      <c r="M286" s="11"/>
      <c r="N286" s="11"/>
      <c r="O286" s="13"/>
      <c r="P286" s="11"/>
      <c r="Q286" s="11"/>
      <c r="R286" s="11"/>
      <c r="S286" s="11"/>
      <c r="T286" s="13"/>
      <c r="U286" s="11"/>
    </row>
    <row r="287" spans="6:21" x14ac:dyDescent="0.25">
      <c r="F287" s="15"/>
      <c r="L287" s="37"/>
      <c r="M287" s="11"/>
      <c r="N287" s="11"/>
      <c r="O287" s="13"/>
      <c r="P287" s="11"/>
      <c r="Q287" s="11"/>
      <c r="R287" s="11"/>
      <c r="S287" s="11"/>
      <c r="T287" s="13"/>
      <c r="U287" s="11"/>
    </row>
    <row r="288" spans="6:21" x14ac:dyDescent="0.25">
      <c r="L288" s="37"/>
      <c r="M288" s="11"/>
      <c r="N288" s="11"/>
      <c r="O288" s="13"/>
      <c r="P288" s="11"/>
      <c r="Q288" s="11"/>
      <c r="R288" s="11"/>
      <c r="S288" s="11"/>
      <c r="T288" s="13"/>
      <c r="U288" s="11"/>
    </row>
    <row r="289" spans="12:21" x14ac:dyDescent="0.25">
      <c r="L289" s="37"/>
      <c r="M289" s="11"/>
      <c r="N289" s="11"/>
      <c r="O289" s="13"/>
      <c r="P289" s="11"/>
      <c r="Q289" s="11"/>
      <c r="R289" s="11"/>
      <c r="S289" s="11"/>
      <c r="T289" s="13"/>
      <c r="U289" s="11"/>
    </row>
    <row r="290" spans="12:21" x14ac:dyDescent="0.25">
      <c r="L290" s="37"/>
      <c r="M290" s="11"/>
      <c r="N290" s="11"/>
      <c r="O290" s="13"/>
      <c r="P290" s="11"/>
      <c r="Q290" s="11"/>
      <c r="R290" s="11"/>
      <c r="S290" s="11"/>
      <c r="T290" s="13"/>
      <c r="U290" s="11"/>
    </row>
    <row r="291" spans="12:21" x14ac:dyDescent="0.25">
      <c r="L291" s="37"/>
      <c r="M291" s="11"/>
      <c r="N291" s="11"/>
      <c r="O291" s="13"/>
      <c r="P291" s="11"/>
      <c r="Q291" s="11"/>
      <c r="R291" s="11"/>
      <c r="S291" s="11"/>
      <c r="T291" s="13"/>
      <c r="U291" s="11"/>
    </row>
    <row r="292" spans="12:21" x14ac:dyDescent="0.25">
      <c r="L292" s="37"/>
      <c r="M292" s="44"/>
      <c r="N292" s="11"/>
      <c r="O292" s="13"/>
      <c r="P292" s="11"/>
      <c r="Q292" s="11"/>
      <c r="R292" s="11"/>
      <c r="S292" s="11"/>
      <c r="T292" s="13"/>
      <c r="U292" s="11"/>
    </row>
    <row r="293" spans="12:21" x14ac:dyDescent="0.25">
      <c r="L293" s="37"/>
      <c r="M293" s="11"/>
      <c r="N293" s="11"/>
      <c r="O293" s="13"/>
      <c r="P293" s="11"/>
      <c r="Q293" s="11"/>
      <c r="R293" s="11"/>
      <c r="S293" s="11"/>
      <c r="T293" s="13"/>
      <c r="U293" s="11"/>
    </row>
    <row r="294" spans="12:21" x14ac:dyDescent="0.25">
      <c r="L294" s="37"/>
      <c r="M294" s="11"/>
      <c r="N294" s="11"/>
      <c r="O294" s="13"/>
      <c r="P294" s="11"/>
      <c r="Q294" s="11"/>
      <c r="R294" s="11"/>
      <c r="S294" s="11"/>
      <c r="T294" s="13"/>
      <c r="U294" s="11"/>
    </row>
    <row r="295" spans="12:21" x14ac:dyDescent="0.25">
      <c r="L295" s="37"/>
      <c r="M295" s="11"/>
      <c r="N295" s="11"/>
      <c r="O295" s="13"/>
      <c r="P295" s="11"/>
      <c r="Q295" s="11"/>
      <c r="R295" s="11"/>
      <c r="S295" s="11"/>
      <c r="T295" s="13"/>
      <c r="U295" s="11"/>
    </row>
    <row r="296" spans="12:21" x14ac:dyDescent="0.25">
      <c r="L296" s="37"/>
      <c r="M296" s="11"/>
      <c r="N296" s="11"/>
      <c r="O296" s="13"/>
      <c r="P296" s="11"/>
      <c r="Q296" s="11"/>
      <c r="R296" s="11"/>
      <c r="S296" s="11"/>
      <c r="T296" s="13"/>
      <c r="U296" s="11"/>
    </row>
    <row r="297" spans="12:21" x14ac:dyDescent="0.25">
      <c r="L297" s="37"/>
      <c r="M297" s="11"/>
      <c r="N297" s="11"/>
      <c r="O297" s="13"/>
      <c r="P297" s="11"/>
      <c r="Q297" s="11"/>
      <c r="R297" s="11"/>
      <c r="S297" s="11"/>
      <c r="T297" s="13"/>
      <c r="U297" s="11"/>
    </row>
    <row r="298" spans="12:21" x14ac:dyDescent="0.25">
      <c r="L298" s="37"/>
      <c r="M298" s="11"/>
      <c r="N298" s="11"/>
      <c r="O298" s="13"/>
      <c r="P298" s="11"/>
      <c r="Q298" s="11"/>
      <c r="R298" s="11"/>
      <c r="S298" s="11"/>
      <c r="T298" s="13"/>
      <c r="U298" s="11"/>
    </row>
    <row r="299" spans="12:21" x14ac:dyDescent="0.25">
      <c r="L299" s="37"/>
      <c r="M299" s="11"/>
      <c r="N299" s="11"/>
      <c r="O299" s="13"/>
      <c r="P299" s="11"/>
      <c r="Q299" s="11"/>
      <c r="R299" s="11"/>
      <c r="S299" s="11"/>
      <c r="T299" s="13"/>
      <c r="U299" s="11"/>
    </row>
    <row r="300" spans="12:21" x14ac:dyDescent="0.25">
      <c r="L300" s="37"/>
      <c r="M300" s="11"/>
      <c r="N300" s="11"/>
      <c r="O300" s="13"/>
      <c r="P300" s="11"/>
      <c r="Q300" s="11"/>
      <c r="R300" s="11"/>
      <c r="S300" s="11"/>
      <c r="T300" s="13"/>
      <c r="U300" s="11"/>
    </row>
    <row r="301" spans="12:21" x14ac:dyDescent="0.25">
      <c r="L301" s="37"/>
      <c r="M301" s="11"/>
      <c r="N301" s="11"/>
      <c r="O301" s="13"/>
      <c r="P301" s="11"/>
      <c r="Q301" s="11"/>
      <c r="R301" s="11"/>
      <c r="S301" s="11"/>
      <c r="T301" s="13"/>
      <c r="U301" s="11"/>
    </row>
    <row r="302" spans="12:21" x14ac:dyDescent="0.25">
      <c r="L302" s="37"/>
      <c r="M302" s="11"/>
      <c r="N302" s="11"/>
      <c r="O302" s="13"/>
      <c r="P302" s="11"/>
      <c r="Q302" s="11"/>
      <c r="R302" s="11"/>
      <c r="S302" s="11"/>
      <c r="T302" s="13"/>
      <c r="U302" s="11"/>
    </row>
    <row r="303" spans="12:21" x14ac:dyDescent="0.25">
      <c r="L303" s="37"/>
      <c r="M303" s="11"/>
      <c r="N303" s="11"/>
      <c r="O303" s="13"/>
      <c r="P303" s="11"/>
      <c r="Q303" s="11"/>
      <c r="R303" s="11"/>
      <c r="S303" s="11"/>
      <c r="T303" s="13"/>
      <c r="U303" s="11"/>
    </row>
    <row r="304" spans="12:21" x14ac:dyDescent="0.25">
      <c r="L304" s="37"/>
      <c r="M304" s="11"/>
      <c r="N304" s="11"/>
      <c r="O304" s="13"/>
      <c r="P304" s="11"/>
      <c r="Q304" s="11"/>
      <c r="R304" s="11"/>
      <c r="S304" s="11"/>
      <c r="T304" s="13"/>
      <c r="U304" s="11"/>
    </row>
    <row r="305" spans="12:21" x14ac:dyDescent="0.25">
      <c r="L305" s="37"/>
      <c r="M305" s="11"/>
      <c r="N305" s="11"/>
      <c r="O305" s="13"/>
      <c r="P305" s="11"/>
      <c r="Q305" s="11"/>
      <c r="R305" s="11"/>
      <c r="S305" s="11"/>
      <c r="T305" s="13"/>
      <c r="U305" s="11"/>
    </row>
    <row r="306" spans="12:21" x14ac:dyDescent="0.25">
      <c r="L306" s="37"/>
      <c r="M306" s="11"/>
      <c r="N306" s="11"/>
      <c r="O306" s="12"/>
      <c r="P306" s="11"/>
      <c r="Q306" s="11"/>
      <c r="R306" s="11"/>
      <c r="S306" s="11"/>
      <c r="T306" s="11"/>
      <c r="U306" s="11"/>
    </row>
    <row r="307" spans="12:21" x14ac:dyDescent="0.25">
      <c r="L307" s="49"/>
      <c r="M307" s="1"/>
      <c r="O307" s="13"/>
      <c r="P307" s="13"/>
      <c r="Q307" s="13"/>
      <c r="R307" s="13"/>
      <c r="S307" s="13"/>
      <c r="T307" s="13"/>
      <c r="U307" s="12"/>
    </row>
    <row r="308" spans="12:21" x14ac:dyDescent="0.25">
      <c r="L308" s="49"/>
      <c r="M308" s="1"/>
      <c r="O308" s="63"/>
      <c r="P308" s="19"/>
      <c r="Q308" s="12"/>
      <c r="R308" s="19"/>
      <c r="S308" s="12"/>
      <c r="T308" s="63"/>
      <c r="U308" s="65"/>
    </row>
    <row r="311" spans="12:21" x14ac:dyDescent="0.25">
      <c r="L311" s="24"/>
      <c r="M311" s="25"/>
      <c r="N311" s="13"/>
      <c r="O311" s="13"/>
      <c r="P311" s="26"/>
    </row>
    <row r="312" spans="12:21" x14ac:dyDescent="0.25">
      <c r="M312" s="27"/>
      <c r="P312" s="21"/>
      <c r="Q312" s="8"/>
      <c r="R312" s="21"/>
      <c r="S312" s="8"/>
      <c r="T312"/>
    </row>
    <row r="313" spans="12:21" x14ac:dyDescent="0.25">
      <c r="L313" s="33"/>
      <c r="M313" s="10"/>
      <c r="N313" s="10"/>
      <c r="O313" s="34"/>
      <c r="P313" s="10"/>
      <c r="Q313" s="10"/>
      <c r="R313" s="10"/>
      <c r="S313" s="10"/>
      <c r="T313" s="34"/>
      <c r="U313" s="23"/>
    </row>
    <row r="314" spans="12:21" x14ac:dyDescent="0.25">
      <c r="L314" s="37"/>
      <c r="M314" s="11"/>
      <c r="N314" s="11"/>
      <c r="O314" s="13"/>
      <c r="P314" s="11"/>
      <c r="Q314" s="11"/>
      <c r="R314" s="11"/>
      <c r="S314" s="11"/>
      <c r="T314" s="13"/>
      <c r="U314" s="11"/>
    </row>
    <row r="315" spans="12:21" x14ac:dyDescent="0.25">
      <c r="L315" s="37"/>
      <c r="M315" s="11"/>
      <c r="N315" s="11"/>
      <c r="O315" s="13"/>
      <c r="P315" s="11"/>
      <c r="Q315" s="11"/>
      <c r="R315" s="11"/>
      <c r="S315" s="11"/>
      <c r="T315" s="13"/>
      <c r="U315" s="11"/>
    </row>
    <row r="316" spans="12:21" x14ac:dyDescent="0.25">
      <c r="L316" s="37"/>
      <c r="M316" s="11"/>
      <c r="N316" s="11"/>
      <c r="O316" s="13"/>
      <c r="P316" s="11"/>
      <c r="Q316" s="11"/>
      <c r="R316" s="11"/>
      <c r="S316" s="11"/>
      <c r="T316" s="13"/>
      <c r="U316" s="11"/>
    </row>
    <row r="317" spans="12:21" x14ac:dyDescent="0.25">
      <c r="L317" s="37"/>
      <c r="M317" s="11"/>
      <c r="N317" s="11"/>
      <c r="O317" s="13"/>
      <c r="P317" s="11"/>
      <c r="Q317" s="11"/>
      <c r="R317" s="11"/>
      <c r="S317" s="11"/>
      <c r="T317" s="13"/>
      <c r="U317" s="11"/>
    </row>
    <row r="318" spans="12:21" x14ac:dyDescent="0.25">
      <c r="L318" s="37"/>
      <c r="M318" s="11"/>
      <c r="N318" s="11"/>
      <c r="O318" s="13"/>
      <c r="P318" s="11"/>
      <c r="Q318" s="11"/>
      <c r="R318" s="11"/>
      <c r="S318" s="11"/>
      <c r="T318" s="13"/>
      <c r="U318" s="11"/>
    </row>
    <row r="319" spans="12:21" x14ac:dyDescent="0.25">
      <c r="L319" s="37"/>
      <c r="M319" s="11"/>
      <c r="N319" s="11"/>
      <c r="O319" s="13"/>
      <c r="P319" s="11"/>
      <c r="Q319" s="11"/>
      <c r="R319" s="11"/>
      <c r="S319" s="11"/>
      <c r="T319" s="13"/>
      <c r="U319" s="11"/>
    </row>
    <row r="320" spans="12:21" x14ac:dyDescent="0.25">
      <c r="L320" s="37"/>
      <c r="M320" s="11"/>
      <c r="N320" s="11"/>
      <c r="O320" s="13"/>
      <c r="P320" s="11"/>
      <c r="Q320" s="11"/>
      <c r="R320" s="11"/>
      <c r="S320" s="11"/>
      <c r="T320" s="13"/>
      <c r="U320" s="11"/>
    </row>
    <row r="321" spans="12:21" x14ac:dyDescent="0.25">
      <c r="L321" s="37"/>
      <c r="M321" s="11"/>
      <c r="N321" s="11"/>
      <c r="O321" s="13"/>
      <c r="P321" s="11"/>
      <c r="Q321" s="11"/>
      <c r="R321" s="11"/>
      <c r="S321" s="11"/>
      <c r="T321" s="13"/>
      <c r="U321" s="11"/>
    </row>
    <row r="322" spans="12:21" x14ac:dyDescent="0.25">
      <c r="L322" s="37"/>
      <c r="M322" s="11"/>
      <c r="N322" s="11"/>
      <c r="O322" s="13"/>
      <c r="P322" s="11"/>
      <c r="Q322" s="11"/>
      <c r="R322" s="11"/>
      <c r="S322" s="11"/>
      <c r="T322" s="13"/>
      <c r="U322" s="11"/>
    </row>
    <row r="323" spans="12:21" x14ac:dyDescent="0.25">
      <c r="L323" s="37"/>
      <c r="M323" s="11"/>
      <c r="N323" s="11"/>
      <c r="O323" s="13"/>
      <c r="P323" s="11"/>
      <c r="Q323" s="11"/>
      <c r="R323" s="11"/>
      <c r="S323" s="11"/>
      <c r="T323" s="13"/>
      <c r="U323" s="11"/>
    </row>
    <row r="324" spans="12:21" x14ac:dyDescent="0.25">
      <c r="L324" s="37"/>
      <c r="M324" s="11"/>
      <c r="N324" s="11"/>
      <c r="O324" s="13"/>
      <c r="P324" s="11"/>
      <c r="Q324" s="11"/>
      <c r="R324" s="11"/>
      <c r="S324" s="11"/>
      <c r="T324" s="13"/>
      <c r="U324" s="11"/>
    </row>
    <row r="325" spans="12:21" x14ac:dyDescent="0.25">
      <c r="L325" s="37"/>
      <c r="M325" s="11"/>
      <c r="N325" s="11"/>
      <c r="O325" s="13"/>
      <c r="P325" s="11"/>
      <c r="Q325" s="11"/>
      <c r="R325" s="11"/>
      <c r="S325" s="11"/>
      <c r="T325" s="13"/>
      <c r="U325" s="11"/>
    </row>
    <row r="326" spans="12:21" x14ac:dyDescent="0.25">
      <c r="L326" s="37"/>
      <c r="M326" s="11"/>
      <c r="N326" s="11"/>
      <c r="O326" s="13"/>
      <c r="P326" s="11"/>
      <c r="Q326" s="11"/>
      <c r="R326" s="11"/>
      <c r="S326" s="11"/>
      <c r="T326" s="13"/>
      <c r="U326" s="11"/>
    </row>
    <row r="327" spans="12:21" x14ac:dyDescent="0.25">
      <c r="L327" s="37"/>
      <c r="M327" s="11"/>
      <c r="N327" s="11"/>
      <c r="O327" s="13"/>
      <c r="P327" s="11"/>
      <c r="Q327" s="11"/>
      <c r="R327" s="11"/>
      <c r="S327" s="11"/>
      <c r="T327" s="13"/>
      <c r="U327" s="11"/>
    </row>
    <row r="328" spans="12:21" x14ac:dyDescent="0.25">
      <c r="L328" s="37"/>
      <c r="M328" s="11"/>
      <c r="N328" s="11"/>
      <c r="O328" s="13"/>
      <c r="P328" s="11"/>
      <c r="Q328" s="11"/>
      <c r="R328" s="11"/>
      <c r="S328" s="11"/>
      <c r="T328" s="13"/>
      <c r="U328" s="11"/>
    </row>
    <row r="329" spans="12:21" x14ac:dyDescent="0.25">
      <c r="L329" s="37"/>
      <c r="M329" s="11"/>
      <c r="N329" s="11"/>
      <c r="O329" s="13"/>
      <c r="P329" s="11"/>
      <c r="Q329" s="11"/>
      <c r="R329" s="11"/>
      <c r="S329" s="11"/>
      <c r="T329" s="13"/>
      <c r="U329" s="11"/>
    </row>
    <row r="330" spans="12:21" x14ac:dyDescent="0.25">
      <c r="L330" s="37"/>
      <c r="M330" s="11"/>
      <c r="N330" s="11"/>
      <c r="O330" s="13"/>
      <c r="P330" s="11"/>
      <c r="Q330" s="11"/>
      <c r="R330" s="11"/>
      <c r="S330" s="11"/>
      <c r="T330" s="13"/>
      <c r="U330" s="11"/>
    </row>
    <row r="331" spans="12:21" x14ac:dyDescent="0.25">
      <c r="L331" s="37"/>
      <c r="M331" s="44"/>
      <c r="N331" s="11"/>
      <c r="O331" s="13"/>
      <c r="P331" s="11"/>
      <c r="Q331" s="11"/>
      <c r="R331" s="11"/>
      <c r="S331" s="11"/>
      <c r="T331" s="13"/>
      <c r="U331" s="11"/>
    </row>
    <row r="332" spans="12:21" x14ac:dyDescent="0.25">
      <c r="L332" s="37"/>
      <c r="M332" s="11"/>
      <c r="N332" s="11"/>
      <c r="O332" s="13"/>
      <c r="P332" s="11"/>
      <c r="Q332" s="11"/>
      <c r="R332" s="11"/>
      <c r="S332" s="11"/>
      <c r="T332" s="13"/>
      <c r="U332" s="11"/>
    </row>
    <row r="333" spans="12:21" x14ac:dyDescent="0.25">
      <c r="L333" s="37"/>
      <c r="M333" s="11"/>
      <c r="N333" s="11"/>
      <c r="O333" s="13"/>
      <c r="P333" s="11"/>
      <c r="Q333" s="11"/>
      <c r="R333" s="11"/>
      <c r="S333" s="11"/>
      <c r="T333" s="13"/>
      <c r="U333" s="11"/>
    </row>
    <row r="334" spans="12:21" x14ac:dyDescent="0.25">
      <c r="L334" s="37"/>
      <c r="M334" s="11"/>
      <c r="N334" s="11"/>
      <c r="O334" s="13"/>
      <c r="P334" s="11"/>
      <c r="Q334" s="11"/>
      <c r="R334" s="11"/>
      <c r="S334" s="11"/>
      <c r="T334" s="13"/>
      <c r="U334" s="11"/>
    </row>
    <row r="335" spans="12:21" x14ac:dyDescent="0.25">
      <c r="L335" s="37"/>
      <c r="M335" s="11"/>
      <c r="N335" s="11"/>
      <c r="O335" s="13"/>
      <c r="P335" s="11"/>
      <c r="Q335" s="11"/>
      <c r="R335" s="11"/>
      <c r="S335" s="11"/>
      <c r="T335" s="13"/>
      <c r="U335" s="11"/>
    </row>
    <row r="336" spans="12:21" x14ac:dyDescent="0.25">
      <c r="L336" s="37"/>
      <c r="M336" s="11"/>
      <c r="N336" s="11"/>
      <c r="O336" s="13"/>
      <c r="P336" s="11"/>
      <c r="Q336" s="11"/>
      <c r="R336" s="11"/>
      <c r="S336" s="11"/>
      <c r="T336" s="13"/>
      <c r="U336" s="11"/>
    </row>
    <row r="337" spans="12:21" x14ac:dyDescent="0.25">
      <c r="L337" s="37"/>
      <c r="M337" s="11"/>
      <c r="N337" s="11"/>
      <c r="O337" s="13"/>
      <c r="P337" s="11"/>
      <c r="Q337" s="11"/>
      <c r="R337" s="11"/>
      <c r="S337" s="11"/>
      <c r="T337" s="13"/>
      <c r="U337" s="11"/>
    </row>
    <row r="338" spans="12:21" x14ac:dyDescent="0.25">
      <c r="L338" s="37"/>
      <c r="M338" s="11"/>
      <c r="N338" s="11"/>
      <c r="O338" s="13"/>
      <c r="P338" s="11"/>
      <c r="Q338" s="11"/>
      <c r="R338" s="11"/>
      <c r="S338" s="11"/>
      <c r="T338" s="13"/>
      <c r="U338" s="11"/>
    </row>
    <row r="339" spans="12:21" x14ac:dyDescent="0.25">
      <c r="L339" s="37"/>
      <c r="M339" s="11"/>
      <c r="N339" s="11"/>
      <c r="O339" s="13"/>
      <c r="P339" s="11"/>
      <c r="Q339" s="11"/>
      <c r="R339" s="11"/>
      <c r="S339" s="11"/>
      <c r="T339" s="13"/>
      <c r="U339" s="11"/>
    </row>
    <row r="340" spans="12:21" x14ac:dyDescent="0.25">
      <c r="L340" s="37"/>
      <c r="M340" s="11"/>
      <c r="N340" s="11"/>
      <c r="O340" s="13"/>
      <c r="P340" s="11"/>
      <c r="Q340" s="11"/>
      <c r="R340" s="11"/>
      <c r="S340" s="11"/>
      <c r="T340" s="13"/>
      <c r="U340" s="11"/>
    </row>
    <row r="341" spans="12:21" x14ac:dyDescent="0.25">
      <c r="L341" s="37"/>
      <c r="M341" s="11"/>
      <c r="N341" s="11"/>
      <c r="O341" s="13"/>
      <c r="P341" s="11"/>
      <c r="Q341" s="11"/>
      <c r="R341" s="11"/>
      <c r="S341" s="11"/>
      <c r="T341" s="13"/>
      <c r="U341" s="11"/>
    </row>
    <row r="342" spans="12:21" x14ac:dyDescent="0.25">
      <c r="L342" s="37"/>
      <c r="M342" s="11"/>
      <c r="N342" s="11"/>
      <c r="O342" s="13"/>
      <c r="P342" s="11"/>
      <c r="Q342" s="11"/>
      <c r="R342" s="11"/>
      <c r="S342" s="11"/>
      <c r="T342" s="13"/>
      <c r="U342" s="11"/>
    </row>
    <row r="343" spans="12:21" x14ac:dyDescent="0.25">
      <c r="L343" s="37"/>
      <c r="M343" s="11"/>
      <c r="N343" s="11"/>
      <c r="O343" s="13"/>
      <c r="P343" s="11"/>
      <c r="Q343" s="11"/>
      <c r="R343" s="11"/>
      <c r="S343" s="11"/>
      <c r="T343" s="13"/>
      <c r="U343" s="11"/>
    </row>
    <row r="344" spans="12:21" x14ac:dyDescent="0.25">
      <c r="L344" s="37"/>
      <c r="M344" s="11"/>
      <c r="N344" s="11"/>
      <c r="O344" s="13"/>
      <c r="P344" s="11"/>
      <c r="Q344" s="11"/>
      <c r="R344" s="11"/>
      <c r="S344" s="11"/>
      <c r="T344" s="13"/>
      <c r="U344" s="11"/>
    </row>
    <row r="345" spans="12:21" x14ac:dyDescent="0.25">
      <c r="L345" s="37"/>
      <c r="M345" s="11"/>
      <c r="N345" s="11"/>
      <c r="O345" s="12"/>
      <c r="P345" s="11"/>
      <c r="Q345" s="11"/>
      <c r="R345" s="11"/>
      <c r="S345" s="11"/>
      <c r="T345" s="11"/>
      <c r="U345" s="11"/>
    </row>
    <row r="346" spans="12:21" x14ac:dyDescent="0.25">
      <c r="L346" s="49"/>
      <c r="M346" s="1"/>
      <c r="O346" s="13"/>
      <c r="P346" s="13"/>
      <c r="Q346" s="13"/>
      <c r="R346" s="13"/>
      <c r="S346" s="13"/>
      <c r="T346" s="13"/>
      <c r="U346" s="12"/>
    </row>
    <row r="347" spans="12:21" x14ac:dyDescent="0.25">
      <c r="L347" s="49"/>
      <c r="M347" s="1"/>
      <c r="O347" s="63"/>
      <c r="P347" s="19"/>
      <c r="Q347" s="12"/>
      <c r="R347" s="19"/>
      <c r="S347" s="12"/>
      <c r="T347" s="63"/>
      <c r="U347" s="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23951</vt:lpstr>
      <vt:lpstr>24268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2001-07-27T00:40:09Z</cp:lastPrinted>
  <dcterms:created xsi:type="dcterms:W3CDTF">2000-03-28T16:52:23Z</dcterms:created>
  <dcterms:modified xsi:type="dcterms:W3CDTF">2023-09-10T11:05:59Z</dcterms:modified>
</cp:coreProperties>
</file>