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6288"/>
  </bookViews>
  <sheets>
    <sheet name="Table" sheetId="1" r:id="rId1"/>
    <sheet name="Workpapers" sheetId="2" r:id="rId2"/>
  </sheets>
  <definedNames>
    <definedName name="_xlnm.Print_Area" localSheetId="0">Table!$A$1:$E$28</definedName>
  </definedNames>
  <calcPr calcId="0"/>
</workbook>
</file>

<file path=xl/calcChain.xml><?xml version="1.0" encoding="utf-8"?>
<calcChain xmlns="http://schemas.openxmlformats.org/spreadsheetml/2006/main">
  <c r="D17" i="2" l="1"/>
  <c r="E17" i="2"/>
  <c r="F17" i="2"/>
  <c r="D18" i="2"/>
  <c r="E18" i="2"/>
  <c r="F18" i="2"/>
  <c r="D19" i="2"/>
  <c r="E19" i="2"/>
  <c r="F19" i="2"/>
  <c r="D20" i="2"/>
  <c r="E20" i="2"/>
  <c r="F20" i="2"/>
  <c r="D22" i="2"/>
  <c r="E22" i="2"/>
  <c r="F22" i="2"/>
  <c r="F23" i="2"/>
  <c r="D29" i="2"/>
  <c r="F29" i="2"/>
  <c r="E30" i="2"/>
  <c r="F30" i="2"/>
  <c r="D32" i="2"/>
  <c r="F32" i="2"/>
  <c r="E33" i="2"/>
  <c r="F33" i="2"/>
  <c r="D35" i="2"/>
  <c r="F35" i="2"/>
  <c r="E36" i="2"/>
  <c r="F36" i="2"/>
  <c r="D37" i="2"/>
  <c r="E37" i="2"/>
  <c r="F37" i="2"/>
  <c r="F40" i="2"/>
  <c r="G40" i="2"/>
  <c r="F41" i="2"/>
  <c r="G41" i="2"/>
  <c r="F42" i="2"/>
  <c r="H42" i="2"/>
  <c r="G44" i="2"/>
</calcChain>
</file>

<file path=xl/comments1.xml><?xml version="1.0" encoding="utf-8"?>
<comments xmlns="http://schemas.openxmlformats.org/spreadsheetml/2006/main">
  <authors>
    <author/>
  </authors>
  <commentList>
    <comment ref="B31" authorId="0" shapeId="0">
      <text>
        <r>
          <rPr>
            <sz val="9"/>
            <color indexed="81"/>
            <rFont val="Tahoma"/>
            <charset val="1"/>
          </rPr>
          <t>Catherine E. Yap:
Per Lad Lorenz Direct Testimony incl Errata Oct 99, 99-10-012, at Table 1, but allocation share is reduced to reflect JR 1044 instead of 1067 in testimony.</t>
        </r>
      </text>
    </comment>
    <comment ref="B46" authorId="0" shapeId="0">
      <text>
        <r>
          <rPr>
            <sz val="9"/>
            <color indexed="81"/>
            <rFont val="Tahoma"/>
            <charset val="1"/>
          </rPr>
          <t>Catherine E. Yap:
Per Lad Lorenz Direct Testimony incl Errata Oct 99, 99-10-012, at Table 1, but allocation share is reduced to reflect JR 1044 instead of 1067 in testimony.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6" authorId="0" shapeId="0">
      <text>
        <r>
          <rPr>
            <sz val="9"/>
            <color indexed="81"/>
            <rFont val="Tahoma"/>
            <charset val="1"/>
          </rPr>
          <t>Catherine E. Yap:
Per Lad Lorenz Direct Testimony incl Errata Oct 99, 99-10-012, at Table 1, but allocation share is reduced to reflect JR 1044 instead of 1067 in testimony.</t>
        </r>
      </text>
    </comment>
  </commentList>
</comments>
</file>

<file path=xl/sharedStrings.xml><?xml version="1.0" encoding="utf-8"?>
<sst xmlns="http://schemas.openxmlformats.org/spreadsheetml/2006/main" count="113" uniqueCount="60">
  <si>
    <t>Exhibit A</t>
  </si>
  <si>
    <t xml:space="preserve">Post-Interim Settlement </t>
  </si>
  <si>
    <t>Estimate of Stranded Cost Risk for</t>
  </si>
  <si>
    <t xml:space="preserve">Core and Noncore Ratepayers and Shareholders </t>
  </si>
  <si>
    <t>Total Stranded</t>
  </si>
  <si>
    <t>Core</t>
  </si>
  <si>
    <t>Noncore</t>
  </si>
  <si>
    <t>Shareholder</t>
  </si>
  <si>
    <t>Costs ($000)</t>
  </si>
  <si>
    <t>Share ($000)</t>
  </si>
  <si>
    <t>Intrastate Transmission Costs/1</t>
  </si>
  <si>
    <t>Unbundled Storage Risk/2</t>
  </si>
  <si>
    <t xml:space="preserve">     Market Value Est 50%</t>
  </si>
  <si>
    <t>Interstate Pipeline Reservation Costs/3</t>
  </si>
  <si>
    <t xml:space="preserve">     Market Value Est 30% As Billed Rate</t>
  </si>
  <si>
    <t xml:space="preserve">     Market Value Est 50% As Billed Rate</t>
  </si>
  <si>
    <t>Total Settlement Risks</t>
  </si>
  <si>
    <t xml:space="preserve">Notes:   </t>
  </si>
  <si>
    <t>/1  Based upon recent recorded variation in throughput and average noncore rate from BCAP  proposed decision.</t>
  </si>
  <si>
    <t xml:space="preserve">/2  Based upon estimate of embedded cost of storage using information from responses to SCGC DR 1.1&amp; 1.3 and </t>
  </si>
  <si>
    <t xml:space="preserve">       from responses to SCE DR 1.1 &amp; 2.4 in A.98-01-015.</t>
  </si>
  <si>
    <t>/3  Interstate pipeline costs are based on Table 1, Direct Testimony of Lad Lorenz, A.99-10-012.</t>
  </si>
  <si>
    <t xml:space="preserve">Core Capacity is </t>
  </si>
  <si>
    <t>Add on ITCS Risk in $millions</t>
  </si>
  <si>
    <t>2002 Total</t>
  </si>
  <si>
    <t>Stranded</t>
  </si>
  <si>
    <t>Shareholders</t>
  </si>
  <si>
    <t>El Paso (1150 MMcfd)</t>
  </si>
  <si>
    <t xml:space="preserve">    Core Capacity (744 mmcfd)</t>
  </si>
  <si>
    <t xml:space="preserve">    Remaining Capacity (406 mmcfd)</t>
  </si>
  <si>
    <t>Transwestern (300 MMcfd)</t>
  </si>
  <si>
    <t xml:space="preserve">    Core Capacity (300 MMcfd)</t>
  </si>
  <si>
    <t xml:space="preserve">    Remaining Capacity (0 MMcfd)</t>
  </si>
  <si>
    <t>Transwestern Lateral (200 MMcfd)</t>
  </si>
  <si>
    <t xml:space="preserve">    Core Capacity (200 MMcfd)</t>
  </si>
  <si>
    <t xml:space="preserve">       Total Stranded Capacity Risk</t>
  </si>
  <si>
    <t>Throughput Risk on Unbundled Transmission &amp; Load Balancing COS  (Unbundled storage is excluded)</t>
  </si>
  <si>
    <t>Financial Risk for SoCalGas if LF drops by 6% and entire transmission rate is volumetric with no stranded storage</t>
  </si>
  <si>
    <t>Estimate of avg noncore rate $/dth</t>
  </si>
  <si>
    <t>Loss in volumes MMcfd</t>
  </si>
  <si>
    <t>Loss in volumes Mdth</t>
  </si>
  <si>
    <t>Loss in M$</t>
  </si>
  <si>
    <t>System</t>
  </si>
  <si>
    <t>Load Balanc</t>
  </si>
  <si>
    <t>Unbundled</t>
  </si>
  <si>
    <t xml:space="preserve">Storage </t>
  </si>
  <si>
    <t xml:space="preserve">  Inventory</t>
  </si>
  <si>
    <t xml:space="preserve">  Withdrawal</t>
  </si>
  <si>
    <t xml:space="preserve">   Injection</t>
  </si>
  <si>
    <t xml:space="preserve">        Total</t>
  </si>
  <si>
    <t>LRMC Unit $</t>
  </si>
  <si>
    <t>Apply EPMC Factor to bring rev to RR</t>
  </si>
  <si>
    <t>Throughput Risk in $000</t>
  </si>
  <si>
    <t>30% ABR</t>
  </si>
  <si>
    <t>50% ABR</t>
  </si>
  <si>
    <t xml:space="preserve">     Shareholders</t>
  </si>
  <si>
    <t xml:space="preserve">     Ratepayers</t>
  </si>
  <si>
    <t>Unbundled Storage Risk in $000</t>
  </si>
  <si>
    <t>ITCS Risk in $000</t>
  </si>
  <si>
    <t>Total Combined Risk in $000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</si>
</sst>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%\ &quot;unbundled&quot;"/>
    <numFmt numFmtId="166" formatCode="0.000"/>
    <numFmt numFmtId="167" formatCode="_(* #,##0.000_);_(* \(#,##0.000\);_(* &quot;-&quot;??_);_(@_)"/>
    <numFmt numFmtId="168" formatCode="0.00000000"/>
  </numFmts>
  <fonts count="13" x14ac:knownFonts="1">
    <font>
      <sz val="10"/>
      <name val="Book Antiqua"/>
    </font>
    <font>
      <sz val="10"/>
      <name val="Book Antiqua"/>
    </font>
    <font>
      <b/>
      <sz val="14"/>
      <name val="Book Antiqua"/>
      <family val="1"/>
    </font>
    <font>
      <sz val="10"/>
      <name val="Book Antiqua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10"/>
      <color indexed="41"/>
      <name val="Times New Roman"/>
      <family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4" fillId="0" borderId="3" xfId="0" applyFont="1" applyBorder="1"/>
    <xf numFmtId="0" fontId="6" fillId="0" borderId="4" xfId="0" applyFont="1" applyBorder="1"/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9" fontId="4" fillId="0" borderId="0" xfId="2" applyFont="1" applyBorder="1"/>
    <xf numFmtId="9" fontId="4" fillId="0" borderId="5" xfId="2" applyFont="1" applyBorder="1"/>
    <xf numFmtId="1" fontId="4" fillId="0" borderId="0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6" fontId="7" fillId="0" borderId="0" xfId="0" quotePrefix="1" applyNumberFormat="1" applyFont="1" applyAlignment="1">
      <alignment horizontal="right"/>
    </xf>
    <xf numFmtId="0" fontId="7" fillId="0" borderId="0" xfId="0" applyFont="1"/>
    <xf numFmtId="164" fontId="8" fillId="0" borderId="0" xfId="1" applyNumberFormat="1" applyFont="1" applyAlignment="1">
      <alignment horizontal="right"/>
    </xf>
    <xf numFmtId="9" fontId="7" fillId="0" borderId="0" xfId="0" applyNumberFormat="1" applyFont="1"/>
    <xf numFmtId="164" fontId="8" fillId="0" borderId="0" xfId="0" applyNumberFormat="1" applyFont="1" applyAlignment="1">
      <alignment horizontal="right"/>
    </xf>
    <xf numFmtId="0" fontId="3" fillId="0" borderId="0" xfId="0" quotePrefix="1" applyFont="1"/>
    <xf numFmtId="167" fontId="4" fillId="0" borderId="0" xfId="1" applyNumberFormat="1" applyFont="1" applyBorder="1"/>
    <xf numFmtId="167" fontId="4" fillId="0" borderId="5" xfId="1" applyNumberFormat="1" applyFont="1" applyBorder="1"/>
    <xf numFmtId="167" fontId="4" fillId="0" borderId="7" xfId="1" applyNumberFormat="1" applyFont="1" applyBorder="1"/>
    <xf numFmtId="167" fontId="4" fillId="0" borderId="8" xfId="1" applyNumberFormat="1" applyFont="1" applyBorder="1"/>
    <xf numFmtId="0" fontId="4" fillId="0" borderId="0" xfId="0" applyFont="1"/>
    <xf numFmtId="0" fontId="9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4" fillId="0" borderId="5" xfId="0" applyFont="1" applyBorder="1"/>
    <xf numFmtId="43" fontId="4" fillId="0" borderId="0" xfId="1" applyFont="1" applyBorder="1"/>
    <xf numFmtId="164" fontId="4" fillId="0" borderId="0" xfId="1" applyNumberFormat="1" applyFont="1" applyBorder="1"/>
    <xf numFmtId="164" fontId="4" fillId="0" borderId="7" xfId="1" applyNumberFormat="1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43" fontId="4" fillId="0" borderId="13" xfId="0" applyNumberFormat="1" applyFont="1" applyBorder="1"/>
    <xf numFmtId="43" fontId="4" fillId="0" borderId="0" xfId="0" applyNumberFormat="1" applyFont="1" applyBorder="1"/>
    <xf numFmtId="0" fontId="4" fillId="0" borderId="14" xfId="0" applyFont="1" applyBorder="1"/>
    <xf numFmtId="0" fontId="4" fillId="0" borderId="15" xfId="0" applyFont="1" applyBorder="1"/>
    <xf numFmtId="43" fontId="4" fillId="0" borderId="16" xfId="1" applyFont="1" applyBorder="1"/>
    <xf numFmtId="1" fontId="4" fillId="0" borderId="0" xfId="0" applyNumberFormat="1" applyFont="1"/>
    <xf numFmtId="166" fontId="4" fillId="0" borderId="0" xfId="0" applyNumberFormat="1" applyFont="1"/>
    <xf numFmtId="0" fontId="6" fillId="0" borderId="9" xfId="0" applyFont="1" applyBorder="1"/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11" fillId="0" borderId="0" xfId="0" applyFont="1"/>
    <xf numFmtId="164" fontId="4" fillId="0" borderId="13" xfId="1" applyNumberFormat="1" applyFont="1" applyBorder="1"/>
    <xf numFmtId="168" fontId="11" fillId="0" borderId="0" xfId="0" applyNumberFormat="1" applyFont="1"/>
    <xf numFmtId="0" fontId="6" fillId="0" borderId="12" xfId="0" applyFont="1" applyBorder="1"/>
    <xf numFmtId="164" fontId="6" fillId="0" borderId="0" xfId="1" applyNumberFormat="1" applyFont="1" applyBorder="1"/>
    <xf numFmtId="164" fontId="4" fillId="0" borderId="15" xfId="1" applyNumberFormat="1" applyFont="1" applyBorder="1"/>
    <xf numFmtId="164" fontId="4" fillId="0" borderId="16" xfId="1" applyNumberFormat="1" applyFont="1" applyBorder="1"/>
    <xf numFmtId="164" fontId="5" fillId="0" borderId="0" xfId="1" applyNumberFormat="1" applyFont="1" applyBorder="1"/>
    <xf numFmtId="164" fontId="5" fillId="0" borderId="13" xfId="1" applyNumberFormat="1" applyFont="1" applyBorder="1"/>
    <xf numFmtId="165" fontId="5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D10" sqref="D10"/>
    </sheetView>
  </sheetViews>
  <sheetFormatPr defaultColWidth="9.109375" defaultRowHeight="13.8" x14ac:dyDescent="0.3"/>
  <cols>
    <col min="1" max="1" width="44.88671875" style="1" customWidth="1"/>
    <col min="2" max="2" width="16.44140625" style="3" customWidth="1"/>
    <col min="3" max="3" width="17.109375" style="3" customWidth="1"/>
    <col min="4" max="4" width="16.5546875" style="3" customWidth="1"/>
    <col min="5" max="5" width="17.44140625" style="3" customWidth="1"/>
    <col min="6" max="6" width="13.88671875" style="1" customWidth="1"/>
    <col min="7" max="16384" width="9.109375" style="1"/>
  </cols>
  <sheetData>
    <row r="1" spans="1:5" ht="15.6" x14ac:dyDescent="0.3">
      <c r="A1" s="66" t="s">
        <v>0</v>
      </c>
      <c r="B1" s="66"/>
      <c r="C1" s="66"/>
      <c r="D1" s="66"/>
      <c r="E1" s="66"/>
    </row>
    <row r="2" spans="1:5" ht="18" x14ac:dyDescent="0.35">
      <c r="A2" s="67" t="s">
        <v>1</v>
      </c>
      <c r="B2" s="67"/>
      <c r="C2" s="67"/>
      <c r="D2" s="67"/>
      <c r="E2" s="67"/>
    </row>
    <row r="3" spans="1:5" ht="18" x14ac:dyDescent="0.35">
      <c r="A3" s="67" t="s">
        <v>2</v>
      </c>
      <c r="B3" s="67"/>
      <c r="C3" s="67"/>
      <c r="D3" s="67"/>
      <c r="E3" s="67"/>
    </row>
    <row r="4" spans="1:5" ht="18" x14ac:dyDescent="0.35">
      <c r="A4" s="67" t="s">
        <v>3</v>
      </c>
      <c r="B4" s="67"/>
      <c r="C4" s="67"/>
      <c r="D4" s="67"/>
      <c r="E4" s="67"/>
    </row>
    <row r="5" spans="1:5" ht="32.25" customHeight="1" x14ac:dyDescent="0.3">
      <c r="A5" s="2"/>
      <c r="B5" s="2"/>
      <c r="C5" s="2"/>
      <c r="D5" s="2"/>
      <c r="E5" s="2"/>
    </row>
    <row r="6" spans="1:5" ht="15.6" x14ac:dyDescent="0.3">
      <c r="A6" s="18"/>
      <c r="B6" s="19"/>
      <c r="C6" s="19"/>
      <c r="D6" s="19"/>
      <c r="E6" s="19"/>
    </row>
    <row r="7" spans="1:5" ht="15.6" x14ac:dyDescent="0.3">
      <c r="A7" s="18"/>
      <c r="B7" s="20" t="s">
        <v>4</v>
      </c>
      <c r="C7" s="20" t="s">
        <v>5</v>
      </c>
      <c r="D7" s="20" t="s">
        <v>6</v>
      </c>
      <c r="E7" s="20" t="s">
        <v>7</v>
      </c>
    </row>
    <row r="8" spans="1:5" ht="15.6" x14ac:dyDescent="0.3">
      <c r="A8" s="18"/>
      <c r="B8" s="20" t="s">
        <v>8</v>
      </c>
      <c r="C8" s="21" t="s">
        <v>9</v>
      </c>
      <c r="D8" s="21" t="s">
        <v>9</v>
      </c>
      <c r="E8" s="21" t="s">
        <v>9</v>
      </c>
    </row>
    <row r="9" spans="1:5" ht="15.6" x14ac:dyDescent="0.3">
      <c r="A9" s="18"/>
      <c r="B9" s="19"/>
      <c r="C9" s="19"/>
      <c r="D9" s="19"/>
      <c r="E9" s="19"/>
    </row>
    <row r="10" spans="1:5" ht="15.6" x14ac:dyDescent="0.3">
      <c r="A10" s="22" t="s">
        <v>10</v>
      </c>
      <c r="B10" s="23">
        <v>20634.910671599999</v>
      </c>
      <c r="C10" s="23">
        <v>5689.4288500742805</v>
      </c>
      <c r="D10" s="23">
        <v>9786.7541536257195</v>
      </c>
      <c r="E10" s="23">
        <v>5158.7276678999997</v>
      </c>
    </row>
    <row r="11" spans="1:5" ht="15.6" x14ac:dyDescent="0.3">
      <c r="A11" s="22"/>
      <c r="B11" s="23"/>
      <c r="C11" s="23"/>
      <c r="D11" s="23"/>
      <c r="E11" s="23"/>
    </row>
    <row r="12" spans="1:5" ht="15.6" x14ac:dyDescent="0.3">
      <c r="A12" s="22" t="s">
        <v>11</v>
      </c>
      <c r="B12" s="23"/>
      <c r="C12" s="23"/>
      <c r="D12" s="23"/>
      <c r="E12" s="23"/>
    </row>
    <row r="13" spans="1:5" ht="15.6" x14ac:dyDescent="0.3">
      <c r="A13" s="22" t="s">
        <v>12</v>
      </c>
      <c r="B13" s="23">
        <v>9967.3615366314116</v>
      </c>
      <c r="C13" s="23">
        <v>1832.124700001084</v>
      </c>
      <c r="D13" s="23">
        <v>3151.5560683146218</v>
      </c>
      <c r="E13" s="23">
        <v>4983.6807683157058</v>
      </c>
    </row>
    <row r="14" spans="1:5" ht="15.6" x14ac:dyDescent="0.3">
      <c r="A14" s="22"/>
      <c r="B14" s="23"/>
      <c r="C14" s="23"/>
      <c r="D14" s="23"/>
      <c r="E14" s="23"/>
    </row>
    <row r="15" spans="1:5" ht="15.6" x14ac:dyDescent="0.3">
      <c r="A15" s="22" t="s">
        <v>13</v>
      </c>
      <c r="B15" s="23"/>
      <c r="C15" s="23"/>
      <c r="D15" s="23"/>
      <c r="E15" s="23"/>
    </row>
    <row r="16" spans="1:5" ht="15.6" x14ac:dyDescent="0.3">
      <c r="A16" s="22" t="s">
        <v>14</v>
      </c>
      <c r="B16" s="23">
        <v>31880</v>
      </c>
      <c r="C16" s="23">
        <v>0</v>
      </c>
      <c r="D16" s="23">
        <v>23910</v>
      </c>
      <c r="E16" s="23">
        <v>7970</v>
      </c>
    </row>
    <row r="17" spans="1:6" ht="15.6" x14ac:dyDescent="0.3">
      <c r="A17" s="22" t="s">
        <v>15</v>
      </c>
      <c r="B17" s="23">
        <v>22771</v>
      </c>
      <c r="C17" s="23">
        <v>0</v>
      </c>
      <c r="D17" s="23">
        <v>17078</v>
      </c>
      <c r="E17" s="23">
        <v>5693</v>
      </c>
    </row>
    <row r="18" spans="1:6" ht="15.6" x14ac:dyDescent="0.3">
      <c r="A18" s="24"/>
      <c r="B18" s="23"/>
      <c r="C18" s="23"/>
      <c r="D18" s="23"/>
      <c r="E18" s="23"/>
    </row>
    <row r="19" spans="1:6" ht="15.6" x14ac:dyDescent="0.3">
      <c r="A19" s="22" t="s">
        <v>16</v>
      </c>
      <c r="B19" s="19"/>
      <c r="C19" s="19"/>
      <c r="D19" s="19"/>
      <c r="E19" s="19"/>
    </row>
    <row r="20" spans="1:6" ht="15.6" x14ac:dyDescent="0.3">
      <c r="A20" s="22" t="s">
        <v>14</v>
      </c>
      <c r="B20" s="25">
        <v>62482.272208231414</v>
      </c>
      <c r="C20" s="25">
        <v>7521.5535500753649</v>
      </c>
      <c r="D20" s="25">
        <v>36848.310221940337</v>
      </c>
      <c r="E20" s="25">
        <v>18112.408436215705</v>
      </c>
    </row>
    <row r="21" spans="1:6" ht="15.6" x14ac:dyDescent="0.3">
      <c r="A21" s="22" t="s">
        <v>15</v>
      </c>
      <c r="B21" s="25">
        <v>53373.272208231414</v>
      </c>
      <c r="C21" s="25">
        <v>7521.5535500753649</v>
      </c>
      <c r="D21" s="25">
        <v>30016.310221940341</v>
      </c>
      <c r="E21" s="25">
        <v>15835.408436215705</v>
      </c>
    </row>
    <row r="22" spans="1:6" ht="15.6" x14ac:dyDescent="0.3">
      <c r="A22" s="18"/>
      <c r="B22" s="19"/>
      <c r="C22" s="19"/>
      <c r="D22" s="19"/>
      <c r="E22" s="19"/>
    </row>
    <row r="23" spans="1:6" ht="33.75" customHeight="1" x14ac:dyDescent="0.3"/>
    <row r="24" spans="1:6" x14ac:dyDescent="0.3">
      <c r="A24" s="1" t="s">
        <v>17</v>
      </c>
    </row>
    <row r="25" spans="1:6" x14ac:dyDescent="0.3">
      <c r="A25" s="26" t="s">
        <v>18</v>
      </c>
    </row>
    <row r="26" spans="1:6" x14ac:dyDescent="0.3">
      <c r="A26" s="26" t="s">
        <v>19</v>
      </c>
    </row>
    <row r="27" spans="1:6" x14ac:dyDescent="0.3">
      <c r="A27" s="1" t="s">
        <v>20</v>
      </c>
    </row>
    <row r="28" spans="1:6" x14ac:dyDescent="0.3">
      <c r="A28" s="26" t="s">
        <v>21</v>
      </c>
    </row>
    <row r="29" spans="1:6" ht="14.4" thickBot="1" x14ac:dyDescent="0.35"/>
    <row r="30" spans="1:6" x14ac:dyDescent="0.3">
      <c r="A30" s="4"/>
      <c r="B30" s="5"/>
      <c r="C30" s="6" t="s">
        <v>22</v>
      </c>
      <c r="D30" s="65">
        <v>0</v>
      </c>
      <c r="E30" s="65"/>
      <c r="F30" s="7"/>
    </row>
    <row r="31" spans="1:6" x14ac:dyDescent="0.3">
      <c r="A31" s="8" t="s">
        <v>23</v>
      </c>
      <c r="B31" s="9" t="s">
        <v>24</v>
      </c>
      <c r="C31" s="9" t="s">
        <v>25</v>
      </c>
      <c r="D31" s="9" t="s">
        <v>5</v>
      </c>
      <c r="E31" s="9" t="s">
        <v>6</v>
      </c>
      <c r="F31" s="10" t="s">
        <v>26</v>
      </c>
    </row>
    <row r="32" spans="1:6" x14ac:dyDescent="0.3">
      <c r="A32" s="11"/>
      <c r="B32" s="12"/>
      <c r="C32" s="13">
        <v>0.3</v>
      </c>
      <c r="D32" s="13">
        <v>0.75</v>
      </c>
      <c r="E32" s="13">
        <v>0.75</v>
      </c>
      <c r="F32" s="14">
        <v>0.25</v>
      </c>
    </row>
    <row r="33" spans="1:6" x14ac:dyDescent="0.3">
      <c r="A33" s="11" t="s">
        <v>27</v>
      </c>
      <c r="B33" s="12">
        <v>129</v>
      </c>
      <c r="C33" s="27"/>
      <c r="D33" s="27"/>
      <c r="E33" s="27"/>
      <c r="F33" s="28"/>
    </row>
    <row r="34" spans="1:6" x14ac:dyDescent="0.3">
      <c r="A34" s="11" t="s">
        <v>28</v>
      </c>
      <c r="B34" s="15">
        <v>83.457391304347823</v>
      </c>
      <c r="C34" s="27">
        <v>0</v>
      </c>
      <c r="D34" s="27">
        <v>0</v>
      </c>
      <c r="E34" s="27"/>
      <c r="F34" s="28">
        <v>0</v>
      </c>
    </row>
    <row r="35" spans="1:6" x14ac:dyDescent="0.3">
      <c r="A35" s="11" t="s">
        <v>29</v>
      </c>
      <c r="B35" s="15">
        <v>45.542608695652177</v>
      </c>
      <c r="C35" s="27">
        <v>31.879826086956523</v>
      </c>
      <c r="D35" s="27"/>
      <c r="E35" s="27">
        <v>23.909869565217392</v>
      </c>
      <c r="F35" s="28">
        <v>7.9699565217391308</v>
      </c>
    </row>
    <row r="36" spans="1:6" x14ac:dyDescent="0.3">
      <c r="A36" s="11" t="s">
        <v>30</v>
      </c>
      <c r="B36" s="12">
        <v>38</v>
      </c>
      <c r="C36" s="27"/>
      <c r="D36" s="27"/>
      <c r="E36" s="27"/>
      <c r="F36" s="28"/>
    </row>
    <row r="37" spans="1:6" x14ac:dyDescent="0.3">
      <c r="A37" s="11" t="s">
        <v>31</v>
      </c>
      <c r="B37" s="12">
        <v>38</v>
      </c>
      <c r="C37" s="27">
        <v>0</v>
      </c>
      <c r="D37" s="27">
        <v>0</v>
      </c>
      <c r="E37" s="27"/>
      <c r="F37" s="28">
        <v>0</v>
      </c>
    </row>
    <row r="38" spans="1:6" x14ac:dyDescent="0.3">
      <c r="A38" s="11" t="s">
        <v>32</v>
      </c>
      <c r="B38" s="12">
        <v>0</v>
      </c>
      <c r="C38" s="27">
        <v>0</v>
      </c>
      <c r="D38" s="27"/>
      <c r="E38" s="27">
        <v>0</v>
      </c>
      <c r="F38" s="28">
        <v>0</v>
      </c>
    </row>
    <row r="39" spans="1:6" x14ac:dyDescent="0.3">
      <c r="A39" s="11" t="s">
        <v>33</v>
      </c>
      <c r="B39" s="12">
        <v>7</v>
      </c>
      <c r="C39" s="27"/>
      <c r="D39" s="27"/>
      <c r="E39" s="27"/>
      <c r="F39" s="28"/>
    </row>
    <row r="40" spans="1:6" x14ac:dyDescent="0.3">
      <c r="A40" s="11" t="s">
        <v>34</v>
      </c>
      <c r="B40" s="12">
        <v>7</v>
      </c>
      <c r="C40" s="27">
        <v>0</v>
      </c>
      <c r="D40" s="27">
        <v>0</v>
      </c>
      <c r="E40" s="27"/>
      <c r="F40" s="28">
        <v>0</v>
      </c>
    </row>
    <row r="41" spans="1:6" x14ac:dyDescent="0.3">
      <c r="A41" s="11" t="s">
        <v>32</v>
      </c>
      <c r="B41" s="12">
        <v>0</v>
      </c>
      <c r="C41" s="27">
        <v>0</v>
      </c>
      <c r="D41" s="27"/>
      <c r="E41" s="27">
        <v>0</v>
      </c>
      <c r="F41" s="28">
        <v>0</v>
      </c>
    </row>
    <row r="42" spans="1:6" ht="14.4" thickBot="1" x14ac:dyDescent="0.35">
      <c r="A42" s="16" t="s">
        <v>35</v>
      </c>
      <c r="B42" s="17">
        <v>174</v>
      </c>
      <c r="C42" s="29">
        <v>31.879826086956523</v>
      </c>
      <c r="D42" s="29">
        <v>0</v>
      </c>
      <c r="E42" s="29">
        <v>23.909869565217392</v>
      </c>
      <c r="F42" s="30">
        <v>7.9699565217391308</v>
      </c>
    </row>
    <row r="44" spans="1:6" ht="14.4" thickBot="1" x14ac:dyDescent="0.35"/>
    <row r="45" spans="1:6" x14ac:dyDescent="0.3">
      <c r="A45" s="4"/>
      <c r="B45" s="5"/>
      <c r="C45" s="6" t="s">
        <v>22</v>
      </c>
      <c r="D45" s="65">
        <v>0</v>
      </c>
      <c r="E45" s="65"/>
      <c r="F45" s="7"/>
    </row>
    <row r="46" spans="1:6" x14ac:dyDescent="0.3">
      <c r="A46" s="8" t="s">
        <v>23</v>
      </c>
      <c r="B46" s="9" t="s">
        <v>24</v>
      </c>
      <c r="C46" s="9" t="s">
        <v>25</v>
      </c>
      <c r="D46" s="9" t="s">
        <v>5</v>
      </c>
      <c r="E46" s="9" t="s">
        <v>6</v>
      </c>
      <c r="F46" s="10" t="s">
        <v>26</v>
      </c>
    </row>
    <row r="47" spans="1:6" x14ac:dyDescent="0.3">
      <c r="A47" s="11"/>
      <c r="B47" s="12"/>
      <c r="C47" s="13">
        <v>0.5</v>
      </c>
      <c r="D47" s="13">
        <v>0.75</v>
      </c>
      <c r="E47" s="13">
        <v>0.75</v>
      </c>
      <c r="F47" s="14">
        <v>0.25</v>
      </c>
    </row>
    <row r="48" spans="1:6" x14ac:dyDescent="0.3">
      <c r="A48" s="11" t="s">
        <v>27</v>
      </c>
      <c r="B48" s="12">
        <v>129</v>
      </c>
      <c r="C48" s="27"/>
      <c r="D48" s="27"/>
      <c r="E48" s="27"/>
      <c r="F48" s="28"/>
    </row>
    <row r="49" spans="1:6" x14ac:dyDescent="0.3">
      <c r="A49" s="11" t="s">
        <v>28</v>
      </c>
      <c r="B49" s="15">
        <v>83.457391304347823</v>
      </c>
      <c r="C49" s="27">
        <v>0</v>
      </c>
      <c r="D49" s="27">
        <v>0</v>
      </c>
      <c r="E49" s="27"/>
      <c r="F49" s="28">
        <v>0</v>
      </c>
    </row>
    <row r="50" spans="1:6" x14ac:dyDescent="0.3">
      <c r="A50" s="11" t="s">
        <v>29</v>
      </c>
      <c r="B50" s="15">
        <v>45.542608695652177</v>
      </c>
      <c r="C50" s="27">
        <v>22.771304347826089</v>
      </c>
      <c r="D50" s="27"/>
      <c r="E50" s="27">
        <v>17.078478260869566</v>
      </c>
      <c r="F50" s="28">
        <v>5.6928260869565221</v>
      </c>
    </row>
    <row r="51" spans="1:6" x14ac:dyDescent="0.3">
      <c r="A51" s="11" t="s">
        <v>30</v>
      </c>
      <c r="B51" s="12">
        <v>38</v>
      </c>
      <c r="C51" s="27"/>
      <c r="D51" s="27"/>
      <c r="E51" s="27"/>
      <c r="F51" s="28"/>
    </row>
    <row r="52" spans="1:6" x14ac:dyDescent="0.3">
      <c r="A52" s="11" t="s">
        <v>31</v>
      </c>
      <c r="B52" s="12">
        <v>38</v>
      </c>
      <c r="C52" s="27">
        <v>0</v>
      </c>
      <c r="D52" s="27">
        <v>0</v>
      </c>
      <c r="E52" s="27"/>
      <c r="F52" s="28">
        <v>0</v>
      </c>
    </row>
    <row r="53" spans="1:6" x14ac:dyDescent="0.3">
      <c r="A53" s="11" t="s">
        <v>32</v>
      </c>
      <c r="B53" s="12">
        <v>0</v>
      </c>
      <c r="C53" s="27">
        <v>0</v>
      </c>
      <c r="D53" s="27"/>
      <c r="E53" s="27">
        <v>0</v>
      </c>
      <c r="F53" s="28">
        <v>0</v>
      </c>
    </row>
    <row r="54" spans="1:6" x14ac:dyDescent="0.3">
      <c r="A54" s="11" t="s">
        <v>33</v>
      </c>
      <c r="B54" s="12">
        <v>7</v>
      </c>
      <c r="C54" s="27"/>
      <c r="D54" s="27"/>
      <c r="E54" s="27"/>
      <c r="F54" s="28"/>
    </row>
    <row r="55" spans="1:6" x14ac:dyDescent="0.3">
      <c r="A55" s="11" t="s">
        <v>34</v>
      </c>
      <c r="B55" s="12">
        <v>7</v>
      </c>
      <c r="C55" s="27">
        <v>0</v>
      </c>
      <c r="D55" s="27">
        <v>0</v>
      </c>
      <c r="E55" s="27"/>
      <c r="F55" s="28">
        <v>0</v>
      </c>
    </row>
    <row r="56" spans="1:6" x14ac:dyDescent="0.3">
      <c r="A56" s="11" t="s">
        <v>32</v>
      </c>
      <c r="B56" s="12">
        <v>0</v>
      </c>
      <c r="C56" s="27">
        <v>0</v>
      </c>
      <c r="D56" s="27"/>
      <c r="E56" s="27">
        <v>0</v>
      </c>
      <c r="F56" s="28">
        <v>0</v>
      </c>
    </row>
    <row r="57" spans="1:6" ht="14.4" thickBot="1" x14ac:dyDescent="0.35">
      <c r="A57" s="16" t="s">
        <v>35</v>
      </c>
      <c r="B57" s="17">
        <v>174</v>
      </c>
      <c r="C57" s="29">
        <v>22.771304347826089</v>
      </c>
      <c r="D57" s="29">
        <v>0</v>
      </c>
      <c r="E57" s="29">
        <v>17.078478260869566</v>
      </c>
      <c r="F57" s="30">
        <v>5.6928260869565221</v>
      </c>
    </row>
  </sheetData>
  <printOptions horizontalCentered="1"/>
  <pageMargins left="0.75" right="0.75" top="0.94" bottom="0.62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>
      <selection activeCell="B4" sqref="B4"/>
    </sheetView>
  </sheetViews>
  <sheetFormatPr defaultColWidth="9.109375" defaultRowHeight="13.2" x14ac:dyDescent="0.25"/>
  <cols>
    <col min="1" max="1" width="32.5546875" style="31" customWidth="1"/>
    <col min="2" max="2" width="12.44140625" style="31" customWidth="1"/>
    <col min="3" max="5" width="12" style="31" customWidth="1"/>
    <col min="6" max="6" width="12.44140625" style="31" customWidth="1"/>
    <col min="7" max="8" width="10.5546875" style="31" customWidth="1"/>
    <col min="9" max="16384" width="9.109375" style="31"/>
  </cols>
  <sheetData>
    <row r="1" spans="1:7" ht="13.8" thickBot="1" x14ac:dyDescent="0.3"/>
    <row r="2" spans="1:7" x14ac:dyDescent="0.25">
      <c r="A2" s="32" t="s">
        <v>36</v>
      </c>
      <c r="B2" s="33"/>
      <c r="C2" s="33"/>
      <c r="D2" s="33"/>
      <c r="E2" s="33"/>
      <c r="F2" s="34"/>
      <c r="G2" s="35"/>
    </row>
    <row r="3" spans="1:7" x14ac:dyDescent="0.25">
      <c r="A3" s="11" t="s">
        <v>37</v>
      </c>
      <c r="B3" s="12"/>
      <c r="C3" s="12"/>
      <c r="D3" s="12"/>
      <c r="E3" s="12"/>
      <c r="F3" s="36"/>
    </row>
    <row r="4" spans="1:7" x14ac:dyDescent="0.25">
      <c r="A4" s="11" t="s">
        <v>38</v>
      </c>
      <c r="B4" s="37">
        <v>0.37890000000000001</v>
      </c>
      <c r="C4" s="12"/>
      <c r="D4" s="12"/>
      <c r="E4" s="12"/>
      <c r="F4" s="36"/>
    </row>
    <row r="5" spans="1:7" x14ac:dyDescent="0.25">
      <c r="A5" s="11" t="s">
        <v>39</v>
      </c>
      <c r="B5" s="38">
        <v>146.28</v>
      </c>
      <c r="C5" s="12"/>
      <c r="D5" s="12"/>
      <c r="E5" s="12"/>
      <c r="F5" s="36"/>
    </row>
    <row r="6" spans="1:7" x14ac:dyDescent="0.25">
      <c r="A6" s="11" t="s">
        <v>40</v>
      </c>
      <c r="B6" s="38">
        <v>54460.043999999994</v>
      </c>
      <c r="C6" s="12"/>
      <c r="D6" s="12"/>
      <c r="E6" s="12"/>
      <c r="F6" s="36"/>
    </row>
    <row r="7" spans="1:7" ht="13.8" thickBot="1" x14ac:dyDescent="0.3">
      <c r="A7" s="16" t="s">
        <v>41</v>
      </c>
      <c r="B7" s="39">
        <v>20634.910671599999</v>
      </c>
      <c r="C7" s="17"/>
      <c r="D7" s="17"/>
      <c r="E7" s="17"/>
      <c r="F7" s="40"/>
    </row>
    <row r="8" spans="1:7" ht="13.8" thickBot="1" x14ac:dyDescent="0.3"/>
    <row r="9" spans="1:7" ht="13.8" thickTop="1" x14ac:dyDescent="0.25">
      <c r="A9" s="41"/>
      <c r="B9" s="42" t="s">
        <v>42</v>
      </c>
      <c r="C9" s="42" t="s">
        <v>5</v>
      </c>
      <c r="D9" s="42" t="s">
        <v>43</v>
      </c>
      <c r="E9" s="42" t="s">
        <v>44</v>
      </c>
      <c r="F9" s="43"/>
    </row>
    <row r="10" spans="1:7" x14ac:dyDescent="0.25">
      <c r="A10" s="44" t="s">
        <v>45</v>
      </c>
      <c r="B10" s="12"/>
      <c r="C10" s="12"/>
      <c r="D10" s="12"/>
      <c r="E10" s="12"/>
      <c r="F10" s="45"/>
    </row>
    <row r="11" spans="1:7" x14ac:dyDescent="0.25">
      <c r="A11" s="44" t="s">
        <v>46</v>
      </c>
      <c r="B11" s="12">
        <v>105600</v>
      </c>
      <c r="C11" s="12">
        <v>70</v>
      </c>
      <c r="D11" s="12">
        <v>5.3310000000000004</v>
      </c>
      <c r="E11" s="12">
        <v>30.268999999999998</v>
      </c>
      <c r="F11" s="45"/>
    </row>
    <row r="12" spans="1:7" x14ac:dyDescent="0.25">
      <c r="A12" s="44" t="s">
        <v>47</v>
      </c>
      <c r="B12" s="12">
        <v>3125</v>
      </c>
      <c r="C12" s="12">
        <v>1935</v>
      </c>
      <c r="D12" s="12">
        <v>250</v>
      </c>
      <c r="E12" s="12">
        <v>935</v>
      </c>
      <c r="F12" s="45"/>
    </row>
    <row r="13" spans="1:7" x14ac:dyDescent="0.25">
      <c r="A13" s="44" t="s">
        <v>48</v>
      </c>
      <c r="B13" s="12">
        <v>803</v>
      </c>
      <c r="C13" s="12">
        <v>327</v>
      </c>
      <c r="D13" s="12">
        <v>354.9</v>
      </c>
      <c r="E13" s="12">
        <v>121</v>
      </c>
      <c r="F13" s="45"/>
    </row>
    <row r="14" spans="1:7" x14ac:dyDescent="0.25">
      <c r="A14" s="44" t="s">
        <v>49</v>
      </c>
      <c r="B14" s="12"/>
      <c r="C14" s="12"/>
      <c r="D14" s="12"/>
      <c r="E14" s="12"/>
      <c r="F14" s="45"/>
    </row>
    <row r="15" spans="1:7" x14ac:dyDescent="0.25">
      <c r="A15" s="44"/>
      <c r="B15" s="12" t="s">
        <v>50</v>
      </c>
      <c r="C15" s="12"/>
      <c r="D15" s="12"/>
      <c r="E15" s="12"/>
      <c r="F15" s="45"/>
    </row>
    <row r="16" spans="1:7" x14ac:dyDescent="0.25">
      <c r="A16" s="44" t="s">
        <v>45</v>
      </c>
      <c r="B16" s="12"/>
      <c r="C16" s="12"/>
      <c r="D16" s="12"/>
      <c r="E16" s="12"/>
      <c r="F16" s="45"/>
    </row>
    <row r="17" spans="1:6" x14ac:dyDescent="0.25">
      <c r="A17" s="44" t="s">
        <v>46</v>
      </c>
      <c r="B17" s="12">
        <v>0.19700000000000001</v>
      </c>
      <c r="C17" s="37">
        <v>13.79</v>
      </c>
      <c r="D17" s="37">
        <f>$B17*D11</f>
        <v>1.0502070000000001</v>
      </c>
      <c r="E17" s="37">
        <f>$B17*E11</f>
        <v>5.962993</v>
      </c>
      <c r="F17" s="46">
        <f>SUM(C17:E17)</f>
        <v>20.8032</v>
      </c>
    </row>
    <row r="18" spans="1:6" x14ac:dyDescent="0.25">
      <c r="A18" s="44" t="s">
        <v>47</v>
      </c>
      <c r="B18" s="12">
        <v>10.689</v>
      </c>
      <c r="C18" s="37">
        <v>20.683215000000001</v>
      </c>
      <c r="D18" s="37">
        <f>$B18*D12/1000</f>
        <v>2.67225</v>
      </c>
      <c r="E18" s="37">
        <f>$B18*E12/1000</f>
        <v>9.9942150000000005</v>
      </c>
      <c r="F18" s="46">
        <f>SUM(C18:E18)</f>
        <v>33.349680000000006</v>
      </c>
    </row>
    <row r="19" spans="1:6" x14ac:dyDescent="0.25">
      <c r="A19" s="44" t="s">
        <v>48</v>
      </c>
      <c r="B19" s="12">
        <v>18.611000000000001</v>
      </c>
      <c r="C19" s="37">
        <v>6.0857970000000003</v>
      </c>
      <c r="D19" s="37">
        <f>$B19*D13/1000</f>
        <v>6.6050439000000001</v>
      </c>
      <c r="E19" s="37">
        <f>$B19*E13/1000</f>
        <v>2.2519309999999999</v>
      </c>
      <c r="F19" s="46">
        <f>SUM(C19:E19)</f>
        <v>14.9427719</v>
      </c>
    </row>
    <row r="20" spans="1:6" x14ac:dyDescent="0.25">
      <c r="A20" s="44" t="s">
        <v>49</v>
      </c>
      <c r="B20" s="12"/>
      <c r="C20" s="47">
        <v>40.559012000000003</v>
      </c>
      <c r="D20" s="47">
        <f>SUM(D17:D19)</f>
        <v>10.3275009</v>
      </c>
      <c r="E20" s="47">
        <f>SUM(E17:E19)</f>
        <v>18.209139</v>
      </c>
      <c r="F20" s="46">
        <f>SUM(F17:F19)</f>
        <v>69.095651900000007</v>
      </c>
    </row>
    <row r="21" spans="1:6" x14ac:dyDescent="0.25">
      <c r="A21" s="44"/>
      <c r="B21" s="12"/>
      <c r="C21" s="12"/>
      <c r="D21" s="12"/>
      <c r="E21" s="12"/>
      <c r="F21" s="45"/>
    </row>
    <row r="22" spans="1:6" x14ac:dyDescent="0.25">
      <c r="A22" s="44" t="s">
        <v>51</v>
      </c>
      <c r="B22" s="47">
        <v>1.0947647262873232</v>
      </c>
      <c r="C22" s="37">
        <v>44.402575670664262</v>
      </c>
      <c r="D22" s="37">
        <f>D20*$B22</f>
        <v>11.306183696020584</v>
      </c>
      <c r="E22" s="37">
        <f>E20*$B22</f>
        <v>19.934723073262823</v>
      </c>
      <c r="F22" s="46">
        <f>SUM(C22:E22)</f>
        <v>75.643482439947661</v>
      </c>
    </row>
    <row r="23" spans="1:6" ht="13.8" thickBot="1" x14ac:dyDescent="0.3">
      <c r="A23" s="48"/>
      <c r="B23" s="49"/>
      <c r="C23" s="49"/>
      <c r="D23" s="49"/>
      <c r="E23" s="49"/>
      <c r="F23" s="50">
        <f>F20*$B22</f>
        <v>75.643482439947675</v>
      </c>
    </row>
    <row r="24" spans="1:6" ht="14.4" thickTop="1" thickBot="1" x14ac:dyDescent="0.3">
      <c r="A24" s="12"/>
      <c r="B24" s="38"/>
    </row>
    <row r="25" spans="1:6" x14ac:dyDescent="0.25">
      <c r="A25" s="4"/>
      <c r="B25" s="5"/>
      <c r="C25" s="6" t="s">
        <v>22</v>
      </c>
      <c r="D25" s="65">
        <v>0</v>
      </c>
      <c r="E25" s="65"/>
      <c r="F25" s="7"/>
    </row>
    <row r="26" spans="1:6" x14ac:dyDescent="0.25">
      <c r="A26" s="8" t="s">
        <v>23</v>
      </c>
      <c r="B26" s="9" t="s">
        <v>24</v>
      </c>
      <c r="C26" s="9" t="s">
        <v>25</v>
      </c>
      <c r="D26" s="9" t="s">
        <v>5</v>
      </c>
      <c r="E26" s="9" t="s">
        <v>6</v>
      </c>
      <c r="F26" s="10" t="s">
        <v>26</v>
      </c>
    </row>
    <row r="27" spans="1:6" x14ac:dyDescent="0.25">
      <c r="A27" s="11"/>
      <c r="B27" s="12"/>
      <c r="C27" s="13">
        <v>0.5</v>
      </c>
      <c r="D27" s="13">
        <v>0.75</v>
      </c>
      <c r="E27" s="13">
        <v>0.75</v>
      </c>
      <c r="F27" s="14">
        <v>0.25</v>
      </c>
    </row>
    <row r="28" spans="1:6" x14ac:dyDescent="0.25">
      <c r="A28" s="11" t="s">
        <v>27</v>
      </c>
      <c r="B28" s="12">
        <v>129</v>
      </c>
      <c r="C28" s="27"/>
      <c r="D28" s="27"/>
      <c r="E28" s="27"/>
      <c r="F28" s="28"/>
    </row>
    <row r="29" spans="1:6" x14ac:dyDescent="0.25">
      <c r="A29" s="11" t="s">
        <v>28</v>
      </c>
      <c r="B29" s="15">
        <v>83.457391304347823</v>
      </c>
      <c r="C29" s="27">
        <v>0</v>
      </c>
      <c r="D29" s="27">
        <f>D$27*$C29</f>
        <v>0</v>
      </c>
      <c r="E29" s="27"/>
      <c r="F29" s="28">
        <f>F$27*$C29</f>
        <v>0</v>
      </c>
    </row>
    <row r="30" spans="1:6" x14ac:dyDescent="0.25">
      <c r="A30" s="11" t="s">
        <v>29</v>
      </c>
      <c r="B30" s="15">
        <v>45.542608695652177</v>
      </c>
      <c r="C30" s="27">
        <v>22.771304347826089</v>
      </c>
      <c r="D30" s="27"/>
      <c r="E30" s="27">
        <f>E$27*$C30</f>
        <v>17.078478260869566</v>
      </c>
      <c r="F30" s="28">
        <f>F$27*$C30</f>
        <v>5.6928260869565221</v>
      </c>
    </row>
    <row r="31" spans="1:6" x14ac:dyDescent="0.25">
      <c r="A31" s="11" t="s">
        <v>30</v>
      </c>
      <c r="B31" s="12">
        <v>38</v>
      </c>
      <c r="C31" s="27"/>
      <c r="D31" s="27"/>
      <c r="E31" s="27"/>
      <c r="F31" s="28"/>
    </row>
    <row r="32" spans="1:6" x14ac:dyDescent="0.25">
      <c r="A32" s="11" t="s">
        <v>31</v>
      </c>
      <c r="B32" s="12">
        <v>38</v>
      </c>
      <c r="C32" s="27">
        <v>0</v>
      </c>
      <c r="D32" s="27">
        <f>D$27*$C32</f>
        <v>0</v>
      </c>
      <c r="E32" s="27"/>
      <c r="F32" s="28">
        <f>F$27*$C32</f>
        <v>0</v>
      </c>
    </row>
    <row r="33" spans="1:8" x14ac:dyDescent="0.25">
      <c r="A33" s="11" t="s">
        <v>32</v>
      </c>
      <c r="B33" s="12">
        <v>0</v>
      </c>
      <c r="C33" s="27">
        <v>0</v>
      </c>
      <c r="D33" s="27"/>
      <c r="E33" s="27">
        <f>E$27*$C33</f>
        <v>0</v>
      </c>
      <c r="F33" s="28">
        <f>F$27*$C33</f>
        <v>0</v>
      </c>
    </row>
    <row r="34" spans="1:8" x14ac:dyDescent="0.25">
      <c r="A34" s="11" t="s">
        <v>33</v>
      </c>
      <c r="B34" s="12">
        <v>7</v>
      </c>
      <c r="C34" s="27"/>
      <c r="D34" s="27"/>
      <c r="E34" s="27"/>
      <c r="F34" s="28"/>
    </row>
    <row r="35" spans="1:8" x14ac:dyDescent="0.25">
      <c r="A35" s="11" t="s">
        <v>34</v>
      </c>
      <c r="B35" s="12">
        <v>7</v>
      </c>
      <c r="C35" s="27">
        <v>0</v>
      </c>
      <c r="D35" s="27">
        <f>D$27*$C35</f>
        <v>0</v>
      </c>
      <c r="E35" s="27"/>
      <c r="F35" s="28">
        <f>F$27*$C35</f>
        <v>0</v>
      </c>
    </row>
    <row r="36" spans="1:8" x14ac:dyDescent="0.25">
      <c r="A36" s="11" t="s">
        <v>32</v>
      </c>
      <c r="B36" s="12">
        <v>0</v>
      </c>
      <c r="C36" s="27">
        <v>0</v>
      </c>
      <c r="D36" s="27"/>
      <c r="E36" s="27">
        <f>E$27*$C36</f>
        <v>0</v>
      </c>
      <c r="F36" s="28">
        <f>F$27*$C36</f>
        <v>0</v>
      </c>
    </row>
    <row r="37" spans="1:8" ht="13.8" thickBot="1" x14ac:dyDescent="0.3">
      <c r="A37" s="16" t="s">
        <v>35</v>
      </c>
      <c r="B37" s="17">
        <v>174</v>
      </c>
      <c r="C37" s="29">
        <v>22.771304347826089</v>
      </c>
      <c r="D37" s="29">
        <f>SUM(D29:D36)</f>
        <v>0</v>
      </c>
      <c r="E37" s="29">
        <f>SUM(E29:E36)</f>
        <v>17.078478260869566</v>
      </c>
      <c r="F37" s="30">
        <f>SUM(F29:F36)</f>
        <v>5.6928260869565221</v>
      </c>
      <c r="G37" s="51"/>
    </row>
    <row r="38" spans="1:8" ht="13.8" thickBot="1" x14ac:dyDescent="0.3">
      <c r="C38" s="52"/>
    </row>
    <row r="39" spans="1:8" ht="13.8" thickTop="1" x14ac:dyDescent="0.25">
      <c r="A39" s="53" t="s">
        <v>52</v>
      </c>
      <c r="B39" s="54" t="s">
        <v>53</v>
      </c>
      <c r="C39" s="55" t="s">
        <v>54</v>
      </c>
      <c r="F39" s="56"/>
      <c r="G39" s="56">
        <v>0.12012</v>
      </c>
    </row>
    <row r="40" spans="1:8" x14ac:dyDescent="0.25">
      <c r="A40" s="44" t="s">
        <v>55</v>
      </c>
      <c r="B40" s="38">
        <v>5158.7276678999997</v>
      </c>
      <c r="C40" s="57">
        <v>5158.7276678999997</v>
      </c>
      <c r="F40" s="58">
        <f>B28*1000/(1150*365*1.02)</f>
        <v>0.30129979329432788</v>
      </c>
      <c r="G40" s="56">
        <f>G39/F40</f>
        <v>0.39867269302325581</v>
      </c>
    </row>
    <row r="41" spans="1:8" x14ac:dyDescent="0.25">
      <c r="A41" s="44" t="s">
        <v>56</v>
      </c>
      <c r="B41" s="38">
        <v>15476.1830037</v>
      </c>
      <c r="C41" s="57">
        <v>15476.1830037</v>
      </c>
      <c r="F41" s="58">
        <f>B31*1000/(300*365*1.02)</f>
        <v>0.34022741516698002</v>
      </c>
      <c r="G41" s="56">
        <f>G39/F41</f>
        <v>0.35305796842105264</v>
      </c>
    </row>
    <row r="42" spans="1:8" x14ac:dyDescent="0.25">
      <c r="A42" s="59" t="s">
        <v>57</v>
      </c>
      <c r="B42" s="60"/>
      <c r="C42" s="57"/>
      <c r="F42" s="58">
        <f>B35*1000/(200*365*1.02)</f>
        <v>9.4010206822455006E-2</v>
      </c>
      <c r="G42" s="56"/>
      <c r="H42" s="31">
        <f>52*12/5</f>
        <v>124.8</v>
      </c>
    </row>
    <row r="43" spans="1:8" x14ac:dyDescent="0.25">
      <c r="A43" s="44" t="s">
        <v>55</v>
      </c>
      <c r="B43" s="38">
        <v>9967.3615366314116</v>
      </c>
      <c r="C43" s="57">
        <v>9967.3615366314116</v>
      </c>
      <c r="F43" s="56"/>
      <c r="G43" s="56"/>
    </row>
    <row r="44" spans="1:8" x14ac:dyDescent="0.25">
      <c r="A44" s="44" t="s">
        <v>56</v>
      </c>
      <c r="B44" s="38">
        <v>9967.3615366314116</v>
      </c>
      <c r="C44" s="57">
        <v>9967.3615366314116</v>
      </c>
      <c r="F44" s="56"/>
      <c r="G44" s="56">
        <f>G39/0.34</f>
        <v>0.35329411764705881</v>
      </c>
    </row>
    <row r="45" spans="1:8" x14ac:dyDescent="0.25">
      <c r="A45" s="59" t="s">
        <v>58</v>
      </c>
      <c r="B45" s="63">
        <v>31879.826086956524</v>
      </c>
      <c r="C45" s="64">
        <v>22771.304347826088</v>
      </c>
    </row>
    <row r="46" spans="1:8" x14ac:dyDescent="0.25">
      <c r="A46" s="44" t="s">
        <v>55</v>
      </c>
      <c r="B46" s="38">
        <v>7969.9565217391309</v>
      </c>
      <c r="C46" s="57">
        <v>5692.826086956522</v>
      </c>
    </row>
    <row r="47" spans="1:8" x14ac:dyDescent="0.25">
      <c r="A47" s="44" t="s">
        <v>56</v>
      </c>
      <c r="B47" s="38">
        <v>23909.869565217392</v>
      </c>
      <c r="C47" s="57">
        <v>17078.478260869568</v>
      </c>
    </row>
    <row r="48" spans="1:8" x14ac:dyDescent="0.25">
      <c r="A48" s="59" t="s">
        <v>59</v>
      </c>
      <c r="B48" s="60"/>
      <c r="C48" s="57"/>
    </row>
    <row r="49" spans="1:3" x14ac:dyDescent="0.25">
      <c r="A49" s="44" t="s">
        <v>55</v>
      </c>
      <c r="B49" s="38">
        <v>23096.045726270542</v>
      </c>
      <c r="C49" s="57">
        <v>20818.915291487931</v>
      </c>
    </row>
    <row r="50" spans="1:3" ht="13.8" thickBot="1" x14ac:dyDescent="0.3">
      <c r="A50" s="48" t="s">
        <v>56</v>
      </c>
      <c r="B50" s="61">
        <v>49353.4141055488</v>
      </c>
      <c r="C50" s="62">
        <v>42522.022801200976</v>
      </c>
    </row>
    <row r="51" spans="1:3" ht="13.8" thickTop="1" x14ac:dyDescent="0.25"/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</vt:lpstr>
      <vt:lpstr>Workpapers</vt:lpstr>
      <vt:lpstr>Table!Print_Area</vt:lpstr>
    </vt:vector>
  </TitlesOfParts>
  <Company>Barkovich Yap,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E. Yap</dc:creator>
  <cp:lastModifiedBy>Havlíček Jan</cp:lastModifiedBy>
  <cp:lastPrinted>2000-04-03T22:40:31Z</cp:lastPrinted>
  <dcterms:created xsi:type="dcterms:W3CDTF">2000-03-30T20:10:41Z</dcterms:created>
  <dcterms:modified xsi:type="dcterms:W3CDTF">2023-09-10T11:06:30Z</dcterms:modified>
</cp:coreProperties>
</file>