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-192" windowWidth="14388" windowHeight="7320"/>
  </bookViews>
  <sheets>
    <sheet name="WIC" sheetId="2" r:id="rId1"/>
    <sheet name="Trailblazer" sheetId="4" r:id="rId2"/>
    <sheet name="PSCO" sheetId="13" r:id="rId3"/>
    <sheet name="Front Range" sheetId="7" r:id="rId4"/>
    <sheet name="KNI" sheetId="5" r:id="rId5"/>
    <sheet name="RMNG" sheetId="12" r:id="rId6"/>
  </sheets>
  <definedNames>
    <definedName name="CIG_Backhaul_Fuel_Rate">#REF!</definedName>
    <definedName name="CIG_Fuel_Rate">#REF!</definedName>
    <definedName name="CIGS_Gathering_Fuel_Rate">#REF!</definedName>
    <definedName name="Glenrock_fuel_rate">WIC!$M$265</definedName>
    <definedName name="Pony_Fuel_Rate" localSheetId="5">RMNG!#REF!</definedName>
    <definedName name="Pony_Fuel_Rate">KNI!$L$32</definedName>
    <definedName name="_xlnm.Print_Area" localSheetId="2">PSCO!$A$1:$R$58</definedName>
    <definedName name="_xlnm.Print_Area" localSheetId="1">Trailblazer!$A$1:$O$217</definedName>
    <definedName name="TB_Fuel_Rate">Trailblazer!$K$212</definedName>
    <definedName name="WIC_Fuel_Rate">WIC!$M$269</definedName>
  </definedNames>
  <calcPr calcId="92512"/>
</workbook>
</file>

<file path=xl/calcChain.xml><?xml version="1.0" encoding="utf-8"?>
<calcChain xmlns="http://schemas.openxmlformats.org/spreadsheetml/2006/main">
  <c r="C2" i="7" l="1"/>
  <c r="J12" i="7"/>
  <c r="D3" i="5"/>
  <c r="J10" i="5"/>
  <c r="J12" i="5"/>
  <c r="J15" i="5"/>
  <c r="J17" i="5"/>
  <c r="H27" i="5"/>
  <c r="J27" i="5"/>
  <c r="J37" i="5"/>
  <c r="J38" i="5"/>
  <c r="J39" i="5"/>
  <c r="J40" i="5"/>
  <c r="J41" i="5"/>
  <c r="J42" i="5"/>
  <c r="C2" i="13"/>
  <c r="J8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H24" i="13"/>
  <c r="J24" i="13"/>
  <c r="I27" i="13"/>
  <c r="J31" i="13"/>
  <c r="H32" i="13"/>
  <c r="J32" i="13"/>
  <c r="H33" i="13"/>
  <c r="J33" i="13"/>
  <c r="H38" i="13"/>
  <c r="H39" i="13"/>
  <c r="H40" i="13"/>
  <c r="H41" i="13"/>
  <c r="H42" i="13"/>
  <c r="J44" i="13"/>
  <c r="J45" i="13"/>
  <c r="H49" i="13"/>
  <c r="J49" i="13"/>
  <c r="H51" i="13"/>
  <c r="J51" i="13"/>
  <c r="I53" i="13"/>
  <c r="J64" i="13"/>
  <c r="D2" i="12"/>
  <c r="J8" i="12"/>
  <c r="H12" i="12"/>
  <c r="J12" i="12"/>
  <c r="I15" i="12"/>
  <c r="C2" i="4"/>
  <c r="J7" i="4"/>
  <c r="H8" i="4"/>
  <c r="J8" i="4"/>
  <c r="F9" i="4"/>
  <c r="H9" i="4"/>
  <c r="J9" i="4"/>
  <c r="H10" i="4"/>
  <c r="J10" i="4"/>
  <c r="H11" i="4"/>
  <c r="J11" i="4"/>
  <c r="H12" i="4"/>
  <c r="J12" i="4"/>
  <c r="H13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H73" i="4"/>
  <c r="J73" i="4"/>
  <c r="J75" i="4"/>
  <c r="G77" i="4"/>
  <c r="F78" i="4"/>
  <c r="G78" i="4"/>
  <c r="I81" i="4"/>
  <c r="J89" i="4"/>
  <c r="J90" i="4"/>
  <c r="J91" i="4"/>
  <c r="J92" i="4"/>
  <c r="J93" i="4"/>
  <c r="J94" i="4"/>
  <c r="J96" i="4"/>
  <c r="H97" i="4"/>
  <c r="J98" i="4"/>
  <c r="J103" i="4"/>
  <c r="J104" i="4"/>
  <c r="J105" i="4"/>
  <c r="J106" i="4"/>
  <c r="J107" i="4"/>
  <c r="H109" i="4"/>
  <c r="J109" i="4"/>
  <c r="J11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H176" i="4"/>
  <c r="J176" i="4"/>
  <c r="J179" i="4"/>
  <c r="J180" i="4"/>
  <c r="J181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H214" i="4"/>
  <c r="J214" i="4"/>
  <c r="I216" i="4"/>
  <c r="H7" i="2"/>
  <c r="J7" i="2"/>
  <c r="J8" i="2"/>
  <c r="J9" i="2"/>
  <c r="J10" i="2"/>
  <c r="H11" i="2"/>
  <c r="J11" i="2"/>
  <c r="H12" i="2"/>
  <c r="J12" i="2"/>
  <c r="J13" i="2"/>
  <c r="H14" i="2"/>
  <c r="J14" i="2"/>
  <c r="H15" i="2"/>
  <c r="J15" i="2"/>
  <c r="H17" i="2"/>
  <c r="J17" i="2"/>
  <c r="H20" i="2"/>
  <c r="J20" i="2"/>
  <c r="H21" i="2"/>
  <c r="J21" i="2"/>
  <c r="H22" i="2"/>
  <c r="J22" i="2"/>
  <c r="H23" i="2"/>
  <c r="J23" i="2"/>
  <c r="J24" i="2"/>
  <c r="H25" i="2"/>
  <c r="J25" i="2"/>
  <c r="J26" i="2"/>
  <c r="H28" i="2"/>
  <c r="J28" i="2"/>
  <c r="I29" i="2"/>
  <c r="H33" i="2"/>
  <c r="J33" i="2"/>
  <c r="J34" i="2"/>
  <c r="J35" i="2"/>
  <c r="J36" i="2"/>
  <c r="J38" i="2"/>
  <c r="H43" i="2"/>
  <c r="J43" i="2"/>
  <c r="H44" i="2"/>
  <c r="J44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J52" i="2"/>
  <c r="H53" i="2"/>
  <c r="J53" i="2"/>
  <c r="J54" i="2"/>
  <c r="J55" i="2"/>
  <c r="J56" i="2"/>
  <c r="H58" i="2"/>
  <c r="J58" i="2"/>
  <c r="J60" i="2"/>
  <c r="H63" i="2"/>
  <c r="J63" i="2"/>
  <c r="H64" i="2"/>
  <c r="J64" i="2"/>
  <c r="H65" i="2"/>
  <c r="J65" i="2"/>
  <c r="H66" i="2"/>
  <c r="J66" i="2"/>
  <c r="J67" i="2"/>
  <c r="H69" i="2"/>
  <c r="J69" i="2"/>
  <c r="J71" i="2"/>
  <c r="H74" i="2"/>
  <c r="J74" i="2"/>
  <c r="J75" i="2"/>
  <c r="J76" i="2"/>
  <c r="J77" i="2"/>
  <c r="H78" i="2"/>
  <c r="J78" i="2"/>
  <c r="H79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H97" i="2"/>
  <c r="J97" i="2"/>
  <c r="H98" i="2"/>
  <c r="L98" i="2"/>
  <c r="M98" i="2"/>
  <c r="J102" i="2"/>
  <c r="H103" i="2"/>
  <c r="J103" i="2"/>
  <c r="H104" i="2"/>
  <c r="J104" i="2"/>
  <c r="H105" i="2"/>
  <c r="J105" i="2"/>
  <c r="H106" i="2"/>
  <c r="J106" i="2"/>
  <c r="H107" i="2"/>
  <c r="J107" i="2"/>
  <c r="J108" i="2"/>
  <c r="J109" i="2"/>
  <c r="H110" i="2"/>
  <c r="J110" i="2"/>
  <c r="J111" i="2"/>
  <c r="H113" i="2"/>
  <c r="J113" i="2"/>
  <c r="H114" i="2"/>
  <c r="L114" i="2"/>
  <c r="M114" i="2"/>
  <c r="H144" i="2"/>
  <c r="J144" i="2"/>
  <c r="K145" i="2"/>
  <c r="H153" i="2"/>
  <c r="J153" i="2"/>
  <c r="K154" i="2"/>
  <c r="H164" i="2"/>
  <c r="J164" i="2"/>
  <c r="K164" i="2"/>
  <c r="J169" i="2"/>
  <c r="J176" i="2"/>
  <c r="H184" i="2"/>
  <c r="J184" i="2"/>
  <c r="K184" i="2"/>
  <c r="H195" i="2"/>
  <c r="J195" i="2"/>
  <c r="K195" i="2"/>
  <c r="H206" i="2"/>
  <c r="J206" i="2"/>
  <c r="K206" i="2"/>
  <c r="H218" i="2"/>
  <c r="J218" i="2"/>
  <c r="K218" i="2"/>
  <c r="H246" i="2"/>
  <c r="J246" i="2"/>
  <c r="K246" i="2"/>
  <c r="H253" i="2"/>
  <c r="J253" i="2"/>
  <c r="K253" i="2"/>
  <c r="H262" i="2"/>
  <c r="J262" i="2"/>
  <c r="K262" i="2"/>
  <c r="H264" i="2"/>
  <c r="J264" i="2"/>
  <c r="I265" i="2"/>
  <c r="H267" i="2"/>
  <c r="J267" i="2"/>
  <c r="I269" i="2"/>
  <c r="M271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H292" i="2"/>
  <c r="J292" i="2"/>
  <c r="I293" i="2"/>
</calcChain>
</file>

<file path=xl/comments1.xml><?xml version="1.0" encoding="utf-8"?>
<comments xmlns="http://schemas.openxmlformats.org/spreadsheetml/2006/main">
  <authors>
    <author>jadams2</author>
    <author>sscott5</author>
    <author>jeffery a coates</author>
  </authors>
  <commentList>
    <comment ref="B17" authorId="0" shapeId="0">
      <text>
        <r>
          <rPr>
            <b/>
            <sz val="12"/>
            <color indexed="81"/>
            <rFont val="Tahoma"/>
            <family val="2"/>
          </rPr>
          <t>jadams2:</t>
        </r>
        <r>
          <rPr>
            <sz val="12"/>
            <color indexed="81"/>
            <rFont val="Tahoma"/>
            <family val="2"/>
          </rPr>
          <t xml:space="preserve">
max rate initially
$ usually negotiated</t>
        </r>
      </text>
    </comment>
    <comment ref="H74" authorId="1" shapeId="0">
      <text>
        <r>
          <rPr>
            <b/>
            <sz val="14"/>
            <color indexed="81"/>
            <rFont val="Tahoma"/>
            <family val="2"/>
          </rPr>
          <t>sscott5:</t>
        </r>
        <r>
          <rPr>
            <sz val="14"/>
            <color indexed="81"/>
            <rFont val="Tahoma"/>
            <family val="2"/>
          </rPr>
          <t xml:space="preserve">
ALWAYS check formula to ensure you are excluding the value of any unusual deals which have not been included in one of the pools
below
</t>
        </r>
      </text>
    </comment>
    <comment ref="B98" authorId="2" shapeId="0">
      <text>
        <r>
          <rPr>
            <b/>
            <sz val="10"/>
            <color indexed="81"/>
            <rFont val="Tahoma"/>
            <family val="2"/>
          </rPr>
          <t>Morgan: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Fuel (.008*2.00) = .016 + A.C.A. of .0022 = .0182</t>
        </r>
      </text>
    </comment>
  </commentList>
</comments>
</file>

<file path=xl/comments2.xml><?xml version="1.0" encoding="utf-8"?>
<comments xmlns="http://schemas.openxmlformats.org/spreadsheetml/2006/main">
  <authors>
    <author>Morgan Babin</author>
    <author>jadams2</author>
    <author>smendel</author>
  </authors>
  <commentList>
    <comment ref="B75" authorId="0" shapeId="0">
      <text>
        <r>
          <rPr>
            <b/>
            <sz val="12"/>
            <color indexed="81"/>
            <rFont val="Tahoma"/>
            <family val="2"/>
          </rPr>
          <t>Morgan Babin:</t>
        </r>
        <r>
          <rPr>
            <sz val="12"/>
            <color indexed="81"/>
            <rFont val="Tahoma"/>
            <family val="2"/>
          </rPr>
          <t xml:space="preserve">  Fuel: 2.00 * .002 = .004 + Commodity:  .0019 + A.C.A: .0022 = Total Variable of .0081</t>
        </r>
      </text>
    </comment>
    <comment ref="E78" authorId="1" shapeId="0">
      <text>
        <r>
          <rPr>
            <b/>
            <sz val="8"/>
            <color indexed="81"/>
            <rFont val="Tahoma"/>
          </rPr>
          <t>jadams2:</t>
        </r>
        <r>
          <rPr>
            <sz val="8"/>
            <color indexed="81"/>
            <rFont val="Tahoma"/>
          </rPr>
          <t xml:space="preserve">
u</t>
        </r>
        <r>
          <rPr>
            <sz val="12"/>
            <color indexed="81"/>
            <rFont val="Tahoma"/>
            <family val="2"/>
          </rPr>
          <t>se GID 11943</t>
        </r>
      </text>
    </comment>
    <comment ref="E79" authorId="1" shapeId="0">
      <text>
        <r>
          <rPr>
            <b/>
            <sz val="8"/>
            <color indexed="81"/>
            <rFont val="Tahoma"/>
          </rPr>
          <t>jadams2: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GID 5866</t>
        </r>
        <r>
          <rPr>
            <sz val="8"/>
            <color indexed="81"/>
            <rFont val="Tahoma"/>
          </rPr>
          <t xml:space="preserve">
</t>
        </r>
      </text>
    </comment>
    <comment ref="E82" authorId="1" shapeId="0">
      <text>
        <r>
          <rPr>
            <b/>
            <sz val="8"/>
            <color indexed="81"/>
            <rFont val="Tahoma"/>
          </rPr>
          <t>jadams2: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 xml:space="preserve">GID 5866
</t>
        </r>
      </text>
    </comment>
    <comment ref="E83" authorId="2" shapeId="0">
      <text>
        <r>
          <rPr>
            <b/>
            <sz val="8"/>
            <color indexed="81"/>
            <rFont val="Tahoma"/>
          </rPr>
          <t>smendel:</t>
        </r>
        <r>
          <rPr>
            <sz val="8"/>
            <color indexed="81"/>
            <rFont val="Tahoma"/>
          </rPr>
          <t xml:space="preserve">
</t>
        </r>
        <r>
          <rPr>
            <sz val="14"/>
            <color indexed="81"/>
            <rFont val="Tahoma"/>
            <family val="2"/>
          </rPr>
          <t xml:space="preserve">gid 98
</t>
        </r>
      </text>
    </comment>
    <comment ref="F90" authorId="1" shapeId="0">
      <text>
        <r>
          <rPr>
            <b/>
            <sz val="12"/>
            <color indexed="81"/>
            <rFont val="Tahoma"/>
            <family val="2"/>
          </rPr>
          <t>jadams2:41062000</t>
        </r>
      </text>
    </comment>
  </commentList>
</comments>
</file>

<file path=xl/sharedStrings.xml><?xml version="1.0" encoding="utf-8"?>
<sst xmlns="http://schemas.openxmlformats.org/spreadsheetml/2006/main" count="2288" uniqueCount="286">
  <si>
    <t>SUPPLY</t>
  </si>
  <si>
    <t>MARKET</t>
  </si>
  <si>
    <t xml:space="preserve"> </t>
  </si>
  <si>
    <t>Deal #</t>
  </si>
  <si>
    <t>Location</t>
  </si>
  <si>
    <t>Counterparty</t>
  </si>
  <si>
    <t>Up K#</t>
  </si>
  <si>
    <t>Tran Path</t>
  </si>
  <si>
    <t>Volume</t>
  </si>
  <si>
    <t>Down K#</t>
  </si>
  <si>
    <t>Enron</t>
  </si>
  <si>
    <t>MDQ</t>
  </si>
  <si>
    <t>Difference</t>
  </si>
  <si>
    <t>Total</t>
  </si>
  <si>
    <t>BUY/SELL</t>
  </si>
  <si>
    <t>B/S</t>
  </si>
  <si>
    <t>N/A</t>
  </si>
  <si>
    <t>Central Desk</t>
  </si>
  <si>
    <t>Fuel Rate</t>
  </si>
  <si>
    <t>Total Rec.</t>
  </si>
  <si>
    <t>Total Del.</t>
  </si>
  <si>
    <t>Fuel</t>
  </si>
  <si>
    <t>WIC</t>
  </si>
  <si>
    <t>PSCO</t>
  </si>
  <si>
    <t>TRANSPORT</t>
  </si>
  <si>
    <t>Transport Path</t>
  </si>
  <si>
    <t>Tomahawk</t>
  </si>
  <si>
    <t>Barrett</t>
  </si>
  <si>
    <t>Normal</t>
  </si>
  <si>
    <t>IT</t>
  </si>
  <si>
    <t>Beatrice</t>
  </si>
  <si>
    <t>Receipt Loc</t>
  </si>
  <si>
    <t>Delivery Loc</t>
  </si>
  <si>
    <t>Gage</t>
  </si>
  <si>
    <t>Chalk-Bluff</t>
  </si>
  <si>
    <t>Dull Knife</t>
  </si>
  <si>
    <t>KN Interstate Pipeline</t>
  </si>
  <si>
    <t>Meter #</t>
  </si>
  <si>
    <t>Fuel Deal # 130552</t>
  </si>
  <si>
    <t>KN Services</t>
  </si>
  <si>
    <t>Tomahawk (3856)</t>
  </si>
  <si>
    <t>N</t>
  </si>
  <si>
    <t>Chaulk bluff</t>
  </si>
  <si>
    <t>Trailblazer</t>
  </si>
  <si>
    <t>Dull Knife (5001)</t>
  </si>
  <si>
    <t>Dull Knife (DUL)</t>
  </si>
  <si>
    <t>?</t>
  </si>
  <si>
    <t>177462DP</t>
  </si>
  <si>
    <t>FRONT RANGE</t>
  </si>
  <si>
    <t>Chaulk Bluff</t>
  </si>
  <si>
    <t>Ft. St. Vrains (FVV)</t>
  </si>
  <si>
    <t>Primary Path : Chaulk Bluff - Ft. St. Vrains</t>
  </si>
  <si>
    <t>Receipts</t>
  </si>
  <si>
    <t>Deliveries</t>
  </si>
  <si>
    <t>Focal Pins :</t>
  </si>
  <si>
    <t>Transport Deals :</t>
  </si>
  <si>
    <t>Clay</t>
  </si>
  <si>
    <t>Adams</t>
  </si>
  <si>
    <t>Logan</t>
  </si>
  <si>
    <t>NORTHERN</t>
  </si>
  <si>
    <t>FT</t>
  </si>
  <si>
    <t>177463DP</t>
  </si>
  <si>
    <t>S116445FR</t>
  </si>
  <si>
    <t>Questar</t>
  </si>
  <si>
    <t>Owls Creek (OWL)</t>
  </si>
  <si>
    <t>Kanda (KAW)</t>
  </si>
  <si>
    <t>Weld</t>
  </si>
  <si>
    <t>338169 / 38811</t>
  </si>
  <si>
    <t>SPS</t>
  </si>
  <si>
    <t>GID# 5866</t>
  </si>
  <si>
    <t>BASELOAD:</t>
  </si>
  <si>
    <t>Trans Path</t>
  </si>
  <si>
    <t>**9993**FR</t>
  </si>
  <si>
    <t>Lodge Pole (LPM)</t>
  </si>
  <si>
    <t>359944 &amp; 359945 / 60155</t>
  </si>
  <si>
    <t>Position</t>
  </si>
  <si>
    <t>CIG Cap. Release</t>
  </si>
  <si>
    <t>Western</t>
  </si>
  <si>
    <t>Primary Path: Dull Knife to Gage</t>
  </si>
  <si>
    <t>Narco</t>
  </si>
  <si>
    <t>IT Transport</t>
  </si>
  <si>
    <t>Various</t>
  </si>
  <si>
    <t>Wapiti (WAP)</t>
  </si>
  <si>
    <t>Variable ($.01)</t>
  </si>
  <si>
    <t>Montana Power</t>
  </si>
  <si>
    <t>Duke</t>
  </si>
  <si>
    <t>Chaulk Bluff (3907)</t>
  </si>
  <si>
    <t>Narco Plant</t>
  </si>
  <si>
    <t>Variable costs (.0182)</t>
  </si>
  <si>
    <t>Pool</t>
  </si>
  <si>
    <t>Overthrust (OVW)</t>
  </si>
  <si>
    <t>Wamsutter (WAW)</t>
  </si>
  <si>
    <t>Imbalance</t>
  </si>
  <si>
    <t>OWL</t>
  </si>
  <si>
    <t>Engage</t>
  </si>
  <si>
    <t>WGR</t>
  </si>
  <si>
    <t>Payback Receipt (PBR)</t>
  </si>
  <si>
    <t>Central</t>
  </si>
  <si>
    <t>SITARA #</t>
  </si>
  <si>
    <t>DUL</t>
  </si>
  <si>
    <t>RKP</t>
  </si>
  <si>
    <t>Retex</t>
  </si>
  <si>
    <t>.</t>
  </si>
  <si>
    <t>Reliant</t>
  </si>
  <si>
    <t>Primary Path: Tomahawk to Beatrice 10,460</t>
  </si>
  <si>
    <t>Primary Path : Chaulk Bluff - Ft. St. Vrains (.0? on flows)</t>
  </si>
  <si>
    <t>Primary Path: Tomahawk to Gage 14,540</t>
  </si>
  <si>
    <t>E-Prime/Central</t>
  </si>
  <si>
    <t>E-P/Enron</t>
  </si>
  <si>
    <t>Payback Delivery</t>
  </si>
  <si>
    <t>Medicine Bow (MBW)</t>
  </si>
  <si>
    <t>Owl Creek</t>
  </si>
  <si>
    <t>Thunder Creek (TCR)</t>
  </si>
  <si>
    <t>Beatrice/E Prime</t>
  </si>
  <si>
    <t>PBD</t>
  </si>
  <si>
    <t>CMS</t>
  </si>
  <si>
    <t>ECT-FUG</t>
  </si>
  <si>
    <t>Deal 145292</t>
  </si>
  <si>
    <t>Antelope Ridge (AMS)</t>
  </si>
  <si>
    <t>Jedi</t>
  </si>
  <si>
    <t>Dynegy</t>
  </si>
  <si>
    <t>Glenrock/Dull Knife</t>
  </si>
  <si>
    <t>Rawlins (RTW)</t>
  </si>
  <si>
    <t>Enserco</t>
  </si>
  <si>
    <t>Gage - IT</t>
  </si>
  <si>
    <t xml:space="preserve"> Beatrice/Central</t>
  </si>
  <si>
    <t>Enron North America</t>
  </si>
  <si>
    <t>Aquila</t>
  </si>
  <si>
    <t>Wasatch</t>
  </si>
  <si>
    <t>Citizens</t>
  </si>
  <si>
    <t>Petrogulf</t>
  </si>
  <si>
    <t>Beatrice - IT</t>
  </si>
  <si>
    <t>Tiffany (TIF)</t>
  </si>
  <si>
    <t>ENR</t>
  </si>
  <si>
    <t>Oneoak</t>
  </si>
  <si>
    <t>Burlington</t>
  </si>
  <si>
    <t>Hendry</t>
  </si>
  <si>
    <t>Bridger</t>
  </si>
  <si>
    <t>West/WBI</t>
  </si>
  <si>
    <t>Gage / NGPL</t>
  </si>
  <si>
    <t>Beatrice / NNG</t>
  </si>
  <si>
    <t>76-33-02</t>
  </si>
  <si>
    <t>Lost Creek (LCW)</t>
  </si>
  <si>
    <t>North Central</t>
  </si>
  <si>
    <t>LC-F-001</t>
  </si>
  <si>
    <t>Overthrust / Dullknife</t>
  </si>
  <si>
    <t>West Position</t>
  </si>
  <si>
    <t>CIG Resources Cap Release</t>
  </si>
  <si>
    <t>WICFuel Rate</t>
  </si>
  <si>
    <t>Glenrock fuel rate</t>
  </si>
  <si>
    <t>Millenium</t>
  </si>
  <si>
    <t>LC Fuel</t>
  </si>
  <si>
    <t>LC-FUEL</t>
  </si>
  <si>
    <t>E Prime</t>
  </si>
  <si>
    <t>DOV</t>
  </si>
  <si>
    <t>Dover (CIG)</t>
  </si>
  <si>
    <t>BP</t>
  </si>
  <si>
    <t>SELL</t>
  </si>
  <si>
    <t>76-33-24</t>
  </si>
  <si>
    <t>Coastal Mer</t>
  </si>
  <si>
    <t>Merit</t>
  </si>
  <si>
    <t>Denver PSCO</t>
  </si>
  <si>
    <t>Casper 998588</t>
  </si>
  <si>
    <t>Cooper Meter / 999277</t>
  </si>
  <si>
    <t>Ft. St. Vrain (FVV)</t>
  </si>
  <si>
    <t>HS Energy</t>
  </si>
  <si>
    <t>Douglas 996620</t>
  </si>
  <si>
    <t>Adams / KN</t>
  </si>
  <si>
    <t>**do not source sells here</t>
  </si>
  <si>
    <t>Glenrock</t>
  </si>
  <si>
    <t>Kanda and Overthrust only</t>
  </si>
  <si>
    <t>Laramie(LRW)(CIG)</t>
  </si>
  <si>
    <t>Oxy</t>
  </si>
  <si>
    <t xml:space="preserve">Prarie Lands </t>
  </si>
  <si>
    <t>M Bow Cap Release</t>
  </si>
  <si>
    <t>999277/ Entoil Cooper</t>
  </si>
  <si>
    <t>998588/Casper</t>
  </si>
  <si>
    <t>expired1</t>
  </si>
  <si>
    <t>8919 / Oxy Master Meter South</t>
  </si>
  <si>
    <t>Eprime</t>
  </si>
  <si>
    <t>S116445AFR</t>
  </si>
  <si>
    <t>Overthrust &amp; Kanda / Dullknife</t>
  </si>
  <si>
    <t>Swing Central / Gage</t>
  </si>
  <si>
    <t>Millennium</t>
  </si>
  <si>
    <t>do not use!</t>
  </si>
  <si>
    <t>CIG/Baxter (BTW)</t>
  </si>
  <si>
    <t>TXU</t>
  </si>
  <si>
    <t>max rate</t>
  </si>
  <si>
    <t>Prairielands</t>
  </si>
  <si>
    <t>Millennium Gas</t>
  </si>
  <si>
    <t>Paul said run through our GID</t>
  </si>
  <si>
    <t>Entoil</t>
  </si>
  <si>
    <t>RUN THROUGH</t>
  </si>
  <si>
    <t>OUR GID 5866</t>
  </si>
  <si>
    <t>116430WS</t>
  </si>
  <si>
    <t>LC-F-004</t>
  </si>
  <si>
    <t>41059036 expired</t>
  </si>
  <si>
    <t>116430DP</t>
  </si>
  <si>
    <t>El Paso Merc</t>
  </si>
  <si>
    <t>Gage/Central</t>
  </si>
  <si>
    <t>Unicom/Exelon</t>
  </si>
  <si>
    <t>115725DP</t>
  </si>
  <si>
    <t>116430FR</t>
  </si>
  <si>
    <t>177497DP</t>
  </si>
  <si>
    <t>177497FR</t>
  </si>
  <si>
    <t>116430S</t>
  </si>
  <si>
    <t>177475DP</t>
  </si>
  <si>
    <t>Owl Creek / Ft. St. Vrains   646288</t>
  </si>
  <si>
    <t>Rockport (RKP)</t>
  </si>
  <si>
    <t>RMNG</t>
  </si>
  <si>
    <t>Oxy Master Meter</t>
  </si>
  <si>
    <t xml:space="preserve">  </t>
  </si>
  <si>
    <t>Beatrice / Central / Reliant</t>
  </si>
  <si>
    <t>Theresa - Beatrice/NNG  31848</t>
  </si>
  <si>
    <t>S116848FR</t>
  </si>
  <si>
    <t>Swing Central IT / Gage</t>
  </si>
  <si>
    <t>Tenaska Marketing / Beatrice</t>
  </si>
  <si>
    <t>DeBeque(DEB)</t>
  </si>
  <si>
    <t>Tenaska</t>
  </si>
  <si>
    <t>Sempra</t>
  </si>
  <si>
    <t>Wattenburg(WLW)</t>
  </si>
  <si>
    <t>Greeley</t>
  </si>
  <si>
    <t>177473FR</t>
  </si>
  <si>
    <t>123535FR</t>
  </si>
  <si>
    <t>eprime</t>
  </si>
  <si>
    <t>WIC/WIC/Dull Knife 712188</t>
  </si>
  <si>
    <t>Westport Oil</t>
  </si>
  <si>
    <t>WIC/WIC/Owl (for Young Stg) 770739</t>
  </si>
  <si>
    <t>Beatrice / Tenaska</t>
  </si>
  <si>
    <t>WIC/WIC/Owl Creek (Greeley gas) 706055</t>
  </si>
  <si>
    <t>HS</t>
  </si>
  <si>
    <t>Medicine Bow to Dullknife</t>
  </si>
  <si>
    <t>Marathon</t>
  </si>
  <si>
    <t>Marthon</t>
  </si>
  <si>
    <t>Kanda and Overthrust primary path</t>
  </si>
  <si>
    <t>AEC</t>
  </si>
  <si>
    <t>Nat Fuels</t>
  </si>
  <si>
    <t>Texex</t>
  </si>
  <si>
    <t>LC-F-002</t>
  </si>
  <si>
    <t>116980DP</t>
  </si>
  <si>
    <t>WIC / Glenrock / Rockport(Rockport) 889238</t>
  </si>
  <si>
    <t>WIC / Glenrock / Rockport(OwlCreek) 889248</t>
  </si>
  <si>
    <t>WIC / Glenrock /Dull Knife 99600200  889253</t>
  </si>
  <si>
    <t>$0.1015 to Dullknife</t>
  </si>
  <si>
    <t>$0.1434 to Dullknife</t>
  </si>
  <si>
    <t>$0.1456 to Dullknife</t>
  </si>
  <si>
    <t>$0.1169 to Dullknife &amp; Owl</t>
  </si>
  <si>
    <t>$0.1352 to Dullknife, RKP, DOV, OWL</t>
  </si>
  <si>
    <t>703165&amp;759550</t>
  </si>
  <si>
    <t>Swing on 759550</t>
  </si>
  <si>
    <t>WL (Greely)</t>
  </si>
  <si>
    <t>947524(Glenrock) / 949634 (WIC/WIC) move to PSCO then need sell to greeley on psco and buy from greeley on cig</t>
  </si>
  <si>
    <t>IM-WC-CAL</t>
  </si>
  <si>
    <t>Enron PSCO</t>
  </si>
  <si>
    <t>PBR</t>
  </si>
  <si>
    <t>West Desk</t>
  </si>
  <si>
    <t>Penneco</t>
  </si>
  <si>
    <t>WIC / WIC / Rockport(Rockport) 979643</t>
  </si>
  <si>
    <t>AEP</t>
  </si>
  <si>
    <t>Oneok</t>
  </si>
  <si>
    <t>Texaco</t>
  </si>
  <si>
    <t>B/O</t>
  </si>
  <si>
    <t>WAT</t>
  </si>
  <si>
    <t>Wesco</t>
  </si>
  <si>
    <t>LC-F-005</t>
  </si>
  <si>
    <t>Bonnie - Gage/NGPL  30368</t>
  </si>
  <si>
    <t>Dominion</t>
  </si>
  <si>
    <t>SOCO</t>
  </si>
  <si>
    <t>Mewbourne (MWB)</t>
  </si>
  <si>
    <t>LC-F-003</t>
  </si>
  <si>
    <t>Gage / Western/Central</t>
  </si>
  <si>
    <t>Enron CIG</t>
  </si>
  <si>
    <t>Mewbourne</t>
  </si>
  <si>
    <t>Enron/CIG</t>
  </si>
  <si>
    <t>ONEOK</t>
  </si>
  <si>
    <t>e prime</t>
  </si>
  <si>
    <t>Utilicorp</t>
  </si>
  <si>
    <t>116980WS</t>
  </si>
  <si>
    <t>Wesco (Williams)</t>
  </si>
  <si>
    <t>* Currently 25000 MMBtu</t>
  </si>
  <si>
    <t>Chalk Bluff</t>
  </si>
  <si>
    <t>HS / Kerr-McGee</t>
  </si>
  <si>
    <t xml:space="preserve">Kerr-McGee/HS </t>
  </si>
  <si>
    <t>Kerr-McGee/HS</t>
  </si>
  <si>
    <t>J.M. Huber</t>
  </si>
  <si>
    <t>WIC / Glenrock / Rockport(Dover) 895252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</si>
</sst>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5" formatCode="_(* #,##0_);_(* \(#,##0\);_(* &quot;-&quot;??_);_(@_)"/>
    <numFmt numFmtId="170" formatCode="0_);[Red]\(0\)"/>
    <numFmt numFmtId="176" formatCode="_(&quot;$&quot;* #,##0.0000_);_(&quot;$&quot;* \(#,##0.0000\);_(&quot;$&quot;* &quot;-&quot;??_);_(@_)"/>
    <numFmt numFmtId="179" formatCode="0_);\(0\)"/>
    <numFmt numFmtId="183" formatCode="mmmm\ d\,\ yyyy"/>
  </numFmts>
  <fonts count="37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sz val="16"/>
      <name val="Times New Roman"/>
      <family val="1"/>
    </font>
    <font>
      <b/>
      <sz val="16"/>
      <name val="Times New Roman"/>
      <family val="1"/>
    </font>
    <font>
      <b/>
      <sz val="16"/>
      <color indexed="10"/>
      <name val="Times New Roman"/>
      <family val="1"/>
    </font>
    <font>
      <sz val="18"/>
      <name val="Times New Roman"/>
      <family val="1"/>
    </font>
    <font>
      <sz val="18"/>
      <name val="Arial"/>
    </font>
    <font>
      <b/>
      <sz val="18"/>
      <name val="Times New Roman"/>
    </font>
    <font>
      <sz val="18"/>
      <name val="Times New Roman"/>
    </font>
    <font>
      <b/>
      <sz val="18"/>
      <name val="Times New Roman"/>
      <family val="1"/>
    </font>
    <font>
      <b/>
      <sz val="18"/>
      <color indexed="10"/>
      <name val="Times New Roman"/>
      <family val="1"/>
    </font>
    <font>
      <sz val="18"/>
      <color indexed="10"/>
      <name val="Times New Roman"/>
      <family val="1"/>
    </font>
    <font>
      <sz val="18"/>
      <color indexed="12"/>
      <name val="Times New Roman"/>
      <family val="1"/>
    </font>
    <font>
      <b/>
      <sz val="18"/>
      <color indexed="10"/>
      <name val="Times New Roman"/>
    </font>
    <font>
      <b/>
      <sz val="18"/>
      <color indexed="12"/>
      <name val="Times New Roman"/>
      <family val="1"/>
    </font>
    <font>
      <sz val="18"/>
      <color indexed="40"/>
      <name val="Times New Roman"/>
      <family val="1"/>
    </font>
    <font>
      <sz val="18"/>
      <color indexed="14"/>
      <name val="Times New Roman"/>
      <family val="1"/>
    </font>
    <font>
      <sz val="18"/>
      <name val="Arial"/>
      <family val="2"/>
    </font>
    <font>
      <b/>
      <sz val="18"/>
      <name val="Arial"/>
    </font>
    <font>
      <b/>
      <sz val="18"/>
      <color indexed="17"/>
      <name val="Times New Roman"/>
      <family val="1"/>
    </font>
    <font>
      <sz val="18"/>
      <color indexed="17"/>
      <name val="Times New Roman"/>
      <family val="1"/>
    </font>
    <font>
      <sz val="18"/>
      <color indexed="8"/>
      <name val="Times New Roman"/>
      <family val="1"/>
    </font>
    <font>
      <b/>
      <sz val="18"/>
      <color indexed="15"/>
      <name val="Times New Roman"/>
      <family val="1"/>
    </font>
    <font>
      <b/>
      <sz val="18"/>
      <color indexed="14"/>
      <name val="Times New Roman"/>
      <family val="1"/>
    </font>
    <font>
      <b/>
      <sz val="18"/>
      <color indexed="53"/>
      <name val="Times New Roman"/>
      <family val="1"/>
    </font>
    <font>
      <b/>
      <sz val="8"/>
      <color indexed="81"/>
      <name val="Tahoma"/>
    </font>
    <font>
      <b/>
      <sz val="18"/>
      <name val="Arial"/>
      <family val="2"/>
    </font>
    <font>
      <b/>
      <sz val="18"/>
      <color indexed="8"/>
      <name val="Times New Roman"/>
      <family val="1"/>
    </font>
    <font>
      <b/>
      <sz val="18"/>
      <color indexed="20"/>
      <name val="Times New Roman"/>
      <family val="1"/>
    </font>
    <font>
      <sz val="14"/>
      <color indexed="81"/>
      <name val="Tahoma"/>
      <family val="2"/>
    </font>
    <font>
      <sz val="18"/>
      <color indexed="48"/>
      <name val="Times New Roman"/>
      <family val="1"/>
    </font>
    <font>
      <b/>
      <sz val="14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</fills>
  <borders count="94">
    <border>
      <left/>
      <right/>
      <top/>
      <bottom/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18"/>
      </left>
      <right/>
      <top/>
      <bottom/>
      <diagonal/>
    </border>
    <border>
      <left style="medium">
        <color indexed="13"/>
      </left>
      <right/>
      <top style="medium">
        <color indexed="13"/>
      </top>
      <bottom/>
      <diagonal/>
    </border>
    <border>
      <left/>
      <right/>
      <top style="medium">
        <color indexed="13"/>
      </top>
      <bottom/>
      <diagonal/>
    </border>
    <border>
      <left/>
      <right style="medium">
        <color indexed="13"/>
      </right>
      <top style="medium">
        <color indexed="13"/>
      </top>
      <bottom/>
      <diagonal/>
    </border>
    <border>
      <left style="medium">
        <color indexed="13"/>
      </left>
      <right/>
      <top/>
      <bottom/>
      <diagonal/>
    </border>
    <border>
      <left/>
      <right style="medium">
        <color indexed="13"/>
      </right>
      <top/>
      <bottom/>
      <diagonal/>
    </border>
    <border>
      <left style="medium">
        <color indexed="13"/>
      </left>
      <right/>
      <top/>
      <bottom style="medium">
        <color indexed="13"/>
      </bottom>
      <diagonal/>
    </border>
    <border>
      <left/>
      <right/>
      <top/>
      <bottom style="medium">
        <color indexed="13"/>
      </bottom>
      <diagonal/>
    </border>
    <border>
      <left/>
      <right style="medium">
        <color indexed="13"/>
      </right>
      <top/>
      <bottom style="medium">
        <color indexed="13"/>
      </bottom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/>
      <right/>
      <top style="medium">
        <color indexed="15"/>
      </top>
      <bottom/>
      <diagonal/>
    </border>
    <border>
      <left/>
      <right style="medium">
        <color indexed="15"/>
      </right>
      <top style="medium">
        <color indexed="15"/>
      </top>
      <bottom/>
      <diagonal/>
    </border>
    <border>
      <left style="medium">
        <color indexed="15"/>
      </left>
      <right/>
      <top/>
      <bottom/>
      <diagonal/>
    </border>
    <border>
      <left/>
      <right style="medium">
        <color indexed="15"/>
      </right>
      <top/>
      <bottom/>
      <diagonal/>
    </border>
    <border>
      <left/>
      <right/>
      <top/>
      <bottom style="medium">
        <color indexed="15"/>
      </bottom>
      <diagonal/>
    </border>
    <border>
      <left/>
      <right style="medium">
        <color indexed="15"/>
      </right>
      <top/>
      <bottom style="medium">
        <color indexed="15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 style="medium">
        <color indexed="12"/>
      </left>
      <right/>
      <top/>
      <bottom/>
      <diagonal/>
    </border>
    <border>
      <left/>
      <right/>
      <top style="medium">
        <color indexed="14"/>
      </top>
      <bottom/>
      <diagonal/>
    </border>
    <border>
      <left/>
      <right style="medium">
        <color indexed="14"/>
      </right>
      <top style="medium">
        <color indexed="14"/>
      </top>
      <bottom/>
      <diagonal/>
    </border>
    <border>
      <left style="medium">
        <color indexed="14"/>
      </left>
      <right/>
      <top/>
      <bottom/>
      <diagonal/>
    </border>
    <border>
      <left/>
      <right style="medium">
        <color indexed="14"/>
      </right>
      <top/>
      <bottom/>
      <diagonal/>
    </border>
    <border>
      <left/>
      <right/>
      <top/>
      <bottom style="medium">
        <color indexed="14"/>
      </bottom>
      <diagonal/>
    </border>
    <border>
      <left/>
      <right style="medium">
        <color indexed="14"/>
      </right>
      <top/>
      <bottom style="medium">
        <color indexed="14"/>
      </bottom>
      <diagonal/>
    </border>
    <border>
      <left style="medium">
        <color indexed="54"/>
      </left>
      <right/>
      <top style="medium">
        <color indexed="54"/>
      </top>
      <bottom/>
      <diagonal/>
    </border>
    <border>
      <left/>
      <right/>
      <top style="medium">
        <color indexed="54"/>
      </top>
      <bottom/>
      <diagonal/>
    </border>
    <border>
      <left/>
      <right style="medium">
        <color indexed="54"/>
      </right>
      <top style="medium">
        <color indexed="54"/>
      </top>
      <bottom/>
      <diagonal/>
    </border>
    <border>
      <left style="medium">
        <color indexed="54"/>
      </left>
      <right/>
      <top/>
      <bottom/>
      <diagonal/>
    </border>
    <border>
      <left/>
      <right style="medium">
        <color indexed="54"/>
      </right>
      <top/>
      <bottom/>
      <diagonal/>
    </border>
    <border>
      <left style="medium">
        <color indexed="54"/>
      </left>
      <right/>
      <top/>
      <bottom style="medium">
        <color indexed="54"/>
      </bottom>
      <diagonal/>
    </border>
    <border>
      <left/>
      <right/>
      <top/>
      <bottom style="medium">
        <color indexed="54"/>
      </bottom>
      <diagonal/>
    </border>
    <border>
      <left/>
      <right style="medium">
        <color indexed="54"/>
      </right>
      <top/>
      <bottom style="medium">
        <color indexed="54"/>
      </bottom>
      <diagonal/>
    </border>
    <border>
      <left style="medium">
        <color indexed="53"/>
      </left>
      <right/>
      <top style="medium">
        <color indexed="53"/>
      </top>
      <bottom/>
      <diagonal/>
    </border>
    <border>
      <left/>
      <right/>
      <top style="medium">
        <color indexed="53"/>
      </top>
      <bottom/>
      <diagonal/>
    </border>
    <border>
      <left/>
      <right style="medium">
        <color indexed="53"/>
      </right>
      <top style="medium">
        <color indexed="53"/>
      </top>
      <bottom/>
      <diagonal/>
    </border>
    <border>
      <left style="medium">
        <color indexed="53"/>
      </left>
      <right/>
      <top/>
      <bottom/>
      <diagonal/>
    </border>
    <border>
      <left/>
      <right style="medium">
        <color indexed="53"/>
      </right>
      <top/>
      <bottom/>
      <diagonal/>
    </border>
    <border>
      <left style="medium">
        <color indexed="53"/>
      </left>
      <right/>
      <top/>
      <bottom style="medium">
        <color indexed="53"/>
      </bottom>
      <diagonal/>
    </border>
    <border>
      <left/>
      <right/>
      <top/>
      <bottom style="medium">
        <color indexed="53"/>
      </bottom>
      <diagonal/>
    </border>
    <border>
      <left/>
      <right style="medium">
        <color indexed="53"/>
      </right>
      <top/>
      <bottom style="medium">
        <color indexed="53"/>
      </bottom>
      <diagonal/>
    </border>
    <border>
      <left style="medium">
        <color indexed="14"/>
      </left>
      <right/>
      <top style="medium">
        <color indexed="14"/>
      </top>
      <bottom/>
      <diagonal/>
    </border>
    <border>
      <left style="medium">
        <color indexed="14"/>
      </left>
      <right/>
      <top/>
      <bottom style="medium">
        <color indexed="14"/>
      </bottom>
      <diagonal/>
    </border>
    <border>
      <left style="medium">
        <color indexed="15"/>
      </left>
      <right/>
      <top style="medium">
        <color indexed="15"/>
      </top>
      <bottom/>
      <diagonal/>
    </border>
    <border>
      <left style="medium">
        <color indexed="15"/>
      </left>
      <right/>
      <top/>
      <bottom style="medium">
        <color indexed="15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1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0"/>
      </top>
      <bottom/>
      <diagonal/>
    </border>
    <border>
      <left/>
      <right style="medium">
        <color indexed="20"/>
      </right>
      <top style="medium">
        <color indexed="20"/>
      </top>
      <bottom/>
      <diagonal/>
    </border>
    <border>
      <left style="medium">
        <color indexed="20"/>
      </left>
      <right/>
      <top/>
      <bottom/>
      <diagonal/>
    </border>
    <border>
      <left/>
      <right style="medium">
        <color indexed="20"/>
      </right>
      <top/>
      <bottom/>
      <diagonal/>
    </border>
    <border>
      <left style="medium">
        <color indexed="20"/>
      </left>
      <right/>
      <top/>
      <bottom style="medium">
        <color indexed="20"/>
      </bottom>
      <diagonal/>
    </border>
    <border>
      <left/>
      <right/>
      <top/>
      <bottom style="medium">
        <color indexed="20"/>
      </bottom>
      <diagonal/>
    </border>
    <border>
      <left/>
      <right style="medium">
        <color indexed="20"/>
      </right>
      <top/>
      <bottom style="medium">
        <color indexed="20"/>
      </bottom>
      <diagonal/>
    </border>
    <border>
      <left style="medium">
        <color indexed="20"/>
      </left>
      <right/>
      <top style="medium">
        <color indexed="2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3">
    <xf numFmtId="0" fontId="0" fillId="0" borderId="0" xfId="0"/>
    <xf numFmtId="38" fontId="8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38" fontId="7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38" fontId="8" fillId="0" borderId="0" xfId="0" applyNumberFormat="1" applyFont="1" applyFill="1" applyAlignment="1"/>
    <xf numFmtId="0" fontId="7" fillId="0" borderId="0" xfId="0" applyFont="1" applyFill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/>
    <xf numFmtId="38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1" fontId="7" fillId="0" borderId="0" xfId="0" applyNumberFormat="1" applyFont="1" applyFill="1" applyBorder="1" applyAlignment="1">
      <alignment horizontal="center"/>
    </xf>
    <xf numFmtId="38" fontId="7" fillId="0" borderId="0" xfId="0" applyNumberFormat="1" applyFont="1" applyFill="1" applyBorder="1" applyAlignment="1"/>
    <xf numFmtId="165" fontId="7" fillId="0" borderId="0" xfId="1" applyNumberFormat="1" applyFont="1" applyFill="1" applyBorder="1"/>
    <xf numFmtId="165" fontId="7" fillId="0" borderId="0" xfId="1" applyNumberFormat="1" applyFont="1" applyFill="1" applyBorder="1" applyAlignment="1"/>
    <xf numFmtId="165" fontId="7" fillId="0" borderId="0" xfId="0" applyNumberFormat="1" applyFont="1" applyFill="1"/>
    <xf numFmtId="0" fontId="9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38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2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176" fontId="8" fillId="0" borderId="5" xfId="0" applyNumberFormat="1" applyFont="1" applyFill="1" applyBorder="1" applyAlignment="1">
      <alignment horizontal="center"/>
    </xf>
    <xf numFmtId="0" fontId="7" fillId="0" borderId="6" xfId="0" applyFont="1" applyFill="1" applyBorder="1"/>
    <xf numFmtId="0" fontId="8" fillId="0" borderId="6" xfId="0" applyFont="1" applyFill="1" applyBorder="1" applyAlignment="1">
      <alignment horizontal="right"/>
    </xf>
    <xf numFmtId="38" fontId="8" fillId="0" borderId="6" xfId="0" applyNumberFormat="1" applyFont="1" applyFill="1" applyBorder="1" applyAlignment="1">
      <alignment horizontal="center"/>
    </xf>
    <xf numFmtId="0" fontId="8" fillId="0" borderId="6" xfId="0" applyFont="1" applyFill="1" applyBorder="1"/>
    <xf numFmtId="38" fontId="8" fillId="0" borderId="6" xfId="0" applyNumberFormat="1" applyFont="1" applyFill="1" applyBorder="1"/>
    <xf numFmtId="0" fontId="7" fillId="0" borderId="7" xfId="0" applyFont="1" applyFill="1" applyBorder="1"/>
    <xf numFmtId="38" fontId="8" fillId="0" borderId="0" xfId="0" applyNumberFormat="1" applyFont="1" applyFill="1"/>
    <xf numFmtId="0" fontId="7" fillId="0" borderId="8" xfId="0" applyFont="1" applyFill="1" applyBorder="1"/>
    <xf numFmtId="0" fontId="9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38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/>
    <xf numFmtId="0" fontId="7" fillId="0" borderId="10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176" fontId="8" fillId="0" borderId="14" xfId="0" applyNumberFormat="1" applyFont="1" applyFill="1" applyBorder="1" applyAlignment="1">
      <alignment horizontal="center"/>
    </xf>
    <xf numFmtId="0" fontId="7" fillId="0" borderId="15" xfId="0" applyFont="1" applyFill="1" applyBorder="1"/>
    <xf numFmtId="0" fontId="8" fillId="0" borderId="15" xfId="0" applyFont="1" applyFill="1" applyBorder="1" applyAlignment="1">
      <alignment horizontal="right"/>
    </xf>
    <xf numFmtId="38" fontId="8" fillId="0" borderId="15" xfId="0" applyNumberFormat="1" applyFont="1" applyFill="1" applyBorder="1" applyAlignment="1">
      <alignment horizontal="center"/>
    </xf>
    <xf numFmtId="0" fontId="8" fillId="0" borderId="15" xfId="0" applyFont="1" applyFill="1" applyBorder="1"/>
    <xf numFmtId="38" fontId="8" fillId="0" borderId="15" xfId="0" applyNumberFormat="1" applyFont="1" applyFill="1" applyBorder="1"/>
    <xf numFmtId="0" fontId="7" fillId="0" borderId="16" xfId="0" applyFont="1" applyFill="1" applyBorder="1"/>
    <xf numFmtId="183" fontId="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11" fillId="0" borderId="0" xfId="0" applyFont="1" applyFill="1"/>
    <xf numFmtId="38" fontId="11" fillId="0" borderId="0" xfId="0" applyNumberFormat="1" applyFont="1" applyFill="1"/>
    <xf numFmtId="38" fontId="10" fillId="0" borderId="0" xfId="0" applyNumberFormat="1" applyFont="1" applyFill="1"/>
    <xf numFmtId="38" fontId="14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38" fontId="10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38" fontId="14" fillId="0" borderId="0" xfId="0" applyNumberFormat="1" applyFont="1" applyFill="1" applyAlignment="1"/>
    <xf numFmtId="165" fontId="10" fillId="0" borderId="0" xfId="0" applyNumberFormat="1" applyFont="1" applyFill="1" applyAlignment="1">
      <alignment horizontal="center"/>
    </xf>
    <xf numFmtId="0" fontId="10" fillId="0" borderId="0" xfId="0" applyFont="1" applyFill="1" applyAlignment="1"/>
    <xf numFmtId="165" fontId="10" fillId="0" borderId="0" xfId="1" applyNumberFormat="1" applyFont="1" applyFill="1" applyAlignment="1">
      <alignment horizontal="center"/>
    </xf>
    <xf numFmtId="0" fontId="10" fillId="0" borderId="0" xfId="0" applyFont="1" applyFill="1" applyAlignment="1">
      <alignment horizontal="left"/>
    </xf>
    <xf numFmtId="1" fontId="1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/>
    <xf numFmtId="38" fontId="10" fillId="0" borderId="0" xfId="0" applyNumberFormat="1" applyFont="1" applyFill="1" applyBorder="1" applyAlignment="1">
      <alignment horizontal="center"/>
    </xf>
    <xf numFmtId="38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165" fontId="10" fillId="0" borderId="0" xfId="1" applyNumberFormat="1" applyFont="1" applyFill="1" applyBorder="1" applyAlignment="1">
      <alignment horizontal="center"/>
    </xf>
    <xf numFmtId="38" fontId="10" fillId="0" borderId="0" xfId="0" applyNumberFormat="1" applyFont="1" applyFill="1" applyBorder="1"/>
    <xf numFmtId="165" fontId="10" fillId="0" borderId="0" xfId="0" applyNumberFormat="1" applyFont="1" applyFill="1" applyAlignment="1"/>
    <xf numFmtId="0" fontId="10" fillId="0" borderId="17" xfId="0" applyFont="1" applyFill="1" applyBorder="1" applyAlignment="1">
      <alignment horizontal="center"/>
    </xf>
    <xf numFmtId="0" fontId="10" fillId="0" borderId="17" xfId="0" applyFont="1" applyFill="1" applyBorder="1" applyAlignment="1"/>
    <xf numFmtId="0" fontId="10" fillId="0" borderId="18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165" fontId="10" fillId="0" borderId="0" xfId="0" applyNumberFormat="1" applyFont="1" applyFill="1"/>
    <xf numFmtId="0" fontId="10" fillId="0" borderId="0" xfId="0" applyNumberFormat="1" applyFont="1" applyFill="1" applyBorder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165" fontId="10" fillId="0" borderId="23" xfId="1" applyNumberFormat="1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5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0" fillId="0" borderId="26" xfId="0" applyFont="1" applyFill="1" applyBorder="1"/>
    <xf numFmtId="0" fontId="10" fillId="0" borderId="27" xfId="0" quotePrefix="1" applyFont="1" applyFill="1" applyBorder="1" applyAlignment="1">
      <alignment horizontal="center"/>
    </xf>
    <xf numFmtId="0" fontId="10" fillId="0" borderId="27" xfId="0" applyFont="1" applyFill="1" applyBorder="1" applyAlignment="1">
      <alignment horizontal="center"/>
    </xf>
    <xf numFmtId="0" fontId="10" fillId="0" borderId="27" xfId="0" applyFont="1" applyFill="1" applyBorder="1" applyAlignment="1"/>
    <xf numFmtId="165" fontId="10" fillId="0" borderId="27" xfId="1" applyNumberFormat="1" applyFont="1" applyFill="1" applyBorder="1" applyAlignment="1">
      <alignment horizontal="center"/>
    </xf>
    <xf numFmtId="0" fontId="10" fillId="0" borderId="28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165" fontId="10" fillId="0" borderId="0" xfId="0" applyNumberFormat="1" applyFont="1" applyFill="1" applyBorder="1" applyAlignment="1"/>
    <xf numFmtId="0" fontId="10" fillId="0" borderId="32" xfId="0" applyFont="1" applyFill="1" applyBorder="1" applyAlignment="1">
      <alignment horizontal="center"/>
    </xf>
    <xf numFmtId="0" fontId="14" fillId="0" borderId="0" xfId="0" applyFont="1" applyFill="1"/>
    <xf numFmtId="0" fontId="10" fillId="0" borderId="33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38" fontId="14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0" fillId="0" borderId="35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0" fillId="0" borderId="37" xfId="0" applyFont="1" applyFill="1" applyBorder="1" applyAlignment="1">
      <alignment horizontal="center"/>
    </xf>
    <xf numFmtId="0" fontId="10" fillId="0" borderId="37" xfId="0" applyFont="1" applyFill="1" applyBorder="1" applyAlignment="1"/>
    <xf numFmtId="0" fontId="10" fillId="0" borderId="38" xfId="0" applyFont="1" applyFill="1" applyBorder="1" applyAlignment="1">
      <alignment horizontal="center"/>
    </xf>
    <xf numFmtId="0" fontId="14" fillId="0" borderId="39" xfId="0" applyFont="1" applyFill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1" fontId="13" fillId="0" borderId="41" xfId="0" applyNumberFormat="1" applyFont="1" applyFill="1" applyBorder="1" applyAlignment="1">
      <alignment horizontal="center"/>
    </xf>
    <xf numFmtId="0" fontId="10" fillId="0" borderId="41" xfId="0" applyFont="1" applyFill="1" applyBorder="1" applyAlignment="1">
      <alignment horizontal="center"/>
    </xf>
    <xf numFmtId="165" fontId="10" fillId="0" borderId="41" xfId="1" applyNumberFormat="1" applyFont="1" applyFill="1" applyBorder="1" applyAlignment="1">
      <alignment horizontal="right"/>
    </xf>
    <xf numFmtId="0" fontId="10" fillId="0" borderId="42" xfId="0" applyFont="1" applyFill="1" applyBorder="1" applyAlignment="1">
      <alignment horizontal="center"/>
    </xf>
    <xf numFmtId="0" fontId="12" fillId="0" borderId="0" xfId="0" applyFont="1" applyFill="1"/>
    <xf numFmtId="0" fontId="15" fillId="0" borderId="0" xfId="0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right"/>
    </xf>
    <xf numFmtId="165" fontId="23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right"/>
    </xf>
    <xf numFmtId="183" fontId="14" fillId="0" borderId="0" xfId="0" quotePrefix="1" applyNumberFormat="1" applyFont="1" applyFill="1" applyAlignment="1">
      <alignment horizontal="center"/>
    </xf>
    <xf numFmtId="0" fontId="15" fillId="0" borderId="43" xfId="0" applyNumberFormat="1" applyFont="1" applyFill="1" applyBorder="1" applyAlignment="1">
      <alignment horizontal="center"/>
    </xf>
    <xf numFmtId="38" fontId="10" fillId="0" borderId="23" xfId="0" applyNumberFormat="1" applyFont="1" applyFill="1" applyBorder="1" applyAlignment="1">
      <alignment horizontal="center"/>
    </xf>
    <xf numFmtId="38" fontId="10" fillId="0" borderId="23" xfId="0" applyNumberFormat="1" applyFont="1" applyFill="1" applyBorder="1" applyAlignment="1"/>
    <xf numFmtId="1" fontId="10" fillId="0" borderId="23" xfId="0" applyNumberFormat="1" applyFont="1" applyFill="1" applyBorder="1" applyAlignment="1">
      <alignment horizontal="center"/>
    </xf>
    <xf numFmtId="1" fontId="10" fillId="0" borderId="24" xfId="0" applyNumberFormat="1" applyFont="1" applyFill="1" applyBorder="1" applyAlignment="1">
      <alignment horizontal="center"/>
    </xf>
    <xf numFmtId="0" fontId="15" fillId="0" borderId="44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/>
    <xf numFmtId="3" fontId="10" fillId="0" borderId="0" xfId="0" applyNumberFormat="1" applyFont="1" applyFill="1" applyBorder="1" applyAlignment="1">
      <alignment horizontal="right"/>
    </xf>
    <xf numFmtId="1" fontId="10" fillId="0" borderId="25" xfId="0" applyNumberFormat="1" applyFont="1" applyFill="1" applyBorder="1" applyAlignment="1">
      <alignment horizontal="center"/>
    </xf>
    <xf numFmtId="0" fontId="10" fillId="0" borderId="45" xfId="0" applyFont="1" applyFill="1" applyBorder="1" applyAlignment="1">
      <alignment horizontal="center"/>
    </xf>
    <xf numFmtId="0" fontId="10" fillId="0" borderId="46" xfId="0" applyFont="1" applyFill="1" applyBorder="1" applyAlignment="1">
      <alignment horizontal="center"/>
    </xf>
    <xf numFmtId="0" fontId="10" fillId="0" borderId="47" xfId="0" applyFont="1" applyFill="1" applyBorder="1" applyAlignment="1">
      <alignment horizontal="center"/>
    </xf>
    <xf numFmtId="0" fontId="10" fillId="0" borderId="48" xfId="0" applyFont="1" applyFill="1" applyBorder="1" applyAlignment="1">
      <alignment horizontal="center"/>
    </xf>
    <xf numFmtId="0" fontId="10" fillId="0" borderId="49" xfId="0" applyFont="1" applyFill="1" applyBorder="1" applyAlignment="1">
      <alignment horizontal="center"/>
    </xf>
    <xf numFmtId="0" fontId="10" fillId="0" borderId="50" xfId="0" applyFont="1" applyFill="1" applyBorder="1" applyAlignment="1">
      <alignment horizontal="center"/>
    </xf>
    <xf numFmtId="165" fontId="14" fillId="0" borderId="0" xfId="1" applyNumberFormat="1" applyFont="1" applyFill="1" applyAlignment="1">
      <alignment horizontal="center"/>
    </xf>
    <xf numFmtId="165" fontId="10" fillId="0" borderId="27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Fill="1" applyBorder="1"/>
    <xf numFmtId="165" fontId="10" fillId="0" borderId="0" xfId="1" applyNumberFormat="1" applyFont="1" applyFill="1" applyBorder="1"/>
    <xf numFmtId="0" fontId="12" fillId="0" borderId="0" xfId="0" applyFont="1" applyFill="1" applyBorder="1"/>
    <xf numFmtId="38" fontId="10" fillId="0" borderId="41" xfId="0" applyNumberFormat="1" applyFont="1" applyFill="1" applyBorder="1"/>
    <xf numFmtId="165" fontId="14" fillId="0" borderId="0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right"/>
    </xf>
    <xf numFmtId="179" fontId="10" fillId="0" borderId="0" xfId="0" applyNumberFormat="1" applyFont="1" applyFill="1" applyBorder="1" applyAlignment="1">
      <alignment horizontal="right"/>
    </xf>
    <xf numFmtId="0" fontId="18" fillId="0" borderId="51" xfId="0" applyFont="1" applyFill="1" applyBorder="1"/>
    <xf numFmtId="0" fontId="10" fillId="0" borderId="52" xfId="0" applyFont="1" applyFill="1" applyBorder="1"/>
    <xf numFmtId="38" fontId="10" fillId="0" borderId="52" xfId="0" applyNumberFormat="1" applyFont="1" applyFill="1" applyBorder="1"/>
    <xf numFmtId="0" fontId="10" fillId="0" borderId="53" xfId="0" applyFont="1" applyFill="1" applyBorder="1"/>
    <xf numFmtId="0" fontId="15" fillId="0" borderId="54" xfId="0" applyFont="1" applyFill="1" applyBorder="1" applyAlignment="1">
      <alignment horizontal="center"/>
    </xf>
    <xf numFmtId="0" fontId="10" fillId="0" borderId="55" xfId="0" applyFont="1" applyFill="1" applyBorder="1" applyAlignment="1">
      <alignment horizontal="center"/>
    </xf>
    <xf numFmtId="0" fontId="12" fillId="0" borderId="54" xfId="0" applyFont="1" applyFill="1" applyBorder="1" applyAlignment="1">
      <alignment horizontal="left"/>
    </xf>
    <xf numFmtId="0" fontId="14" fillId="0" borderId="54" xfId="0" applyFont="1" applyFill="1" applyBorder="1"/>
    <xf numFmtId="0" fontId="10" fillId="0" borderId="56" xfId="0" applyFont="1" applyFill="1" applyBorder="1"/>
    <xf numFmtId="0" fontId="10" fillId="0" borderId="57" xfId="0" applyFont="1" applyFill="1" applyBorder="1"/>
    <xf numFmtId="38" fontId="10" fillId="0" borderId="57" xfId="0" applyNumberFormat="1" applyFont="1" applyFill="1" applyBorder="1"/>
    <xf numFmtId="0" fontId="10" fillId="0" borderId="58" xfId="0" applyFont="1" applyFill="1" applyBorder="1"/>
    <xf numFmtId="165" fontId="14" fillId="0" borderId="0" xfId="0" applyNumberFormat="1" applyFont="1" applyFill="1" applyAlignment="1">
      <alignment horizontal="left"/>
    </xf>
    <xf numFmtId="170" fontId="10" fillId="0" borderId="0" xfId="0" applyNumberFormat="1" applyFont="1" applyFill="1" applyBorder="1" applyAlignment="1">
      <alignment horizontal="center"/>
    </xf>
    <xf numFmtId="165" fontId="10" fillId="0" borderId="27" xfId="0" applyNumberFormat="1" applyFont="1" applyFill="1" applyBorder="1" applyAlignment="1"/>
    <xf numFmtId="165" fontId="10" fillId="0" borderId="27" xfId="1" applyNumberFormat="1" applyFont="1" applyFill="1" applyBorder="1" applyAlignment="1"/>
    <xf numFmtId="0" fontId="11" fillId="0" borderId="0" xfId="0" quotePrefix="1" applyFont="1" applyFill="1"/>
    <xf numFmtId="0" fontId="22" fillId="0" borderId="0" xfId="0" applyFont="1" applyFill="1" applyAlignment="1">
      <alignment horizontal="left"/>
    </xf>
    <xf numFmtId="0" fontId="23" fillId="0" borderId="0" xfId="0" applyFont="1" applyFill="1"/>
    <xf numFmtId="183" fontId="14" fillId="0" borderId="0" xfId="0" applyNumberFormat="1" applyFont="1" applyFill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0" fontId="10" fillId="0" borderId="42" xfId="0" applyFont="1" applyFill="1" applyBorder="1"/>
    <xf numFmtId="38" fontId="17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/>
    <xf numFmtId="0" fontId="31" fillId="0" borderId="0" xfId="0" applyFont="1" applyFill="1"/>
    <xf numFmtId="1" fontId="31" fillId="0" borderId="0" xfId="0" applyNumberFormat="1" applyFont="1" applyFill="1"/>
    <xf numFmtId="0" fontId="15" fillId="0" borderId="26" xfId="0" applyFont="1" applyFill="1" applyBorder="1" applyAlignment="1">
      <alignment horizontal="center"/>
    </xf>
    <xf numFmtId="165" fontId="10" fillId="0" borderId="27" xfId="1" applyNumberFormat="1" applyFont="1" applyFill="1" applyBorder="1" applyAlignment="1">
      <alignment horizontal="right"/>
    </xf>
    <xf numFmtId="0" fontId="29" fillId="0" borderId="59" xfId="0" applyFont="1" applyFill="1" applyBorder="1" applyAlignment="1">
      <alignment horizontal="center"/>
    </xf>
    <xf numFmtId="0" fontId="10" fillId="0" borderId="60" xfId="0" applyFont="1" applyFill="1" applyBorder="1" applyAlignment="1">
      <alignment horizontal="center"/>
    </xf>
    <xf numFmtId="0" fontId="10" fillId="0" borderId="61" xfId="0" applyFont="1" applyFill="1" applyBorder="1" applyAlignment="1">
      <alignment horizontal="center"/>
    </xf>
    <xf numFmtId="0" fontId="10" fillId="0" borderId="62" xfId="0" applyFont="1" applyFill="1" applyBorder="1" applyAlignment="1">
      <alignment horizontal="center"/>
    </xf>
    <xf numFmtId="0" fontId="10" fillId="0" borderId="63" xfId="0" applyFont="1" applyFill="1" applyBorder="1" applyAlignment="1">
      <alignment horizontal="center"/>
    </xf>
    <xf numFmtId="0" fontId="14" fillId="0" borderId="62" xfId="0" applyFont="1" applyFill="1" applyBorder="1" applyAlignment="1">
      <alignment horizontal="center"/>
    </xf>
    <xf numFmtId="165" fontId="16" fillId="0" borderId="0" xfId="1" applyNumberFormat="1" applyFont="1" applyFill="1" applyBorder="1" applyAlignment="1">
      <alignment horizontal="right"/>
    </xf>
    <xf numFmtId="0" fontId="15" fillId="0" borderId="64" xfId="0" applyFont="1" applyFill="1" applyBorder="1" applyAlignment="1">
      <alignment horizontal="center"/>
    </xf>
    <xf numFmtId="0" fontId="10" fillId="0" borderId="65" xfId="0" applyFont="1" applyFill="1" applyBorder="1" applyAlignment="1">
      <alignment horizontal="center"/>
    </xf>
    <xf numFmtId="0" fontId="10" fillId="0" borderId="65" xfId="0" quotePrefix="1" applyFont="1" applyFill="1" applyBorder="1" applyAlignment="1">
      <alignment horizontal="center"/>
    </xf>
    <xf numFmtId="165" fontId="10" fillId="0" borderId="65" xfId="1" applyNumberFormat="1" applyFont="1" applyFill="1" applyBorder="1" applyAlignment="1">
      <alignment horizontal="right"/>
    </xf>
    <xf numFmtId="0" fontId="10" fillId="0" borderId="66" xfId="0" applyFont="1" applyFill="1" applyBorder="1" applyAlignment="1">
      <alignment horizontal="center"/>
    </xf>
    <xf numFmtId="0" fontId="28" fillId="0" borderId="67" xfId="0" applyFont="1" applyFill="1" applyBorder="1" applyAlignment="1">
      <alignment horizontal="center"/>
    </xf>
    <xf numFmtId="0" fontId="14" fillId="0" borderId="47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0" fontId="10" fillId="0" borderId="49" xfId="0" quotePrefix="1" applyFont="1" applyFill="1" applyBorder="1" applyAlignment="1">
      <alignment horizontal="center"/>
    </xf>
    <xf numFmtId="165" fontId="10" fillId="0" borderId="49" xfId="1" applyNumberFormat="1" applyFont="1" applyFill="1" applyBorder="1" applyAlignment="1">
      <alignment horizontal="right"/>
    </xf>
    <xf numFmtId="0" fontId="27" fillId="0" borderId="69" xfId="0" applyFont="1" applyFill="1" applyBorder="1" applyAlignment="1">
      <alignment horizontal="center"/>
    </xf>
    <xf numFmtId="0" fontId="10" fillId="0" borderId="29" xfId="0" applyFont="1" applyFill="1" applyBorder="1" applyAlignment="1"/>
    <xf numFmtId="0" fontId="14" fillId="0" borderId="31" xfId="0" applyFont="1" applyFill="1" applyBorder="1" applyAlignment="1">
      <alignment horizontal="center"/>
    </xf>
    <xf numFmtId="0" fontId="15" fillId="0" borderId="70" xfId="0" applyFont="1" applyFill="1" applyBorder="1" applyAlignment="1">
      <alignment horizontal="center"/>
    </xf>
    <xf numFmtId="0" fontId="10" fillId="0" borderId="33" xfId="0" quotePrefix="1" applyFont="1" applyFill="1" applyBorder="1" applyAlignment="1">
      <alignment horizontal="center"/>
    </xf>
    <xf numFmtId="165" fontId="10" fillId="0" borderId="33" xfId="1" applyNumberFormat="1" applyFont="1" applyFill="1" applyBorder="1" applyAlignment="1">
      <alignment horizontal="right"/>
    </xf>
    <xf numFmtId="0" fontId="15" fillId="0" borderId="71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5" fillId="0" borderId="72" xfId="0" applyFont="1" applyFill="1" applyBorder="1" applyAlignment="1">
      <alignment horizontal="center"/>
    </xf>
    <xf numFmtId="0" fontId="10" fillId="0" borderId="21" xfId="0" quotePrefix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right"/>
    </xf>
    <xf numFmtId="37" fontId="10" fillId="0" borderId="0" xfId="0" applyNumberFormat="1" applyFont="1" applyFill="1" applyBorder="1" applyAlignment="1"/>
    <xf numFmtId="0" fontId="24" fillId="0" borderId="73" xfId="0" applyFont="1" applyFill="1" applyBorder="1" applyAlignment="1">
      <alignment horizontal="center"/>
    </xf>
    <xf numFmtId="0" fontId="10" fillId="0" borderId="74" xfId="0" applyFont="1" applyFill="1" applyBorder="1" applyAlignment="1">
      <alignment horizontal="center"/>
    </xf>
    <xf numFmtId="0" fontId="10" fillId="0" borderId="74" xfId="0" applyFont="1" applyFill="1" applyBorder="1" applyAlignment="1"/>
    <xf numFmtId="0" fontId="10" fillId="0" borderId="75" xfId="0" applyFont="1" applyFill="1" applyBorder="1" applyAlignment="1">
      <alignment horizontal="center"/>
    </xf>
    <xf numFmtId="0" fontId="10" fillId="0" borderId="76" xfId="0" applyFont="1" applyFill="1" applyBorder="1" applyAlignment="1">
      <alignment horizontal="center"/>
    </xf>
    <xf numFmtId="0" fontId="10" fillId="0" borderId="77" xfId="0" applyFont="1" applyFill="1" applyBorder="1" applyAlignment="1">
      <alignment horizontal="center"/>
    </xf>
    <xf numFmtId="0" fontId="14" fillId="0" borderId="76" xfId="0" applyFont="1" applyFill="1" applyBorder="1" applyAlignment="1">
      <alignment horizontal="center"/>
    </xf>
    <xf numFmtId="0" fontId="14" fillId="0" borderId="78" xfId="0" applyFont="1" applyFill="1" applyBorder="1" applyAlignment="1">
      <alignment horizontal="center"/>
    </xf>
    <xf numFmtId="0" fontId="10" fillId="0" borderId="79" xfId="0" applyFont="1" applyFill="1" applyBorder="1" applyAlignment="1">
      <alignment horizontal="center"/>
    </xf>
    <xf numFmtId="38" fontId="13" fillId="0" borderId="79" xfId="0" applyNumberFormat="1" applyFont="1" applyFill="1" applyBorder="1" applyAlignment="1">
      <alignment horizontal="center"/>
    </xf>
    <xf numFmtId="1" fontId="13" fillId="0" borderId="79" xfId="0" applyNumberFormat="1" applyFont="1" applyFill="1" applyBorder="1" applyAlignment="1">
      <alignment horizontal="center"/>
    </xf>
    <xf numFmtId="165" fontId="10" fillId="0" borderId="79" xfId="1" applyNumberFormat="1" applyFont="1" applyFill="1" applyBorder="1" applyAlignment="1">
      <alignment horizontal="center"/>
    </xf>
    <xf numFmtId="0" fontId="10" fillId="0" borderId="79" xfId="0" applyNumberFormat="1" applyFont="1" applyFill="1" applyBorder="1" applyAlignment="1">
      <alignment horizontal="center"/>
    </xf>
    <xf numFmtId="0" fontId="10" fillId="0" borderId="80" xfId="0" applyFont="1" applyFill="1" applyBorder="1" applyAlignment="1">
      <alignment horizontal="center"/>
    </xf>
    <xf numFmtId="37" fontId="10" fillId="0" borderId="0" xfId="1" applyNumberFormat="1" applyFont="1" applyFill="1" applyBorder="1" applyAlignment="1">
      <alignment horizontal="center"/>
    </xf>
    <xf numFmtId="0" fontId="15" fillId="0" borderId="39" xfId="0" applyFont="1" applyFill="1" applyBorder="1" applyAlignment="1">
      <alignment horizontal="center"/>
    </xf>
    <xf numFmtId="165" fontId="17" fillId="0" borderId="0" xfId="1" applyNumberFormat="1" applyFont="1" applyFill="1" applyBorder="1" applyAlignment="1">
      <alignment horizontal="right"/>
    </xf>
    <xf numFmtId="0" fontId="20" fillId="0" borderId="0" xfId="0" applyNumberFormat="1" applyFont="1" applyFill="1" applyAlignment="1">
      <alignment horizontal="center"/>
    </xf>
    <xf numFmtId="0" fontId="17" fillId="0" borderId="0" xfId="0" applyNumberFormat="1" applyFont="1" applyFill="1" applyAlignment="1">
      <alignment horizontal="center"/>
    </xf>
    <xf numFmtId="0" fontId="25" fillId="0" borderId="0" xfId="0" applyNumberFormat="1" applyFont="1" applyFill="1" applyAlignment="1">
      <alignment horizontal="center"/>
    </xf>
    <xf numFmtId="0" fontId="29" fillId="0" borderId="0" xfId="0" applyFont="1" applyFill="1" applyBorder="1" applyAlignment="1">
      <alignment horizontal="center"/>
    </xf>
    <xf numFmtId="165" fontId="10" fillId="0" borderId="0" xfId="1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0" fontId="16" fillId="0" borderId="0" xfId="0" applyNumberFormat="1" applyFont="1" applyFill="1" applyAlignment="1">
      <alignment horizontal="center"/>
    </xf>
    <xf numFmtId="0" fontId="17" fillId="0" borderId="35" xfId="0" applyFont="1" applyFill="1" applyBorder="1" applyAlignment="1">
      <alignment horizontal="center"/>
    </xf>
    <xf numFmtId="0" fontId="10" fillId="0" borderId="0" xfId="0" applyNumberFormat="1" applyFont="1" applyFill="1" applyAlignment="1">
      <alignment horizontal="center"/>
    </xf>
    <xf numFmtId="165" fontId="10" fillId="0" borderId="81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170" fontId="14" fillId="0" borderId="0" xfId="0" applyNumberFormat="1" applyFont="1" applyFill="1" applyBorder="1" applyAlignment="1">
      <alignment horizontal="center"/>
    </xf>
    <xf numFmtId="0" fontId="26" fillId="0" borderId="0" xfId="0" applyNumberFormat="1" applyFont="1" applyFill="1" applyAlignment="1">
      <alignment horizontal="center"/>
    </xf>
    <xf numFmtId="0" fontId="21" fillId="0" borderId="0" xfId="0" applyNumberFormat="1" applyFont="1" applyFill="1" applyAlignment="1">
      <alignment horizontal="center"/>
    </xf>
    <xf numFmtId="0" fontId="15" fillId="0" borderId="0" xfId="0" applyFont="1" applyFill="1"/>
    <xf numFmtId="0" fontId="14" fillId="0" borderId="82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165" fontId="14" fillId="0" borderId="0" xfId="0" applyNumberFormat="1" applyFont="1" applyFill="1"/>
    <xf numFmtId="165" fontId="14" fillId="0" borderId="0" xfId="0" applyNumberFormat="1" applyFont="1" applyFill="1" applyAlignment="1">
      <alignment horizontal="right"/>
    </xf>
    <xf numFmtId="0" fontId="14" fillId="0" borderId="0" xfId="0" applyFont="1" applyFill="1" applyAlignment="1">
      <alignment horizontal="left"/>
    </xf>
    <xf numFmtId="0" fontId="15" fillId="0" borderId="36" xfId="0" quotePrefix="1" applyFont="1" applyFill="1" applyBorder="1" applyAlignment="1">
      <alignment horizontal="center"/>
    </xf>
    <xf numFmtId="0" fontId="10" fillId="0" borderId="37" xfId="0" applyFont="1" applyFill="1" applyBorder="1"/>
    <xf numFmtId="38" fontId="10" fillId="0" borderId="37" xfId="0" applyNumberFormat="1" applyFont="1" applyFill="1" applyBorder="1"/>
    <xf numFmtId="0" fontId="10" fillId="0" borderId="38" xfId="0" applyFont="1" applyFill="1" applyBorder="1"/>
    <xf numFmtId="0" fontId="10" fillId="0" borderId="39" xfId="0" applyFont="1" applyFill="1" applyBorder="1"/>
    <xf numFmtId="0" fontId="10" fillId="0" borderId="35" xfId="0" applyFont="1" applyFill="1" applyBorder="1"/>
    <xf numFmtId="0" fontId="12" fillId="0" borderId="39" xfId="0" applyFont="1" applyFill="1" applyBorder="1" applyAlignment="1">
      <alignment horizontal="center"/>
    </xf>
    <xf numFmtId="38" fontId="10" fillId="0" borderId="41" xfId="0" applyNumberFormat="1" applyFont="1" applyFill="1" applyBorder="1" applyAlignment="1">
      <alignment horizontal="center"/>
    </xf>
    <xf numFmtId="0" fontId="15" fillId="0" borderId="37" xfId="0" applyFont="1" applyFill="1" applyBorder="1" applyAlignment="1">
      <alignment horizontal="center"/>
    </xf>
    <xf numFmtId="38" fontId="10" fillId="0" borderId="37" xfId="0" applyNumberFormat="1" applyFont="1" applyFill="1" applyBorder="1" applyAlignment="1">
      <alignment horizontal="center"/>
    </xf>
    <xf numFmtId="0" fontId="15" fillId="0" borderId="0" xfId="0" applyFont="1" applyFill="1" applyBorder="1" applyAlignment="1"/>
    <xf numFmtId="38" fontId="15" fillId="0" borderId="0" xfId="0" applyNumberFormat="1" applyFont="1" applyFill="1" applyAlignment="1">
      <alignment horizontal="center"/>
    </xf>
    <xf numFmtId="0" fontId="14" fillId="0" borderId="44" xfId="0" applyFont="1" applyFill="1" applyBorder="1" applyAlignment="1">
      <alignment horizontal="center"/>
    </xf>
    <xf numFmtId="38" fontId="10" fillId="0" borderId="27" xfId="0" applyNumberFormat="1" applyFont="1" applyFill="1" applyBorder="1" applyAlignment="1">
      <alignment horizontal="center"/>
    </xf>
    <xf numFmtId="38" fontId="10" fillId="0" borderId="0" xfId="1" applyNumberFormat="1" applyFont="1" applyFill="1" applyAlignment="1">
      <alignment horizontal="center"/>
    </xf>
    <xf numFmtId="0" fontId="17" fillId="0" borderId="0" xfId="0" applyFont="1" applyFill="1" applyAlignment="1">
      <alignment horizontal="right"/>
    </xf>
    <xf numFmtId="41" fontId="10" fillId="0" borderId="83" xfId="0" applyNumberFormat="1" applyFont="1" applyFill="1" applyBorder="1" applyAlignment="1">
      <alignment horizontal="center"/>
    </xf>
    <xf numFmtId="0" fontId="17" fillId="0" borderId="0" xfId="0" applyFont="1" applyFill="1"/>
    <xf numFmtId="38" fontId="10" fillId="0" borderId="83" xfId="0" applyNumberFormat="1" applyFont="1" applyFill="1" applyBorder="1" applyAlignment="1">
      <alignment horizontal="center"/>
    </xf>
    <xf numFmtId="0" fontId="10" fillId="0" borderId="84" xfId="0" applyFont="1" applyFill="1" applyBorder="1" applyAlignment="1"/>
    <xf numFmtId="0" fontId="10" fillId="0" borderId="0" xfId="0" applyFont="1" applyFill="1" applyAlignment="1">
      <alignment horizontal="right"/>
    </xf>
    <xf numFmtId="0" fontId="15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38" fontId="10" fillId="0" borderId="2" xfId="0" applyNumberFormat="1" applyFont="1" applyFill="1" applyBorder="1" applyAlignment="1">
      <alignment horizontal="center"/>
    </xf>
    <xf numFmtId="0" fontId="10" fillId="0" borderId="2" xfId="0" applyFont="1" applyFill="1" applyBorder="1" applyAlignment="1"/>
    <xf numFmtId="0" fontId="10" fillId="0" borderId="2" xfId="0" applyFont="1" applyFill="1" applyBorder="1" applyAlignment="1">
      <alignment horizontal="left"/>
    </xf>
    <xf numFmtId="0" fontId="14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176" fontId="14" fillId="0" borderId="5" xfId="0" applyNumberFormat="1" applyFont="1" applyFill="1" applyBorder="1" applyAlignment="1">
      <alignment horizontal="center"/>
    </xf>
    <xf numFmtId="0" fontId="10" fillId="0" borderId="6" xfId="0" applyFont="1" applyFill="1" applyBorder="1"/>
    <xf numFmtId="0" fontId="14" fillId="0" borderId="6" xfId="0" applyFont="1" applyFill="1" applyBorder="1" applyAlignment="1">
      <alignment horizontal="right"/>
    </xf>
    <xf numFmtId="38" fontId="14" fillId="0" borderId="6" xfId="0" applyNumberFormat="1" applyFont="1" applyFill="1" applyBorder="1" applyAlignment="1">
      <alignment horizontal="center"/>
    </xf>
    <xf numFmtId="38" fontId="14" fillId="0" borderId="6" xfId="0" applyNumberFormat="1" applyFont="1" applyFill="1" applyBorder="1"/>
    <xf numFmtId="0" fontId="10" fillId="0" borderId="7" xfId="0" applyFont="1" applyFill="1" applyBorder="1"/>
    <xf numFmtId="165" fontId="10" fillId="0" borderId="0" xfId="0" applyNumberFormat="1" applyFont="1" applyFill="1" applyBorder="1"/>
    <xf numFmtId="38" fontId="14" fillId="0" borderId="0" xfId="0" applyNumberFormat="1" applyFont="1" applyFill="1" applyBorder="1"/>
    <xf numFmtId="0" fontId="14" fillId="0" borderId="0" xfId="0" applyFont="1" applyFill="1" applyBorder="1" applyAlignment="1">
      <alignment horizontal="right"/>
    </xf>
    <xf numFmtId="0" fontId="14" fillId="0" borderId="4" xfId="0" applyFont="1" applyFill="1" applyBorder="1" applyAlignment="1">
      <alignment horizontal="center"/>
    </xf>
    <xf numFmtId="0" fontId="14" fillId="0" borderId="6" xfId="0" applyFont="1" applyFill="1" applyBorder="1"/>
    <xf numFmtId="38" fontId="14" fillId="0" borderId="0" xfId="0" applyNumberFormat="1" applyFont="1" applyFill="1" applyAlignment="1">
      <alignment horizontal="right"/>
    </xf>
    <xf numFmtId="38" fontId="14" fillId="0" borderId="0" xfId="0" applyNumberFormat="1" applyFont="1" applyFill="1"/>
    <xf numFmtId="0" fontId="24" fillId="0" borderId="0" xfId="0" applyFont="1" applyFill="1"/>
    <xf numFmtId="0" fontId="10" fillId="0" borderId="84" xfId="0" applyFont="1" applyFill="1" applyBorder="1" applyAlignment="1">
      <alignment horizontal="center"/>
    </xf>
    <xf numFmtId="38" fontId="10" fillId="0" borderId="0" xfId="0" quotePrefix="1" applyNumberFormat="1" applyFont="1" applyFill="1" applyAlignment="1">
      <alignment horizontal="center"/>
    </xf>
    <xf numFmtId="1" fontId="10" fillId="0" borderId="0" xfId="0" quotePrefix="1" applyNumberFormat="1" applyFont="1" applyFill="1" applyAlignment="1">
      <alignment horizontal="center"/>
    </xf>
    <xf numFmtId="0" fontId="14" fillId="0" borderId="44" xfId="0" applyNumberFormat="1" applyFont="1" applyFill="1" applyBorder="1" applyAlignment="1">
      <alignment horizontal="center"/>
    </xf>
    <xf numFmtId="1" fontId="10" fillId="0" borderId="28" xfId="0" applyNumberFormat="1" applyFont="1" applyFill="1" applyBorder="1" applyAlignment="1">
      <alignment horizontal="center"/>
    </xf>
    <xf numFmtId="0" fontId="15" fillId="0" borderId="0" xfId="0" applyFont="1" applyFill="1" applyBorder="1"/>
    <xf numFmtId="165" fontId="14" fillId="0" borderId="0" xfId="0" applyNumberFormat="1" applyFont="1" applyFill="1" applyAlignment="1">
      <alignment horizontal="center"/>
    </xf>
    <xf numFmtId="165" fontId="14" fillId="0" borderId="39" xfId="0" applyNumberFormat="1" applyFont="1" applyFill="1" applyBorder="1" applyAlignment="1">
      <alignment horizontal="center"/>
    </xf>
    <xf numFmtId="170" fontId="17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"/>
    </xf>
    <xf numFmtId="1" fontId="17" fillId="0" borderId="0" xfId="0" applyNumberFormat="1" applyFont="1" applyFill="1" applyBorder="1" applyAlignment="1">
      <alignment horizontal="center"/>
    </xf>
    <xf numFmtId="0" fontId="32" fillId="0" borderId="45" xfId="0" applyFont="1" applyFill="1" applyBorder="1" applyAlignment="1"/>
    <xf numFmtId="0" fontId="32" fillId="0" borderId="45" xfId="0" applyFont="1" applyFill="1" applyBorder="1" applyAlignment="1">
      <alignment horizontal="center"/>
    </xf>
    <xf numFmtId="1" fontId="17" fillId="0" borderId="25" xfId="0" applyNumberFormat="1" applyFont="1" applyFill="1" applyBorder="1" applyAlignment="1">
      <alignment horizontal="center"/>
    </xf>
    <xf numFmtId="0" fontId="28" fillId="0" borderId="47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1" fontId="17" fillId="0" borderId="24" xfId="0" applyNumberFormat="1" applyFont="1" applyFill="1" applyBorder="1" applyAlignment="1">
      <alignment horizontal="center"/>
    </xf>
    <xf numFmtId="0" fontId="17" fillId="0" borderId="0" xfId="0" applyFont="1" applyFill="1" applyBorder="1"/>
    <xf numFmtId="38" fontId="17" fillId="0" borderId="0" xfId="0" applyNumberFormat="1" applyFont="1" applyFill="1" applyBorder="1"/>
    <xf numFmtId="0" fontId="19" fillId="0" borderId="0" xfId="0" applyFont="1" applyFill="1"/>
    <xf numFmtId="0" fontId="32" fillId="0" borderId="23" xfId="0" applyFont="1" applyFill="1" applyBorder="1" applyAlignment="1"/>
    <xf numFmtId="0" fontId="32" fillId="0" borderId="23" xfId="0" applyFont="1" applyFill="1" applyBorder="1" applyAlignment="1">
      <alignment horizontal="center"/>
    </xf>
    <xf numFmtId="0" fontId="28" fillId="0" borderId="44" xfId="0" applyFont="1" applyFill="1" applyBorder="1" applyAlignment="1">
      <alignment horizontal="center"/>
    </xf>
    <xf numFmtId="0" fontId="10" fillId="0" borderId="85" xfId="0" applyFont="1" applyFill="1" applyBorder="1" applyAlignment="1">
      <alignment horizontal="center"/>
    </xf>
    <xf numFmtId="0" fontId="10" fillId="0" borderId="85" xfId="0" applyFont="1" applyFill="1" applyBorder="1" applyAlignment="1"/>
    <xf numFmtId="0" fontId="10" fillId="0" borderId="86" xfId="0" applyFont="1" applyFill="1" applyBorder="1" applyAlignment="1">
      <alignment horizontal="center"/>
    </xf>
    <xf numFmtId="0" fontId="10" fillId="0" borderId="87" xfId="0" applyFont="1" applyFill="1" applyBorder="1" applyAlignment="1">
      <alignment horizontal="center"/>
    </xf>
    <xf numFmtId="0" fontId="10" fillId="0" borderId="88" xfId="0" applyFont="1" applyFill="1" applyBorder="1" applyAlignment="1">
      <alignment horizontal="center"/>
    </xf>
    <xf numFmtId="0" fontId="15" fillId="0" borderId="89" xfId="0" applyFont="1" applyFill="1" applyBorder="1" applyAlignment="1">
      <alignment horizontal="center"/>
    </xf>
    <xf numFmtId="0" fontId="10" fillId="0" borderId="90" xfId="0" applyFont="1" applyFill="1" applyBorder="1" applyAlignment="1">
      <alignment horizontal="center"/>
    </xf>
    <xf numFmtId="0" fontId="10" fillId="0" borderId="90" xfId="0" quotePrefix="1" applyFont="1" applyFill="1" applyBorder="1" applyAlignment="1">
      <alignment horizontal="center"/>
    </xf>
    <xf numFmtId="165" fontId="10" fillId="0" borderId="90" xfId="1" applyNumberFormat="1" applyFont="1" applyFill="1" applyBorder="1" applyAlignment="1">
      <alignment horizontal="right"/>
    </xf>
    <xf numFmtId="0" fontId="10" fillId="0" borderId="91" xfId="0" applyFont="1" applyFill="1" applyBorder="1" applyAlignment="1">
      <alignment horizontal="center"/>
    </xf>
    <xf numFmtId="0" fontId="33" fillId="0" borderId="92" xfId="0" applyFont="1" applyFill="1" applyBorder="1" applyAlignment="1">
      <alignment horizontal="center"/>
    </xf>
    <xf numFmtId="0" fontId="17" fillId="0" borderId="0" xfId="0" applyFont="1" applyFill="1" applyAlignment="1"/>
    <xf numFmtId="0" fontId="19" fillId="0" borderId="44" xfId="0" applyNumberFormat="1" applyFont="1" applyFill="1" applyBorder="1" applyAlignment="1">
      <alignment horizontal="center"/>
    </xf>
    <xf numFmtId="165" fontId="17" fillId="0" borderId="0" xfId="1" applyNumberFormat="1" applyFont="1" applyFill="1" applyBorder="1" applyAlignment="1">
      <alignment horizontal="center"/>
    </xf>
    <xf numFmtId="38" fontId="17" fillId="0" borderId="0" xfId="0" applyNumberFormat="1" applyFont="1" applyFill="1"/>
    <xf numFmtId="0" fontId="17" fillId="0" borderId="0" xfId="0" applyNumberFormat="1" applyFont="1" applyFill="1" applyBorder="1" applyAlignment="1">
      <alignment horizontal="center"/>
    </xf>
    <xf numFmtId="0" fontId="17" fillId="0" borderId="20" xfId="0" applyFont="1" applyFill="1" applyBorder="1" applyAlignment="1">
      <alignment horizontal="center"/>
    </xf>
    <xf numFmtId="165" fontId="17" fillId="0" borderId="0" xfId="1" applyNumberFormat="1" applyFont="1" applyFill="1" applyBorder="1" applyAlignment="1"/>
    <xf numFmtId="1" fontId="19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9" fillId="0" borderId="0" xfId="0" applyFont="1" applyFill="1" applyBorder="1" applyAlignment="1">
      <alignment horizontal="center"/>
    </xf>
    <xf numFmtId="0" fontId="19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7" fillId="0" borderId="48" xfId="0" applyFont="1" applyFill="1" applyBorder="1" applyAlignment="1">
      <alignment horizontal="center"/>
    </xf>
    <xf numFmtId="38" fontId="7" fillId="0" borderId="0" xfId="0" applyNumberFormat="1" applyFont="1" applyFill="1" applyBorder="1"/>
    <xf numFmtId="0" fontId="14" fillId="0" borderId="0" xfId="0" applyNumberFormat="1" applyFont="1" applyFill="1" applyAlignment="1">
      <alignment horizontal="center"/>
    </xf>
    <xf numFmtId="1" fontId="14" fillId="0" borderId="0" xfId="0" applyNumberFormat="1" applyFont="1" applyFill="1" applyBorder="1" applyAlignment="1">
      <alignment horizontal="center"/>
    </xf>
    <xf numFmtId="38" fontId="10" fillId="2" borderId="0" xfId="0" applyNumberFormat="1" applyFont="1" applyFill="1" applyBorder="1" applyAlignment="1"/>
    <xf numFmtId="165" fontId="17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25" xfId="0" applyFont="1" applyFill="1" applyBorder="1" applyAlignment="1">
      <alignment horizontal="center"/>
    </xf>
    <xf numFmtId="41" fontId="14" fillId="3" borderId="83" xfId="0" applyNumberFormat="1" applyFont="1" applyFill="1" applyBorder="1" applyAlignment="1">
      <alignment horizontal="center"/>
    </xf>
    <xf numFmtId="0" fontId="16" fillId="0" borderId="0" xfId="0" applyFont="1" applyFill="1"/>
    <xf numFmtId="0" fontId="17" fillId="4" borderId="0" xfId="0" applyFont="1" applyFill="1" applyAlignment="1">
      <alignment horizontal="center"/>
    </xf>
    <xf numFmtId="165" fontId="14" fillId="0" borderId="93" xfId="0" applyNumberFormat="1" applyFont="1" applyFill="1" applyBorder="1"/>
    <xf numFmtId="0" fontId="15" fillId="0" borderId="0" xfId="0" applyFont="1" applyFill="1" applyAlignment="1">
      <alignment horizontal="center"/>
    </xf>
    <xf numFmtId="165" fontId="15" fillId="0" borderId="0" xfId="1" applyNumberFormat="1" applyFont="1" applyFill="1" applyAlignment="1">
      <alignment horizontal="center"/>
    </xf>
    <xf numFmtId="165" fontId="10" fillId="5" borderId="0" xfId="1" applyNumberFormat="1" applyFont="1" applyFill="1" applyBorder="1" applyAlignment="1"/>
    <xf numFmtId="165" fontId="10" fillId="5" borderId="0" xfId="1" applyNumberFormat="1" applyFont="1" applyFill="1" applyBorder="1" applyAlignment="1">
      <alignment horizontal="center"/>
    </xf>
    <xf numFmtId="165" fontId="17" fillId="3" borderId="0" xfId="0" applyNumberFormat="1" applyFont="1" applyFill="1" applyBorder="1" applyAlignment="1">
      <alignment horizontal="center"/>
    </xf>
    <xf numFmtId="0" fontId="10" fillId="0" borderId="36" xfId="0" applyFont="1" applyFill="1" applyBorder="1"/>
    <xf numFmtId="0" fontId="15" fillId="0" borderId="39" xfId="0" applyFont="1" applyFill="1" applyBorder="1"/>
    <xf numFmtId="0" fontId="19" fillId="0" borderId="44" xfId="0" applyFont="1" applyFill="1" applyBorder="1" applyAlignment="1">
      <alignment horizontal="center"/>
    </xf>
    <xf numFmtId="0" fontId="19" fillId="6" borderId="43" xfId="0" applyFont="1" applyFill="1" applyBorder="1" applyAlignment="1">
      <alignment horizontal="center"/>
    </xf>
    <xf numFmtId="0" fontId="15" fillId="0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17"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4"/>
        </patternFill>
      </fill>
    </dxf>
    <dxf>
      <fill>
        <patternFill>
          <bgColor indexed="15"/>
        </patternFill>
      </fill>
    </dxf>
    <dxf>
      <fill>
        <patternFill>
          <bgColor indexed="3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25</xdr:row>
      <xdr:rowOff>0</xdr:rowOff>
    </xdr:from>
    <xdr:to>
      <xdr:col>6</xdr:col>
      <xdr:colOff>1226820</xdr:colOff>
      <xdr:row>25</xdr:row>
      <xdr:rowOff>0</xdr:rowOff>
    </xdr:to>
    <xdr:sp macro="" textlink="">
      <xdr:nvSpPr>
        <xdr:cNvPr id="10241" name="Oval 1"/>
        <xdr:cNvSpPr>
          <a:spLocks noChangeArrowheads="1"/>
        </xdr:cNvSpPr>
      </xdr:nvSpPr>
      <xdr:spPr bwMode="auto">
        <a:xfrm>
          <a:off x="9044940" y="7170420"/>
          <a:ext cx="1028700" cy="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5</xdr:col>
      <xdr:colOff>198120</xdr:colOff>
      <xdr:row>25</xdr:row>
      <xdr:rowOff>0</xdr:rowOff>
    </xdr:from>
    <xdr:to>
      <xdr:col>6</xdr:col>
      <xdr:colOff>205740</xdr:colOff>
      <xdr:row>25</xdr:row>
      <xdr:rowOff>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>
          <a:off x="7924800" y="7170420"/>
          <a:ext cx="11277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434340</xdr:colOff>
      <xdr:row>25</xdr:row>
      <xdr:rowOff>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10073640" y="7170420"/>
          <a:ext cx="43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5"/>
  <sheetViews>
    <sheetView showGridLines="0" tabSelected="1" zoomScale="60" workbookViewId="0">
      <selection activeCell="A35" sqref="A35"/>
    </sheetView>
  </sheetViews>
  <sheetFormatPr defaultColWidth="9.109375" defaultRowHeight="22.8" x14ac:dyDescent="0.4"/>
  <cols>
    <col min="1" max="1" width="3.44140625" style="52" customWidth="1"/>
    <col min="2" max="2" width="22.88671875" style="52" bestFit="1" customWidth="1"/>
    <col min="3" max="3" width="31.109375" style="52" bestFit="1" customWidth="1"/>
    <col min="4" max="4" width="31.5546875" style="52" customWidth="1"/>
    <col min="5" max="5" width="15.88671875" style="52" customWidth="1"/>
    <col min="6" max="6" width="15.44140625" style="52" bestFit="1" customWidth="1"/>
    <col min="7" max="7" width="12.5546875" style="52" customWidth="1"/>
    <col min="8" max="8" width="22" style="52" customWidth="1"/>
    <col min="9" max="9" width="15" style="52" bestFit="1" customWidth="1"/>
    <col min="10" max="10" width="17.6640625" style="52" customWidth="1"/>
    <col min="11" max="11" width="35.109375" style="52" customWidth="1"/>
    <col min="12" max="12" width="19.6640625" style="52" customWidth="1"/>
    <col min="13" max="13" width="18" style="52" bestFit="1" customWidth="1"/>
    <col min="14" max="14" width="27.109375" style="52" bestFit="1" customWidth="1"/>
    <col min="15" max="15" width="11.5546875" style="52" bestFit="1" customWidth="1"/>
    <col min="16" max="16384" width="9.109375" style="52"/>
  </cols>
  <sheetData>
    <row r="1" spans="1:15" s="55" customFormat="1" x14ac:dyDescent="0.4">
      <c r="A1" s="55" t="s">
        <v>2</v>
      </c>
      <c r="C1" s="56" t="s">
        <v>22</v>
      </c>
      <c r="D1" s="58"/>
      <c r="E1" s="58"/>
      <c r="F1" s="58"/>
      <c r="G1" s="58"/>
      <c r="H1" s="58"/>
      <c r="I1" s="60"/>
      <c r="J1" s="58"/>
      <c r="K1" s="58"/>
      <c r="L1" s="58"/>
      <c r="M1" s="59"/>
      <c r="N1" s="58"/>
    </row>
    <row r="2" spans="1:15" s="55" customFormat="1" x14ac:dyDescent="0.4">
      <c r="C2" s="173">
        <v>37147</v>
      </c>
      <c r="D2" s="58"/>
      <c r="E2" s="58"/>
      <c r="F2" s="58"/>
      <c r="G2" s="58"/>
      <c r="H2" s="58"/>
      <c r="I2" s="60"/>
      <c r="J2" s="58"/>
      <c r="K2" s="58"/>
      <c r="L2" s="58"/>
      <c r="M2" s="59"/>
      <c r="N2" s="58"/>
    </row>
    <row r="3" spans="1:15" s="55" customFormat="1" ht="15.75" customHeight="1" x14ac:dyDescent="0.4">
      <c r="C3" s="58"/>
      <c r="D3" s="58"/>
      <c r="E3" s="58"/>
      <c r="F3" s="58"/>
      <c r="G3" s="58"/>
      <c r="H3" s="58"/>
      <c r="I3" s="60"/>
      <c r="J3" s="58"/>
      <c r="K3" s="58"/>
      <c r="L3" s="58"/>
      <c r="M3" s="59"/>
      <c r="N3" s="58"/>
    </row>
    <row r="4" spans="1:15" s="55" customFormat="1" x14ac:dyDescent="0.4">
      <c r="C4" s="56" t="s">
        <v>0</v>
      </c>
      <c r="D4" s="57"/>
      <c r="E4" s="58"/>
      <c r="F4" s="59"/>
      <c r="G4" s="59"/>
      <c r="H4" s="58"/>
      <c r="I4" s="60"/>
      <c r="J4" s="56" t="s">
        <v>1</v>
      </c>
      <c r="K4" s="56"/>
      <c r="L4" s="58"/>
      <c r="M4" s="59"/>
      <c r="N4" s="58" t="s">
        <v>2</v>
      </c>
    </row>
    <row r="5" spans="1:15" s="55" customFormat="1" ht="23.4" thickBot="1" x14ac:dyDescent="0.45">
      <c r="C5" s="58" t="s">
        <v>98</v>
      </c>
      <c r="D5" s="58" t="s">
        <v>4</v>
      </c>
      <c r="E5" s="58" t="s">
        <v>5</v>
      </c>
      <c r="F5" s="59" t="s">
        <v>6</v>
      </c>
      <c r="G5" s="59" t="s">
        <v>7</v>
      </c>
      <c r="H5" s="58" t="s">
        <v>8</v>
      </c>
      <c r="I5" s="60"/>
      <c r="J5" s="58" t="s">
        <v>8</v>
      </c>
      <c r="K5" s="58" t="s">
        <v>4</v>
      </c>
      <c r="L5" s="58" t="s">
        <v>5</v>
      </c>
      <c r="M5" s="59" t="s">
        <v>9</v>
      </c>
      <c r="N5" s="58" t="s">
        <v>98</v>
      </c>
    </row>
    <row r="6" spans="1:15" x14ac:dyDescent="0.4">
      <c r="B6" s="326">
        <v>50026000</v>
      </c>
      <c r="C6" s="316"/>
      <c r="D6" s="316"/>
      <c r="E6" s="316"/>
      <c r="F6" s="316"/>
      <c r="G6" s="316"/>
      <c r="H6" s="316"/>
      <c r="I6" s="317"/>
      <c r="J6" s="316"/>
      <c r="K6" s="316"/>
      <c r="L6" s="316"/>
      <c r="M6" s="316"/>
      <c r="N6" s="318"/>
    </row>
    <row r="7" spans="1:15" x14ac:dyDescent="0.4">
      <c r="B7" s="319" t="s">
        <v>80</v>
      </c>
      <c r="C7" s="67"/>
      <c r="D7" s="67" t="s">
        <v>65</v>
      </c>
      <c r="E7" s="67" t="s">
        <v>10</v>
      </c>
      <c r="F7" s="67">
        <v>52700000</v>
      </c>
      <c r="G7" s="67" t="s">
        <v>41</v>
      </c>
      <c r="H7" s="124">
        <f>J121</f>
        <v>0</v>
      </c>
      <c r="I7" s="67"/>
      <c r="J7" s="75">
        <f>ROUND(IF(G7="BH",H7*(1-Backhaul),H7*(1-WIC_Fuel_Rate)),0)</f>
        <v>0</v>
      </c>
      <c r="K7" s="67" t="s">
        <v>45</v>
      </c>
      <c r="L7" s="67" t="s">
        <v>10</v>
      </c>
      <c r="M7" s="85" t="s">
        <v>10</v>
      </c>
      <c r="N7" s="320">
        <v>958004</v>
      </c>
      <c r="O7" s="92"/>
    </row>
    <row r="8" spans="1:15" x14ac:dyDescent="0.4">
      <c r="B8" s="319"/>
      <c r="C8" s="67"/>
      <c r="D8" s="67" t="s">
        <v>110</v>
      </c>
      <c r="E8" s="67" t="s">
        <v>10</v>
      </c>
      <c r="F8" s="67">
        <v>52700000</v>
      </c>
      <c r="G8" s="67" t="s">
        <v>41</v>
      </c>
      <c r="H8" s="75">
        <v>0</v>
      </c>
      <c r="I8" s="67"/>
      <c r="J8" s="75">
        <f t="shared" ref="J8:J14" si="0">ROUND(IF(G8="BH",H8*(1-Backhaul),H8*(1-Glenrock_fuel_rate)),0)</f>
        <v>0</v>
      </c>
      <c r="K8" s="67" t="s">
        <v>111</v>
      </c>
      <c r="L8" s="67" t="s">
        <v>221</v>
      </c>
      <c r="M8" s="85" t="s">
        <v>222</v>
      </c>
      <c r="N8" s="320" t="s">
        <v>248</v>
      </c>
      <c r="O8" s="52" t="s">
        <v>249</v>
      </c>
    </row>
    <row r="9" spans="1:15" x14ac:dyDescent="0.4">
      <c r="B9" s="319"/>
      <c r="C9" s="67"/>
      <c r="D9" s="67" t="s">
        <v>110</v>
      </c>
      <c r="E9" s="67" t="s">
        <v>10</v>
      </c>
      <c r="F9" s="67">
        <v>52700000</v>
      </c>
      <c r="G9" s="67" t="s">
        <v>41</v>
      </c>
      <c r="H9" s="124">
        <v>0</v>
      </c>
      <c r="I9" s="72"/>
      <c r="J9" s="75">
        <f>ROUND(IF(G9="BH",H9*(1-Backhaul),H9*(1-Glenrock_fuel_rate)),0)</f>
        <v>0</v>
      </c>
      <c r="K9" s="67" t="s">
        <v>111</v>
      </c>
      <c r="L9" s="67" t="s">
        <v>221</v>
      </c>
      <c r="M9" s="85" t="s">
        <v>223</v>
      </c>
      <c r="N9" s="320"/>
      <c r="O9" s="92"/>
    </row>
    <row r="10" spans="1:15" x14ac:dyDescent="0.4">
      <c r="B10" s="319"/>
      <c r="C10" s="67"/>
      <c r="D10" s="67" t="s">
        <v>110</v>
      </c>
      <c r="E10" s="67" t="s">
        <v>10</v>
      </c>
      <c r="F10" s="67">
        <v>52700000</v>
      </c>
      <c r="G10" s="67" t="s">
        <v>41</v>
      </c>
      <c r="H10" s="124">
        <v>0</v>
      </c>
      <c r="I10" s="72"/>
      <c r="J10" s="75">
        <f t="shared" si="0"/>
        <v>0</v>
      </c>
      <c r="K10" s="67" t="s">
        <v>111</v>
      </c>
      <c r="L10" s="72" t="s">
        <v>123</v>
      </c>
      <c r="M10" s="85">
        <v>52703000</v>
      </c>
      <c r="N10" s="320"/>
      <c r="O10" s="92"/>
    </row>
    <row r="11" spans="1:15" x14ac:dyDescent="0.4">
      <c r="B11" s="319"/>
      <c r="C11" s="67"/>
      <c r="D11" s="67" t="s">
        <v>110</v>
      </c>
      <c r="E11" s="67" t="s">
        <v>10</v>
      </c>
      <c r="F11" s="67">
        <v>52700000</v>
      </c>
      <c r="G11" s="67" t="s">
        <v>41</v>
      </c>
      <c r="H11" s="124">
        <f>J172</f>
        <v>0</v>
      </c>
      <c r="I11" s="72"/>
      <c r="J11" s="75">
        <f t="shared" si="0"/>
        <v>0</v>
      </c>
      <c r="K11" s="67" t="s">
        <v>155</v>
      </c>
      <c r="L11" s="67" t="s">
        <v>10</v>
      </c>
      <c r="M11" s="67">
        <v>33304000</v>
      </c>
      <c r="N11" s="320">
        <v>895252</v>
      </c>
      <c r="O11" s="92"/>
    </row>
    <row r="12" spans="1:15" x14ac:dyDescent="0.4">
      <c r="B12" s="319"/>
      <c r="C12" s="67"/>
      <c r="D12" s="67" t="s">
        <v>110</v>
      </c>
      <c r="E12" s="67" t="s">
        <v>10</v>
      </c>
      <c r="F12" s="67">
        <v>52700000</v>
      </c>
      <c r="G12" s="67" t="s">
        <v>41</v>
      </c>
      <c r="H12" s="124">
        <f>J171</f>
        <v>5034</v>
      </c>
      <c r="I12" s="72"/>
      <c r="J12" s="75">
        <f t="shared" si="0"/>
        <v>5000</v>
      </c>
      <c r="K12" s="67" t="s">
        <v>45</v>
      </c>
      <c r="L12" s="67" t="s">
        <v>10</v>
      </c>
      <c r="M12" s="85" t="s">
        <v>10</v>
      </c>
      <c r="N12" s="320">
        <v>889228</v>
      </c>
      <c r="O12" s="92"/>
    </row>
    <row r="13" spans="1:15" x14ac:dyDescent="0.4">
      <c r="B13" s="319"/>
      <c r="C13" s="67"/>
      <c r="D13" s="67" t="s">
        <v>110</v>
      </c>
      <c r="E13" s="67" t="s">
        <v>10</v>
      </c>
      <c r="F13" s="67">
        <v>52700000</v>
      </c>
      <c r="G13" s="67" t="s">
        <v>41</v>
      </c>
      <c r="H13" s="124">
        <v>0</v>
      </c>
      <c r="I13" s="67"/>
      <c r="J13" s="75">
        <f t="shared" si="0"/>
        <v>0</v>
      </c>
      <c r="K13" s="110" t="s">
        <v>208</v>
      </c>
      <c r="L13" s="338" t="s">
        <v>127</v>
      </c>
      <c r="M13" s="331">
        <v>5904</v>
      </c>
      <c r="N13" s="320">
        <v>877597</v>
      </c>
      <c r="O13" s="92"/>
    </row>
    <row r="14" spans="1:15" x14ac:dyDescent="0.4">
      <c r="B14" s="319"/>
      <c r="C14" s="67"/>
      <c r="D14" s="67" t="s">
        <v>110</v>
      </c>
      <c r="E14" s="67" t="s">
        <v>10</v>
      </c>
      <c r="F14" s="67">
        <v>52700000</v>
      </c>
      <c r="G14" s="67" t="s">
        <v>41</v>
      </c>
      <c r="H14" s="124">
        <f>J174</f>
        <v>0</v>
      </c>
      <c r="I14" s="72"/>
      <c r="J14" s="75">
        <f t="shared" si="0"/>
        <v>0</v>
      </c>
      <c r="K14" s="67" t="s">
        <v>111</v>
      </c>
      <c r="L14" s="67" t="s">
        <v>253</v>
      </c>
      <c r="M14" s="85" t="s">
        <v>62</v>
      </c>
      <c r="N14" s="320">
        <v>958330</v>
      </c>
      <c r="O14" s="92"/>
    </row>
    <row r="15" spans="1:15" x14ac:dyDescent="0.4">
      <c r="B15" s="319"/>
      <c r="C15" s="67"/>
      <c r="D15" s="167" t="s">
        <v>142</v>
      </c>
      <c r="E15" s="67" t="s">
        <v>10</v>
      </c>
      <c r="F15" s="67">
        <v>52700000</v>
      </c>
      <c r="G15" s="67" t="s">
        <v>41</v>
      </c>
      <c r="H15" s="228">
        <f>J224</f>
        <v>0</v>
      </c>
      <c r="I15" s="110"/>
      <c r="J15" s="75">
        <f>ROUND(IF(G15="BH",H15*(1-Backhaul),H15*(1-WIC_Fuel_Rate)),0)</f>
        <v>0</v>
      </c>
      <c r="K15" s="110" t="s">
        <v>155</v>
      </c>
      <c r="L15" s="177" t="s">
        <v>156</v>
      </c>
      <c r="M15" s="303">
        <v>33307000</v>
      </c>
      <c r="N15" s="320">
        <v>1022099</v>
      </c>
      <c r="O15" s="92"/>
    </row>
    <row r="16" spans="1:15" ht="23.4" thickBot="1" x14ac:dyDescent="0.45">
      <c r="B16" s="321"/>
      <c r="C16" s="322"/>
      <c r="D16" s="322"/>
      <c r="E16" s="322"/>
      <c r="F16" s="323"/>
      <c r="G16" s="322"/>
      <c r="H16" s="324"/>
      <c r="I16" s="322"/>
      <c r="J16" s="324"/>
      <c r="K16" s="322"/>
      <c r="L16" s="322"/>
      <c r="M16" s="322"/>
      <c r="N16" s="325"/>
      <c r="O16" s="104"/>
    </row>
    <row r="17" spans="2:15" x14ac:dyDescent="0.4">
      <c r="B17" s="76" t="s">
        <v>244</v>
      </c>
      <c r="C17" s="67"/>
      <c r="D17" s="67"/>
      <c r="E17" s="67"/>
      <c r="F17" s="67"/>
      <c r="G17" s="67"/>
      <c r="H17" s="73">
        <f>SUM(H6:H16)</f>
        <v>5034</v>
      </c>
      <c r="I17" s="67"/>
      <c r="J17" s="75">
        <f>SUM(J7:J16)</f>
        <v>5000</v>
      </c>
      <c r="K17" s="64" t="s">
        <v>13</v>
      </c>
      <c r="L17" s="83" t="s">
        <v>251</v>
      </c>
      <c r="M17" s="67"/>
      <c r="N17" s="67"/>
      <c r="O17" s="104"/>
    </row>
    <row r="18" spans="2:15" ht="23.4" hidden="1" thickBot="1" x14ac:dyDescent="0.45">
      <c r="B18" s="55"/>
      <c r="C18" s="67"/>
      <c r="D18" s="67"/>
      <c r="E18" s="67"/>
      <c r="F18" s="72"/>
      <c r="G18" s="67"/>
      <c r="H18" s="73"/>
      <c r="I18" s="74"/>
      <c r="K18" s="64"/>
      <c r="L18" s="67"/>
      <c r="M18" s="67"/>
      <c r="N18" s="67"/>
    </row>
    <row r="19" spans="2:15" hidden="1" x14ac:dyDescent="0.4">
      <c r="B19" s="183" t="s">
        <v>196</v>
      </c>
      <c r="C19" s="184"/>
      <c r="D19" s="184"/>
      <c r="E19" s="184"/>
      <c r="F19" s="184"/>
      <c r="G19" s="184"/>
      <c r="H19" s="184"/>
      <c r="I19" s="184" t="s">
        <v>170</v>
      </c>
      <c r="J19" s="184"/>
      <c r="K19" s="184"/>
      <c r="L19" s="184"/>
      <c r="M19" s="184"/>
      <c r="N19" s="185"/>
    </row>
    <row r="20" spans="2:15" hidden="1" x14ac:dyDescent="0.4">
      <c r="B20" s="186" t="s">
        <v>147</v>
      </c>
      <c r="C20" s="67"/>
      <c r="D20" s="67" t="s">
        <v>90</v>
      </c>
      <c r="E20" s="67" t="s">
        <v>10</v>
      </c>
      <c r="F20" s="67">
        <v>52700000</v>
      </c>
      <c r="G20" s="67" t="s">
        <v>41</v>
      </c>
      <c r="H20" s="124">
        <f>J200</f>
        <v>0</v>
      </c>
      <c r="I20" s="67"/>
      <c r="J20" s="75">
        <f t="shared" ref="J20:J25" si="1">ROUND(IF(G20="BH",H20*(1-Backhaul),H20*(1-WIC_Fuel_Rate)),0)</f>
        <v>0</v>
      </c>
      <c r="K20" s="67" t="s">
        <v>45</v>
      </c>
      <c r="L20" s="67" t="s">
        <v>10</v>
      </c>
      <c r="M20" s="85" t="s">
        <v>10</v>
      </c>
      <c r="N20" s="187">
        <v>487350</v>
      </c>
    </row>
    <row r="21" spans="2:15" hidden="1" x14ac:dyDescent="0.4">
      <c r="B21" s="186"/>
      <c r="C21" s="67"/>
      <c r="D21" s="67" t="s">
        <v>65</v>
      </c>
      <c r="E21" s="67" t="s">
        <v>10</v>
      </c>
      <c r="F21" s="67">
        <v>52700000</v>
      </c>
      <c r="G21" s="67" t="s">
        <v>41</v>
      </c>
      <c r="H21" s="124">
        <f>J123</f>
        <v>0</v>
      </c>
      <c r="I21" s="67"/>
      <c r="J21" s="75">
        <f>ROUND(IF(G21="BH",H21*(1-Backhaul),H21*(1-WIC_Fuel_Rate)),0)</f>
        <v>0</v>
      </c>
      <c r="K21" s="67" t="s">
        <v>45</v>
      </c>
      <c r="L21" s="67" t="s">
        <v>10</v>
      </c>
      <c r="M21" s="85" t="s">
        <v>10</v>
      </c>
      <c r="N21" s="187">
        <v>487350</v>
      </c>
      <c r="O21" s="104"/>
    </row>
    <row r="22" spans="2:15" hidden="1" x14ac:dyDescent="0.4">
      <c r="B22" s="188"/>
      <c r="C22" s="108" t="s">
        <v>184</v>
      </c>
      <c r="D22" s="108" t="s">
        <v>91</v>
      </c>
      <c r="E22" s="108" t="s">
        <v>10</v>
      </c>
      <c r="F22" s="108">
        <v>52700000</v>
      </c>
      <c r="G22" s="108" t="s">
        <v>41</v>
      </c>
      <c r="H22" s="189">
        <f>J159</f>
        <v>0</v>
      </c>
      <c r="I22" s="67"/>
      <c r="J22" s="75">
        <f t="shared" si="1"/>
        <v>0</v>
      </c>
      <c r="K22" s="67" t="s">
        <v>45</v>
      </c>
      <c r="L22" s="67" t="s">
        <v>10</v>
      </c>
      <c r="M22" s="85" t="s">
        <v>10</v>
      </c>
      <c r="N22" s="187">
        <v>487350</v>
      </c>
      <c r="O22" s="104"/>
    </row>
    <row r="23" spans="2:15" hidden="1" x14ac:dyDescent="0.4">
      <c r="B23" s="186"/>
      <c r="C23" s="108" t="s">
        <v>184</v>
      </c>
      <c r="D23" s="108" t="s">
        <v>118</v>
      </c>
      <c r="E23" s="108" t="s">
        <v>10</v>
      </c>
      <c r="F23" s="108">
        <v>52700000</v>
      </c>
      <c r="G23" s="108" t="s">
        <v>41</v>
      </c>
      <c r="H23" s="189">
        <f>J259</f>
        <v>0</v>
      </c>
      <c r="I23" s="67"/>
      <c r="J23" s="75">
        <f t="shared" si="1"/>
        <v>0</v>
      </c>
      <c r="K23" s="67" t="s">
        <v>45</v>
      </c>
      <c r="L23" s="67" t="s">
        <v>10</v>
      </c>
      <c r="M23" s="85" t="s">
        <v>10</v>
      </c>
      <c r="N23" s="187">
        <v>487350</v>
      </c>
      <c r="O23" s="104"/>
    </row>
    <row r="24" spans="2:15" hidden="1" x14ac:dyDescent="0.4">
      <c r="B24" s="186"/>
      <c r="C24" s="108" t="s">
        <v>2</v>
      </c>
      <c r="D24" s="108" t="s">
        <v>65</v>
      </c>
      <c r="E24" s="108" t="s">
        <v>10</v>
      </c>
      <c r="F24" s="108">
        <v>52700000</v>
      </c>
      <c r="G24" s="108" t="s">
        <v>41</v>
      </c>
      <c r="H24" s="189">
        <v>0</v>
      </c>
      <c r="I24" s="67"/>
      <c r="J24" s="75">
        <f t="shared" si="1"/>
        <v>0</v>
      </c>
      <c r="K24" s="67" t="s">
        <v>111</v>
      </c>
      <c r="L24" s="67" t="s">
        <v>161</v>
      </c>
      <c r="M24" s="85" t="s">
        <v>180</v>
      </c>
      <c r="N24" s="82">
        <v>511743</v>
      </c>
      <c r="O24" s="104"/>
    </row>
    <row r="25" spans="2:15" hidden="1" x14ac:dyDescent="0.4">
      <c r="B25" s="186"/>
      <c r="C25" s="108" t="s">
        <v>187</v>
      </c>
      <c r="D25" s="108" t="s">
        <v>142</v>
      </c>
      <c r="E25" s="108" t="s">
        <v>10</v>
      </c>
      <c r="F25" s="108">
        <v>52700000</v>
      </c>
      <c r="G25" s="108" t="s">
        <v>41</v>
      </c>
      <c r="H25" s="189">
        <f>J223</f>
        <v>0</v>
      </c>
      <c r="I25" s="67"/>
      <c r="J25" s="75">
        <f t="shared" si="1"/>
        <v>0</v>
      </c>
      <c r="K25" s="67" t="s">
        <v>45</v>
      </c>
      <c r="L25" s="67" t="s">
        <v>10</v>
      </c>
      <c r="M25" s="85" t="s">
        <v>10</v>
      </c>
      <c r="N25" s="187">
        <v>487350</v>
      </c>
      <c r="O25" s="104"/>
    </row>
    <row r="26" spans="2:15" hidden="1" x14ac:dyDescent="0.4">
      <c r="B26" s="186"/>
      <c r="C26" s="108"/>
      <c r="D26" s="70" t="s">
        <v>96</v>
      </c>
      <c r="E26" s="65" t="s">
        <v>10</v>
      </c>
      <c r="F26" s="65" t="s">
        <v>16</v>
      </c>
      <c r="G26" s="67" t="s">
        <v>41</v>
      </c>
      <c r="H26" s="75">
        <v>0</v>
      </c>
      <c r="I26" s="67"/>
      <c r="J26" s="75">
        <f>H26</f>
        <v>0</v>
      </c>
      <c r="K26" s="67" t="s">
        <v>45</v>
      </c>
      <c r="L26" s="67" t="s">
        <v>10</v>
      </c>
      <c r="M26" s="85" t="s">
        <v>10</v>
      </c>
      <c r="N26" s="187">
        <v>487350</v>
      </c>
      <c r="O26" s="104"/>
    </row>
    <row r="27" spans="2:15" ht="23.4" hidden="1" thickBot="1" x14ac:dyDescent="0.45">
      <c r="B27" s="190"/>
      <c r="C27" s="191"/>
      <c r="D27" s="191"/>
      <c r="E27" s="191"/>
      <c r="F27" s="192"/>
      <c r="G27" s="191"/>
      <c r="H27" s="193"/>
      <c r="I27" s="191"/>
      <c r="J27" s="193"/>
      <c r="K27" s="191"/>
      <c r="L27" s="191"/>
      <c r="M27" s="191"/>
      <c r="N27" s="194"/>
    </row>
    <row r="28" spans="2:15" hidden="1" x14ac:dyDescent="0.4">
      <c r="B28" s="76" t="s">
        <v>181</v>
      </c>
      <c r="C28" s="67"/>
      <c r="D28" s="67"/>
      <c r="E28" s="67"/>
      <c r="F28" s="67"/>
      <c r="G28" s="67"/>
      <c r="H28" s="75">
        <f>SUM(H20:H27)</f>
        <v>0</v>
      </c>
      <c r="I28" s="67"/>
      <c r="J28" s="75">
        <f>SUM(J20:J27)</f>
        <v>0</v>
      </c>
      <c r="K28" s="64" t="s">
        <v>13</v>
      </c>
      <c r="L28" s="67"/>
      <c r="M28" s="67"/>
      <c r="N28" s="67"/>
    </row>
    <row r="29" spans="2:15" hidden="1" x14ac:dyDescent="0.4">
      <c r="B29" s="76"/>
      <c r="C29" s="67"/>
      <c r="D29" s="67"/>
      <c r="E29" s="67"/>
      <c r="F29" s="72"/>
      <c r="G29" s="67"/>
      <c r="H29" s="73"/>
      <c r="I29" s="134">
        <f>H28-J29</f>
        <v>-7500</v>
      </c>
      <c r="J29" s="75">
        <v>7500</v>
      </c>
      <c r="K29" s="64" t="s">
        <v>11</v>
      </c>
      <c r="L29" s="67"/>
      <c r="M29" s="67"/>
      <c r="N29" s="67"/>
    </row>
    <row r="30" spans="2:15" x14ac:dyDescent="0.4">
      <c r="B30" s="76"/>
      <c r="C30" s="67"/>
      <c r="D30" s="67"/>
      <c r="E30" s="67"/>
      <c r="F30" s="72"/>
      <c r="G30" s="67"/>
      <c r="H30" s="73"/>
      <c r="I30" s="134"/>
      <c r="J30" s="75"/>
      <c r="K30" s="64"/>
      <c r="L30" s="67"/>
      <c r="M30" s="67"/>
      <c r="N30" s="67"/>
    </row>
    <row r="31" spans="2:15" ht="23.4" thickBot="1" x14ac:dyDescent="0.45">
      <c r="B31" s="76"/>
      <c r="C31" s="67"/>
      <c r="D31" s="67"/>
      <c r="E31" s="67"/>
      <c r="F31" s="72"/>
      <c r="G31" s="67"/>
      <c r="H31" s="73"/>
      <c r="I31" s="134"/>
      <c r="J31" s="75"/>
      <c r="K31" s="64"/>
      <c r="L31" s="67"/>
      <c r="M31" s="67"/>
      <c r="N31" s="67"/>
    </row>
    <row r="32" spans="2:15" x14ac:dyDescent="0.4">
      <c r="B32" s="361">
        <v>41103000</v>
      </c>
      <c r="C32" s="88"/>
      <c r="D32" s="88"/>
      <c r="E32" s="88"/>
      <c r="F32" s="88"/>
      <c r="G32" s="88"/>
      <c r="H32" s="88"/>
      <c r="I32" s="313"/>
      <c r="J32" s="314"/>
      <c r="K32" s="314"/>
      <c r="L32" s="88"/>
      <c r="M32" s="88"/>
      <c r="N32" s="90"/>
    </row>
    <row r="33" spans="2:14" x14ac:dyDescent="0.4">
      <c r="B33" s="360">
        <v>41104000</v>
      </c>
      <c r="C33" s="67"/>
      <c r="D33" s="67" t="s">
        <v>110</v>
      </c>
      <c r="E33" s="67" t="s">
        <v>10</v>
      </c>
      <c r="F33" s="67">
        <v>52700000</v>
      </c>
      <c r="G33" s="67" t="s">
        <v>41</v>
      </c>
      <c r="H33" s="124">
        <f>J170</f>
        <v>997</v>
      </c>
      <c r="I33" s="72"/>
      <c r="J33" s="75">
        <f>ROUND(IF(G33="BH",H33*(1-Backhaul),H33*(1-Glenrock_fuel_rate)),0)</f>
        <v>990</v>
      </c>
      <c r="K33" s="67" t="s">
        <v>45</v>
      </c>
      <c r="L33" s="67" t="s">
        <v>10</v>
      </c>
      <c r="M33" s="85" t="s">
        <v>10</v>
      </c>
      <c r="N33" s="91">
        <v>889228</v>
      </c>
    </row>
    <row r="34" spans="2:14" x14ac:dyDescent="0.4">
      <c r="B34" s="315"/>
      <c r="C34" s="67"/>
      <c r="D34" s="67" t="s">
        <v>110</v>
      </c>
      <c r="E34" s="67" t="s">
        <v>10</v>
      </c>
      <c r="F34" s="67">
        <v>52700000</v>
      </c>
      <c r="G34" s="67" t="s">
        <v>41</v>
      </c>
      <c r="H34" s="124">
        <v>0</v>
      </c>
      <c r="I34" s="67"/>
      <c r="J34" s="75">
        <f>ROUND(IF(G34="BH",H34*(1-Backhaul),H34*(1-Glenrock_fuel_rate)),0)</f>
        <v>0</v>
      </c>
      <c r="K34" s="67" t="s">
        <v>208</v>
      </c>
      <c r="L34" s="67" t="s">
        <v>230</v>
      </c>
      <c r="M34" s="85">
        <v>20163</v>
      </c>
      <c r="N34" s="91">
        <v>968145</v>
      </c>
    </row>
    <row r="35" spans="2:14" x14ac:dyDescent="0.4">
      <c r="B35" s="315"/>
      <c r="C35" s="67"/>
      <c r="D35" s="67" t="s">
        <v>110</v>
      </c>
      <c r="E35" s="67" t="s">
        <v>10</v>
      </c>
      <c r="F35" s="67">
        <v>52700000</v>
      </c>
      <c r="G35" s="67" t="s">
        <v>41</v>
      </c>
      <c r="H35" s="124">
        <v>0</v>
      </c>
      <c r="I35" s="67"/>
      <c r="J35" s="75">
        <f>ROUND(IF(G35="BH",H35*(1-Backhaul),H35*(1-Glenrock_fuel_rate)),0)</f>
        <v>0</v>
      </c>
      <c r="K35" s="110" t="s">
        <v>208</v>
      </c>
      <c r="L35" s="110" t="s">
        <v>218</v>
      </c>
      <c r="M35" s="331">
        <v>19129</v>
      </c>
      <c r="N35" s="91">
        <v>950509</v>
      </c>
    </row>
    <row r="36" spans="2:14" x14ac:dyDescent="0.4">
      <c r="B36" s="315"/>
      <c r="C36" s="67"/>
      <c r="D36" s="67" t="s">
        <v>110</v>
      </c>
      <c r="E36" s="67" t="s">
        <v>10</v>
      </c>
      <c r="F36" s="67">
        <v>52700000</v>
      </c>
      <c r="G36" s="67" t="s">
        <v>41</v>
      </c>
      <c r="H36" s="124">
        <v>0</v>
      </c>
      <c r="I36" s="67"/>
      <c r="J36" s="75">
        <f>ROUND(IF(G36="BH",H36*(1-Backhaul),H36*(1-Glenrock_fuel_rate)),0)</f>
        <v>0</v>
      </c>
      <c r="K36" s="67" t="s">
        <v>111</v>
      </c>
      <c r="L36" s="67" t="s">
        <v>221</v>
      </c>
      <c r="M36" s="85" t="s">
        <v>223</v>
      </c>
      <c r="N36" s="217" t="s">
        <v>248</v>
      </c>
    </row>
    <row r="37" spans="2:14" ht="23.4" thickBot="1" x14ac:dyDescent="0.45">
      <c r="B37" s="181"/>
      <c r="C37" s="94"/>
      <c r="D37" s="94"/>
      <c r="E37" s="94"/>
      <c r="F37" s="94"/>
      <c r="G37" s="95"/>
      <c r="H37" s="182"/>
      <c r="I37" s="95"/>
      <c r="J37" s="182"/>
      <c r="K37" s="95"/>
      <c r="L37" s="95"/>
      <c r="M37" s="95"/>
      <c r="N37" s="98"/>
    </row>
    <row r="38" spans="2:14" x14ac:dyDescent="0.4">
      <c r="B38" s="76" t="s">
        <v>231</v>
      </c>
      <c r="C38" s="67"/>
      <c r="D38" s="67"/>
      <c r="E38" s="67"/>
      <c r="F38" s="67"/>
      <c r="G38" s="67"/>
      <c r="H38" s="75"/>
      <c r="I38" s="67"/>
      <c r="J38" s="75">
        <f>SUM(J33:J37)</f>
        <v>990</v>
      </c>
      <c r="K38" s="64" t="s">
        <v>13</v>
      </c>
      <c r="L38" s="67"/>
      <c r="M38" s="67"/>
      <c r="N38" s="67"/>
    </row>
    <row r="39" spans="2:14" x14ac:dyDescent="0.4">
      <c r="C39" s="67"/>
      <c r="D39" s="67"/>
      <c r="E39" s="67"/>
      <c r="F39" s="72"/>
      <c r="G39" s="67"/>
      <c r="H39" s="73"/>
      <c r="I39" s="74"/>
      <c r="J39" s="75">
        <v>990</v>
      </c>
      <c r="K39" s="64" t="s">
        <v>11</v>
      </c>
      <c r="L39" s="67"/>
      <c r="M39" s="67"/>
      <c r="N39" s="67"/>
    </row>
    <row r="40" spans="2:14" x14ac:dyDescent="0.4">
      <c r="B40" s="55"/>
      <c r="C40" s="67"/>
      <c r="D40" s="67"/>
      <c r="E40" s="67"/>
      <c r="F40" s="72"/>
      <c r="G40" s="67"/>
      <c r="H40" s="73"/>
      <c r="I40" s="76" t="s">
        <v>245</v>
      </c>
      <c r="J40" s="55"/>
      <c r="K40" s="64"/>
      <c r="L40" s="67"/>
      <c r="M40" s="67"/>
      <c r="N40" s="67"/>
    </row>
    <row r="41" spans="2:14" ht="23.4" thickBot="1" x14ac:dyDescent="0.45">
      <c r="B41" s="55"/>
      <c r="C41" s="67"/>
      <c r="D41" s="67"/>
      <c r="E41" s="67"/>
      <c r="F41" s="72"/>
      <c r="G41" s="67"/>
      <c r="H41" s="73"/>
      <c r="I41" s="74"/>
      <c r="K41" s="64"/>
      <c r="L41" s="67"/>
      <c r="M41" s="67"/>
      <c r="N41" s="67"/>
    </row>
    <row r="42" spans="2:14" x14ac:dyDescent="0.4">
      <c r="B42" s="195">
        <v>41059040</v>
      </c>
      <c r="C42" s="137"/>
      <c r="D42" s="137"/>
      <c r="E42" s="137"/>
      <c r="F42" s="137"/>
      <c r="G42" s="137"/>
      <c r="H42" s="137"/>
      <c r="I42" s="304" t="s">
        <v>234</v>
      </c>
      <c r="J42" s="305"/>
      <c r="K42" s="305"/>
      <c r="L42" s="137"/>
      <c r="M42" s="137"/>
      <c r="N42" s="138"/>
    </row>
    <row r="43" spans="2:14" x14ac:dyDescent="0.4">
      <c r="B43" s="307"/>
      <c r="C43" s="67"/>
      <c r="D43" s="67" t="s">
        <v>65</v>
      </c>
      <c r="E43" s="67" t="s">
        <v>10</v>
      </c>
      <c r="F43" s="67">
        <v>52700000</v>
      </c>
      <c r="G43" s="67" t="s">
        <v>41</v>
      </c>
      <c r="H43" s="124">
        <f>J126</f>
        <v>0</v>
      </c>
      <c r="I43" s="67"/>
      <c r="J43" s="75">
        <f t="shared" ref="J43:J51" si="2">ROUND(IF(G43="BH",H43*(1-Backhaul),H43*(1-WIC_Fuel_Rate)),0)</f>
        <v>0</v>
      </c>
      <c r="K43" s="67" t="s">
        <v>111</v>
      </c>
      <c r="L43" s="67" t="s">
        <v>221</v>
      </c>
      <c r="M43" s="67" t="s">
        <v>223</v>
      </c>
      <c r="N43" s="140"/>
    </row>
    <row r="44" spans="2:14" x14ac:dyDescent="0.4">
      <c r="B44" s="307"/>
      <c r="C44" s="67"/>
      <c r="D44" s="167" t="s">
        <v>142</v>
      </c>
      <c r="E44" s="67" t="s">
        <v>10</v>
      </c>
      <c r="F44" s="67">
        <v>52700000</v>
      </c>
      <c r="G44" s="67" t="s">
        <v>41</v>
      </c>
      <c r="H44" s="124">
        <f>J225</f>
        <v>0</v>
      </c>
      <c r="I44" s="67"/>
      <c r="J44" s="75">
        <f t="shared" si="2"/>
        <v>0</v>
      </c>
      <c r="K44" s="67" t="s">
        <v>111</v>
      </c>
      <c r="L44" s="67" t="s">
        <v>221</v>
      </c>
      <c r="M44" s="67" t="s">
        <v>223</v>
      </c>
      <c r="N44" s="140"/>
    </row>
    <row r="45" spans="2:14" x14ac:dyDescent="0.4">
      <c r="B45" s="307"/>
      <c r="C45" s="67"/>
      <c r="D45" s="167" t="s">
        <v>142</v>
      </c>
      <c r="E45" s="67" t="s">
        <v>10</v>
      </c>
      <c r="F45" s="67">
        <v>52700000</v>
      </c>
      <c r="G45" s="67" t="s">
        <v>41</v>
      </c>
      <c r="H45" s="124">
        <v>0</v>
      </c>
      <c r="I45" s="67"/>
      <c r="J45" s="75">
        <f t="shared" si="2"/>
        <v>0</v>
      </c>
      <c r="K45" s="67" t="s">
        <v>111</v>
      </c>
      <c r="L45" s="67" t="s">
        <v>221</v>
      </c>
      <c r="M45" s="67" t="s">
        <v>222</v>
      </c>
      <c r="N45" s="140"/>
    </row>
    <row r="46" spans="2:14" x14ac:dyDescent="0.4">
      <c r="B46" s="307"/>
      <c r="C46" s="67"/>
      <c r="D46" s="167" t="s">
        <v>142</v>
      </c>
      <c r="E46" s="67" t="s">
        <v>10</v>
      </c>
      <c r="F46" s="67">
        <v>52700000</v>
      </c>
      <c r="G46" s="67" t="s">
        <v>41</v>
      </c>
      <c r="H46" s="124">
        <f>J226</f>
        <v>0</v>
      </c>
      <c r="I46" s="67"/>
      <c r="J46" s="75">
        <f t="shared" si="2"/>
        <v>0</v>
      </c>
      <c r="K46" s="67" t="s">
        <v>111</v>
      </c>
      <c r="L46" s="67" t="s">
        <v>23</v>
      </c>
      <c r="M46" s="67" t="s">
        <v>62</v>
      </c>
      <c r="N46" s="140"/>
    </row>
    <row r="47" spans="2:14" x14ac:dyDescent="0.4">
      <c r="B47" s="307"/>
      <c r="C47" s="67"/>
      <c r="D47" s="67" t="s">
        <v>91</v>
      </c>
      <c r="E47" s="67" t="s">
        <v>10</v>
      </c>
      <c r="F47" s="67">
        <v>52700000</v>
      </c>
      <c r="G47" s="67" t="s">
        <v>41</v>
      </c>
      <c r="H47" s="124">
        <f>J158</f>
        <v>0</v>
      </c>
      <c r="I47" s="67"/>
      <c r="J47" s="75">
        <f t="shared" si="2"/>
        <v>0</v>
      </c>
      <c r="K47" s="67" t="s">
        <v>45</v>
      </c>
      <c r="L47" s="67" t="s">
        <v>10</v>
      </c>
      <c r="M47" s="85" t="s">
        <v>10</v>
      </c>
      <c r="N47" s="140">
        <v>958004</v>
      </c>
    </row>
    <row r="48" spans="2:14" x14ac:dyDescent="0.4">
      <c r="B48" s="139"/>
      <c r="C48" s="67"/>
      <c r="D48" s="67" t="s">
        <v>65</v>
      </c>
      <c r="E48" s="67" t="s">
        <v>10</v>
      </c>
      <c r="F48" s="67">
        <v>52700000</v>
      </c>
      <c r="G48" s="67" t="s">
        <v>41</v>
      </c>
      <c r="H48" s="124">
        <f>J124</f>
        <v>0</v>
      </c>
      <c r="I48" s="67"/>
      <c r="J48" s="75">
        <f t="shared" si="2"/>
        <v>0</v>
      </c>
      <c r="K48" s="67" t="s">
        <v>45</v>
      </c>
      <c r="L48" s="67" t="s">
        <v>10</v>
      </c>
      <c r="M48" s="85" t="s">
        <v>10</v>
      </c>
      <c r="N48" s="140">
        <v>958004</v>
      </c>
    </row>
    <row r="49" spans="2:15" x14ac:dyDescent="0.4">
      <c r="B49" s="196"/>
      <c r="C49" s="67"/>
      <c r="D49" s="67" t="s">
        <v>90</v>
      </c>
      <c r="E49" s="67" t="s">
        <v>10</v>
      </c>
      <c r="F49" s="67">
        <v>52700000</v>
      </c>
      <c r="G49" s="67" t="s">
        <v>41</v>
      </c>
      <c r="H49" s="124">
        <f>J201</f>
        <v>0</v>
      </c>
      <c r="I49" s="67"/>
      <c r="J49" s="75">
        <f t="shared" si="2"/>
        <v>0</v>
      </c>
      <c r="K49" s="67" t="s">
        <v>45</v>
      </c>
      <c r="L49" s="67" t="s">
        <v>10</v>
      </c>
      <c r="M49" s="85" t="s">
        <v>10</v>
      </c>
      <c r="N49" s="140">
        <v>958004</v>
      </c>
      <c r="O49" s="104"/>
    </row>
    <row r="50" spans="2:15" x14ac:dyDescent="0.4">
      <c r="B50" s="196"/>
      <c r="C50" s="67"/>
      <c r="D50" s="167" t="s">
        <v>142</v>
      </c>
      <c r="E50" s="67" t="s">
        <v>10</v>
      </c>
      <c r="F50" s="67">
        <v>52700000</v>
      </c>
      <c r="G50" s="67" t="s">
        <v>41</v>
      </c>
      <c r="H50" s="124">
        <f>J227</f>
        <v>14596</v>
      </c>
      <c r="I50" s="67"/>
      <c r="J50" s="75">
        <f t="shared" si="2"/>
        <v>14504</v>
      </c>
      <c r="K50" s="67" t="s">
        <v>45</v>
      </c>
      <c r="L50" s="67" t="s">
        <v>10</v>
      </c>
      <c r="M50" s="85" t="s">
        <v>10</v>
      </c>
      <c r="N50" s="140">
        <v>958004</v>
      </c>
      <c r="O50" s="104"/>
    </row>
    <row r="51" spans="2:15" x14ac:dyDescent="0.4">
      <c r="B51" s="196"/>
      <c r="C51" s="67"/>
      <c r="D51" s="67" t="s">
        <v>82</v>
      </c>
      <c r="E51" s="67" t="s">
        <v>10</v>
      </c>
      <c r="F51" s="67">
        <v>52700000</v>
      </c>
      <c r="G51" s="67" t="s">
        <v>41</v>
      </c>
      <c r="H51" s="124">
        <f>J212</f>
        <v>0</v>
      </c>
      <c r="I51" s="67"/>
      <c r="J51" s="75">
        <f t="shared" si="2"/>
        <v>0</v>
      </c>
      <c r="K51" s="67" t="s">
        <v>45</v>
      </c>
      <c r="L51" s="67" t="s">
        <v>10</v>
      </c>
      <c r="M51" s="85" t="s">
        <v>10</v>
      </c>
      <c r="N51" s="140">
        <v>958004</v>
      </c>
      <c r="O51" s="104"/>
    </row>
    <row r="52" spans="2:15" x14ac:dyDescent="0.4">
      <c r="B52" s="81"/>
      <c r="C52" s="67"/>
      <c r="D52" s="167" t="s">
        <v>142</v>
      </c>
      <c r="E52" s="67" t="s">
        <v>10</v>
      </c>
      <c r="F52" s="67">
        <v>52700000</v>
      </c>
      <c r="G52" s="67" t="s">
        <v>41</v>
      </c>
      <c r="H52" s="228">
        <v>0</v>
      </c>
      <c r="I52" s="67"/>
      <c r="J52" s="329">
        <f>ROUND(IF(G52="BH",H52*(1-Backhaul),H52*(1-Glenrock_fuel_rate)),0)</f>
        <v>0</v>
      </c>
      <c r="K52" s="110" t="s">
        <v>208</v>
      </c>
      <c r="L52" s="110" t="s">
        <v>218</v>
      </c>
      <c r="M52" s="331">
        <v>19129</v>
      </c>
      <c r="N52" s="341">
        <v>950509</v>
      </c>
    </row>
    <row r="53" spans="2:15" x14ac:dyDescent="0.4">
      <c r="B53" s="196"/>
      <c r="C53" s="67"/>
      <c r="D53" s="67" t="s">
        <v>122</v>
      </c>
      <c r="E53" s="67" t="s">
        <v>10</v>
      </c>
      <c r="F53" s="67">
        <v>52700000</v>
      </c>
      <c r="G53" s="67" t="s">
        <v>41</v>
      </c>
      <c r="H53" s="124">
        <f>J151</f>
        <v>0</v>
      </c>
      <c r="I53" s="67"/>
      <c r="J53" s="75">
        <f>ROUND(IF(G53="BH",H53*(1-Backhaul),H53*(1-WIC_Fuel_Rate)),0)</f>
        <v>0</v>
      </c>
      <c r="K53" s="67" t="s">
        <v>45</v>
      </c>
      <c r="L53" s="67" t="s">
        <v>10</v>
      </c>
      <c r="M53" s="85" t="s">
        <v>10</v>
      </c>
      <c r="N53" s="140">
        <v>958004</v>
      </c>
      <c r="O53" s="104"/>
    </row>
    <row r="54" spans="2:15" x14ac:dyDescent="0.4">
      <c r="B54" s="196"/>
      <c r="C54" s="67"/>
      <c r="D54" s="67" t="s">
        <v>254</v>
      </c>
      <c r="E54" s="67" t="s">
        <v>10</v>
      </c>
      <c r="F54" s="67">
        <v>52700000</v>
      </c>
      <c r="G54" s="67"/>
      <c r="H54" s="124">
        <v>0</v>
      </c>
      <c r="I54" s="67"/>
      <c r="J54" s="75">
        <f>H54</f>
        <v>0</v>
      </c>
      <c r="K54" s="67" t="s">
        <v>45</v>
      </c>
      <c r="L54" s="67" t="s">
        <v>10</v>
      </c>
      <c r="M54" s="85" t="s">
        <v>10</v>
      </c>
      <c r="N54" s="140">
        <v>958004</v>
      </c>
      <c r="O54" s="104"/>
    </row>
    <row r="55" spans="2:15" x14ac:dyDescent="0.4">
      <c r="B55" s="196"/>
      <c r="C55" s="72"/>
      <c r="D55" s="67" t="s">
        <v>65</v>
      </c>
      <c r="E55" s="67" t="s">
        <v>10</v>
      </c>
      <c r="F55" s="67">
        <v>52700000</v>
      </c>
      <c r="G55" s="67" t="s">
        <v>41</v>
      </c>
      <c r="H55" s="124">
        <v>0</v>
      </c>
      <c r="I55" s="67"/>
      <c r="J55" s="75">
        <f>ROUND(IF(G55="BH",H55*(1-Backhaul),H55*(1-WIC_Fuel_Rate)),0)</f>
        <v>0</v>
      </c>
      <c r="K55" s="67" t="s">
        <v>171</v>
      </c>
      <c r="L55" s="67" t="s">
        <v>10</v>
      </c>
      <c r="M55" s="85">
        <v>51711000</v>
      </c>
      <c r="N55" s="140">
        <v>542922</v>
      </c>
      <c r="O55" s="104"/>
    </row>
    <row r="56" spans="2:15" x14ac:dyDescent="0.4">
      <c r="B56" s="196"/>
      <c r="C56" s="72"/>
      <c r="D56" s="67" t="s">
        <v>90</v>
      </c>
      <c r="E56" s="67" t="s">
        <v>10</v>
      </c>
      <c r="F56" s="67">
        <v>52700000</v>
      </c>
      <c r="G56" s="67" t="s">
        <v>41</v>
      </c>
      <c r="H56" s="124">
        <v>0</v>
      </c>
      <c r="I56" s="67"/>
      <c r="J56" s="75">
        <f>ROUND(IF(G56="BH",H56*(1-Backhaul),H56*(1-WIC_Fuel_Rate)),0)</f>
        <v>0</v>
      </c>
      <c r="K56" s="67" t="s">
        <v>171</v>
      </c>
      <c r="L56" s="67" t="s">
        <v>10</v>
      </c>
      <c r="M56" s="85">
        <v>51711000</v>
      </c>
      <c r="N56" s="140">
        <v>542922</v>
      </c>
      <c r="O56" s="104"/>
    </row>
    <row r="57" spans="2:15" ht="23.4" thickBot="1" x14ac:dyDescent="0.45">
      <c r="B57" s="197"/>
      <c r="C57" s="198"/>
      <c r="D57" s="198"/>
      <c r="E57" s="198"/>
      <c r="F57" s="198"/>
      <c r="G57" s="141"/>
      <c r="H57" s="199"/>
      <c r="I57" s="141"/>
      <c r="J57" s="199"/>
      <c r="K57" s="141"/>
      <c r="L57" s="141"/>
      <c r="M57" s="141"/>
      <c r="N57" s="142"/>
    </row>
    <row r="58" spans="2:15" x14ac:dyDescent="0.4">
      <c r="B58" s="76" t="s">
        <v>181</v>
      </c>
      <c r="C58" s="67"/>
      <c r="D58" s="67"/>
      <c r="E58" s="67"/>
      <c r="F58" s="67"/>
      <c r="G58" s="67"/>
      <c r="H58" s="75">
        <f>SUM(H43:H57)</f>
        <v>14596</v>
      </c>
      <c r="I58" s="67"/>
      <c r="J58" s="75">
        <f>SUM(J43:J57)</f>
        <v>14504</v>
      </c>
      <c r="K58" s="64" t="s">
        <v>13</v>
      </c>
      <c r="L58" s="67"/>
      <c r="M58" s="67" t="s">
        <v>227</v>
      </c>
      <c r="N58" s="67"/>
    </row>
    <row r="59" spans="2:15" x14ac:dyDescent="0.4">
      <c r="C59" s="67"/>
      <c r="D59" s="67"/>
      <c r="E59" s="67"/>
      <c r="F59" s="72"/>
      <c r="G59" s="67"/>
      <c r="H59" s="73"/>
      <c r="I59" s="74"/>
      <c r="J59" s="75">
        <v>20000</v>
      </c>
      <c r="K59" s="64" t="s">
        <v>11</v>
      </c>
      <c r="L59" s="67"/>
      <c r="M59" s="67" t="s">
        <v>225</v>
      </c>
      <c r="N59" s="67"/>
    </row>
    <row r="60" spans="2:15" x14ac:dyDescent="0.4">
      <c r="B60" s="55"/>
      <c r="C60" s="67"/>
      <c r="D60" s="67"/>
      <c r="E60" s="67"/>
      <c r="F60" s="72"/>
      <c r="G60" s="67"/>
      <c r="H60" s="73"/>
      <c r="I60" s="74"/>
      <c r="J60" s="55">
        <f>SUM(J58-J59)</f>
        <v>-5496</v>
      </c>
      <c r="K60" s="64"/>
      <c r="L60" s="67"/>
      <c r="M60" s="67" t="s">
        <v>229</v>
      </c>
      <c r="N60" s="67"/>
    </row>
    <row r="61" spans="2:15" x14ac:dyDescent="0.4">
      <c r="B61" s="55"/>
      <c r="C61" s="67"/>
      <c r="D61" s="67"/>
      <c r="E61" s="67"/>
      <c r="F61" s="72"/>
      <c r="G61" s="67"/>
      <c r="H61" s="73"/>
      <c r="I61" s="76" t="s">
        <v>243</v>
      </c>
      <c r="K61" s="64"/>
      <c r="L61" s="67"/>
      <c r="M61" s="67"/>
      <c r="N61" s="67"/>
    </row>
    <row r="62" spans="2:15" hidden="1" x14ac:dyDescent="0.4">
      <c r="B62" s="200" t="s">
        <v>177</v>
      </c>
      <c r="C62" s="99"/>
      <c r="D62" s="99"/>
      <c r="E62" s="99"/>
      <c r="F62" s="99"/>
      <c r="G62" s="99"/>
      <c r="H62" s="99"/>
      <c r="I62" s="201"/>
      <c r="J62" s="99"/>
      <c r="K62" s="99"/>
      <c r="L62" s="99"/>
      <c r="M62" s="99"/>
      <c r="N62" s="100"/>
    </row>
    <row r="63" spans="2:15" hidden="1" x14ac:dyDescent="0.4">
      <c r="B63" s="186" t="s">
        <v>147</v>
      </c>
      <c r="C63" s="67"/>
      <c r="D63" s="67" t="s">
        <v>82</v>
      </c>
      <c r="E63" s="67" t="s">
        <v>10</v>
      </c>
      <c r="F63" s="67">
        <v>52700000</v>
      </c>
      <c r="G63" s="67" t="s">
        <v>41</v>
      </c>
      <c r="H63" s="124">
        <f>J211</f>
        <v>0</v>
      </c>
      <c r="I63" s="67"/>
      <c r="J63" s="75">
        <f>ROUND(IF(G63="BH",H63*(1-Backhaul),H63*(1-WIC_Fuel_Rate)),0)</f>
        <v>0</v>
      </c>
      <c r="K63" s="67" t="s">
        <v>45</v>
      </c>
      <c r="L63" s="67" t="s">
        <v>10</v>
      </c>
      <c r="M63" s="85" t="s">
        <v>10</v>
      </c>
      <c r="N63" s="103">
        <v>385776</v>
      </c>
    </row>
    <row r="64" spans="2:15" hidden="1" x14ac:dyDescent="0.4">
      <c r="B64" s="101"/>
      <c r="C64" s="67"/>
      <c r="D64" s="67" t="s">
        <v>65</v>
      </c>
      <c r="E64" s="67" t="s">
        <v>10</v>
      </c>
      <c r="F64" s="67">
        <v>52700000</v>
      </c>
      <c r="G64" s="67" t="s">
        <v>41</v>
      </c>
      <c r="H64" s="124">
        <f>J120</f>
        <v>0</v>
      </c>
      <c r="I64" s="67"/>
      <c r="J64" s="75">
        <f>ROUND(IF(G64="BH",H64*(1-Backhaul),H64*(1-WIC_Fuel_Rate)),0)</f>
        <v>0</v>
      </c>
      <c r="K64" s="67" t="s">
        <v>45</v>
      </c>
      <c r="L64" s="67" t="s">
        <v>10</v>
      </c>
      <c r="M64" s="85" t="s">
        <v>10</v>
      </c>
      <c r="N64" s="103">
        <v>385776</v>
      </c>
      <c r="O64" s="104"/>
    </row>
    <row r="65" spans="2:15" hidden="1" x14ac:dyDescent="0.4">
      <c r="B65" s="202" t="s">
        <v>126</v>
      </c>
      <c r="C65" s="67"/>
      <c r="D65" s="67" t="s">
        <v>91</v>
      </c>
      <c r="E65" s="67" t="s">
        <v>10</v>
      </c>
      <c r="F65" s="67">
        <v>52700000</v>
      </c>
      <c r="G65" s="67" t="s">
        <v>41</v>
      </c>
      <c r="H65" s="124">
        <f>J158</f>
        <v>0</v>
      </c>
      <c r="I65" s="67"/>
      <c r="J65" s="75">
        <f>ROUND(IF(G65="BH",H65*(1-Backhaul),H65*(1-WIC_Fuel_Rate)),0)</f>
        <v>0</v>
      </c>
      <c r="K65" s="67" t="s">
        <v>45</v>
      </c>
      <c r="L65" s="67" t="s">
        <v>10</v>
      </c>
      <c r="M65" s="85" t="s">
        <v>10</v>
      </c>
      <c r="N65" s="103">
        <v>385776</v>
      </c>
      <c r="O65" s="104"/>
    </row>
    <row r="66" spans="2:15" hidden="1" x14ac:dyDescent="0.4">
      <c r="B66" s="101"/>
      <c r="C66" s="67"/>
      <c r="D66" s="67" t="s">
        <v>142</v>
      </c>
      <c r="E66" s="67" t="s">
        <v>10</v>
      </c>
      <c r="F66" s="67">
        <v>52700000</v>
      </c>
      <c r="G66" s="67" t="s">
        <v>41</v>
      </c>
      <c r="H66" s="124">
        <f>J221</f>
        <v>0</v>
      </c>
      <c r="I66" s="67"/>
      <c r="J66" s="75">
        <f>ROUND(IF(G66="BH",H66*(1-Backhaul),H66*(1-WIC_Fuel_Rate)),0)</f>
        <v>0</v>
      </c>
      <c r="K66" s="67" t="s">
        <v>45</v>
      </c>
      <c r="L66" s="67" t="s">
        <v>10</v>
      </c>
      <c r="M66" s="85" t="s">
        <v>10</v>
      </c>
      <c r="N66" s="103">
        <v>385776</v>
      </c>
      <c r="O66" s="104"/>
    </row>
    <row r="67" spans="2:15" hidden="1" x14ac:dyDescent="0.4">
      <c r="B67" s="101"/>
      <c r="C67" s="67"/>
      <c r="D67" s="70" t="s">
        <v>96</v>
      </c>
      <c r="E67" s="65" t="s">
        <v>10</v>
      </c>
      <c r="F67" s="65" t="s">
        <v>16</v>
      </c>
      <c r="G67" s="67" t="s">
        <v>41</v>
      </c>
      <c r="H67" s="75">
        <v>0</v>
      </c>
      <c r="I67" s="67"/>
      <c r="J67" s="75">
        <f>H67</f>
        <v>0</v>
      </c>
      <c r="K67" s="67" t="s">
        <v>45</v>
      </c>
      <c r="L67" s="67" t="s">
        <v>10</v>
      </c>
      <c r="M67" s="85" t="s">
        <v>10</v>
      </c>
      <c r="N67" s="103">
        <v>385776</v>
      </c>
      <c r="O67" s="104"/>
    </row>
    <row r="68" spans="2:15" ht="23.4" hidden="1" thickBot="1" x14ac:dyDescent="0.45">
      <c r="B68" s="203"/>
      <c r="C68" s="105"/>
      <c r="D68" s="105"/>
      <c r="E68" s="105"/>
      <c r="F68" s="204"/>
      <c r="G68" s="105"/>
      <c r="H68" s="205"/>
      <c r="I68" s="105"/>
      <c r="J68" s="205"/>
      <c r="K68" s="105"/>
      <c r="L68" s="105"/>
      <c r="M68" s="105"/>
      <c r="N68" s="106"/>
    </row>
    <row r="69" spans="2:15" hidden="1" x14ac:dyDescent="0.4">
      <c r="B69" s="76" t="s">
        <v>145</v>
      </c>
      <c r="C69" s="67"/>
      <c r="D69" s="67"/>
      <c r="E69" s="67"/>
      <c r="F69" s="67"/>
      <c r="G69" s="67"/>
      <c r="H69" s="75">
        <f>SUM(H63:H68)</f>
        <v>0</v>
      </c>
      <c r="I69" s="67"/>
      <c r="J69" s="75">
        <f>SUM(J63:J68)</f>
        <v>0</v>
      </c>
      <c r="K69" s="64" t="s">
        <v>13</v>
      </c>
      <c r="L69" s="67"/>
      <c r="M69" s="67"/>
      <c r="N69" s="67"/>
    </row>
    <row r="70" spans="2:15" hidden="1" x14ac:dyDescent="0.4">
      <c r="B70" s="76"/>
      <c r="C70" s="67"/>
      <c r="D70" s="67"/>
      <c r="E70" s="67"/>
      <c r="F70" s="72"/>
      <c r="G70" s="67"/>
      <c r="H70" s="73"/>
      <c r="I70" s="74"/>
      <c r="J70" s="75">
        <v>5000</v>
      </c>
      <c r="K70" s="64" t="s">
        <v>11</v>
      </c>
      <c r="L70" s="67"/>
      <c r="M70" s="67"/>
      <c r="N70" s="67"/>
    </row>
    <row r="71" spans="2:15" hidden="1" x14ac:dyDescent="0.4">
      <c r="B71" s="55"/>
      <c r="C71" s="67"/>
      <c r="D71" s="67"/>
      <c r="E71" s="67"/>
      <c r="F71" s="72"/>
      <c r="G71" s="67"/>
      <c r="H71" s="73"/>
      <c r="I71" s="74"/>
      <c r="J71" s="55">
        <f>J69-J70</f>
        <v>-5000</v>
      </c>
      <c r="K71" s="64"/>
      <c r="L71" s="73"/>
      <c r="M71" s="73"/>
      <c r="N71" s="73"/>
    </row>
    <row r="72" spans="2:15" ht="23.4" thickBot="1" x14ac:dyDescent="0.45">
      <c r="B72" s="55"/>
      <c r="C72" s="67"/>
      <c r="D72" s="67"/>
      <c r="E72" s="67"/>
      <c r="F72" s="72"/>
      <c r="G72" s="67"/>
      <c r="H72" s="73"/>
      <c r="I72" s="74"/>
      <c r="K72" s="64"/>
      <c r="L72" s="67"/>
      <c r="M72" s="67"/>
      <c r="N72" s="67"/>
    </row>
    <row r="73" spans="2:15" x14ac:dyDescent="0.4">
      <c r="B73" s="206">
        <v>41066000</v>
      </c>
      <c r="C73" s="78"/>
      <c r="D73" s="78"/>
      <c r="E73" s="78"/>
      <c r="F73" s="78"/>
      <c r="G73" s="78"/>
      <c r="H73" s="78"/>
      <c r="I73" s="79"/>
      <c r="J73" s="78"/>
      <c r="K73" s="78"/>
      <c r="L73" s="78"/>
      <c r="M73" s="78"/>
      <c r="N73" s="80"/>
    </row>
    <row r="74" spans="2:15" x14ac:dyDescent="0.4">
      <c r="B74" s="81" t="s">
        <v>174</v>
      </c>
      <c r="C74" s="67"/>
      <c r="D74" s="67" t="s">
        <v>110</v>
      </c>
      <c r="E74" s="67" t="s">
        <v>10</v>
      </c>
      <c r="F74" s="67">
        <v>52700000</v>
      </c>
      <c r="G74" s="67" t="s">
        <v>41</v>
      </c>
      <c r="H74" s="355">
        <f>J168-5034</f>
        <v>39443</v>
      </c>
      <c r="I74" s="67"/>
      <c r="J74" s="356">
        <f>ROUND(IF(G74="BH",H74*(1-Backhaul),H74*(1-Glenrock_fuel_rate)),0)</f>
        <v>39175</v>
      </c>
      <c r="K74" s="67" t="s">
        <v>45</v>
      </c>
      <c r="L74" s="67" t="s">
        <v>10</v>
      </c>
      <c r="M74" s="85" t="s">
        <v>10</v>
      </c>
      <c r="N74" s="82">
        <v>889228</v>
      </c>
    </row>
    <row r="75" spans="2:15" x14ac:dyDescent="0.4">
      <c r="C75" s="67"/>
      <c r="D75" s="67" t="s">
        <v>118</v>
      </c>
      <c r="E75" s="67" t="s">
        <v>10</v>
      </c>
      <c r="F75" s="67">
        <v>52700000</v>
      </c>
      <c r="G75" s="67" t="s">
        <v>41</v>
      </c>
      <c r="H75" s="75">
        <v>0</v>
      </c>
      <c r="I75" s="67"/>
      <c r="J75" s="75">
        <f>ROUND(IF(G75="BH",H75*(1-Backhaul),H75*(1-Glenrock_fuel_rate)),0)</f>
        <v>0</v>
      </c>
      <c r="K75" s="67" t="s">
        <v>45</v>
      </c>
      <c r="L75" s="67" t="s">
        <v>10</v>
      </c>
      <c r="M75" s="85" t="s">
        <v>10</v>
      </c>
      <c r="N75" s="82">
        <v>889228</v>
      </c>
    </row>
    <row r="76" spans="2:15" x14ac:dyDescent="0.4">
      <c r="B76" s="207"/>
      <c r="C76" s="67"/>
      <c r="D76" s="67" t="s">
        <v>112</v>
      </c>
      <c r="E76" s="67" t="s">
        <v>10</v>
      </c>
      <c r="F76" s="67">
        <v>52700000</v>
      </c>
      <c r="G76" s="67" t="s">
        <v>41</v>
      </c>
      <c r="H76" s="75">
        <v>0</v>
      </c>
      <c r="I76" s="67"/>
      <c r="J76" s="75">
        <f>ROUND(IF(G76="BH",H76*(1-Backhaul),H76*(1-Glenrock_fuel_rate)),0)</f>
        <v>0</v>
      </c>
      <c r="K76" s="67" t="s">
        <v>45</v>
      </c>
      <c r="L76" s="67" t="s">
        <v>10</v>
      </c>
      <c r="M76" s="85" t="s">
        <v>10</v>
      </c>
      <c r="N76" s="82"/>
    </row>
    <row r="77" spans="2:15" x14ac:dyDescent="0.4">
      <c r="B77" s="207"/>
      <c r="C77" s="67"/>
      <c r="D77" s="70" t="s">
        <v>96</v>
      </c>
      <c r="E77" s="65" t="s">
        <v>10</v>
      </c>
      <c r="F77" s="65" t="s">
        <v>16</v>
      </c>
      <c r="G77" s="67" t="s">
        <v>41</v>
      </c>
      <c r="H77" s="75">
        <v>0</v>
      </c>
      <c r="I77" s="67"/>
      <c r="J77" s="75">
        <f>ROUND(IF(G77="BH",H77*(1-Backhaul),H77*(1-Glenrock_fuel_rate)),0)</f>
        <v>0</v>
      </c>
      <c r="K77" s="67" t="s">
        <v>45</v>
      </c>
      <c r="L77" s="67" t="s">
        <v>10</v>
      </c>
      <c r="M77" s="85" t="s">
        <v>10</v>
      </c>
      <c r="N77" s="82">
        <v>889228</v>
      </c>
    </row>
    <row r="78" spans="2:15" x14ac:dyDescent="0.4">
      <c r="B78" s="81"/>
      <c r="C78" s="67"/>
      <c r="D78" s="67" t="s">
        <v>110</v>
      </c>
      <c r="E78" s="67" t="s">
        <v>10</v>
      </c>
      <c r="F78" s="67">
        <v>52700000</v>
      </c>
      <c r="G78" s="67" t="s">
        <v>41</v>
      </c>
      <c r="H78" s="75">
        <f>J178</f>
        <v>534</v>
      </c>
      <c r="I78" s="67"/>
      <c r="J78" s="75">
        <f t="shared" ref="J78:J95" si="3">ROUND(IF(G78="BH",H78*(1-Backhaul),H78*(1-Glenrock_fuel_rate)),0)</f>
        <v>530</v>
      </c>
      <c r="K78" s="67" t="s">
        <v>111</v>
      </c>
      <c r="L78" s="67" t="s">
        <v>221</v>
      </c>
      <c r="M78" s="67" t="s">
        <v>222</v>
      </c>
      <c r="N78" s="82"/>
    </row>
    <row r="79" spans="2:15" x14ac:dyDescent="0.4">
      <c r="B79" s="81"/>
      <c r="C79" s="67"/>
      <c r="D79" s="67" t="s">
        <v>110</v>
      </c>
      <c r="E79" s="67" t="s">
        <v>10</v>
      </c>
      <c r="F79" s="67">
        <v>52700000</v>
      </c>
      <c r="G79" s="67" t="s">
        <v>41</v>
      </c>
      <c r="H79" s="75">
        <f>J179</f>
        <v>977</v>
      </c>
      <c r="I79" s="67"/>
      <c r="J79" s="75">
        <f>ROUND(IF(G79="BH",H79*(1-Backhaul),H79*(1-Glenrock_fuel_rate)),0)</f>
        <v>970</v>
      </c>
      <c r="K79" s="67" t="s">
        <v>111</v>
      </c>
      <c r="L79" s="67" t="s">
        <v>221</v>
      </c>
      <c r="M79" s="67" t="s">
        <v>223</v>
      </c>
      <c r="N79" s="82"/>
    </row>
    <row r="80" spans="2:15" x14ac:dyDescent="0.4">
      <c r="B80" s="81"/>
      <c r="C80" s="67"/>
      <c r="D80" s="67" t="s">
        <v>110</v>
      </c>
      <c r="E80" s="67" t="s">
        <v>10</v>
      </c>
      <c r="F80" s="67">
        <v>52700000</v>
      </c>
      <c r="G80" s="67" t="s">
        <v>41</v>
      </c>
      <c r="H80" s="124">
        <v>0</v>
      </c>
      <c r="I80" s="67"/>
      <c r="J80" s="75">
        <f t="shared" si="3"/>
        <v>0</v>
      </c>
      <c r="K80" s="67" t="s">
        <v>208</v>
      </c>
      <c r="L80" s="67" t="s">
        <v>123</v>
      </c>
      <c r="M80" s="85">
        <v>1510</v>
      </c>
      <c r="N80" s="82"/>
    </row>
    <row r="81" spans="2:14" x14ac:dyDescent="0.4">
      <c r="B81" s="81"/>
      <c r="C81" s="67"/>
      <c r="D81" s="67" t="s">
        <v>110</v>
      </c>
      <c r="E81" s="67" t="s">
        <v>10</v>
      </c>
      <c r="F81" s="67">
        <v>52700000</v>
      </c>
      <c r="G81" s="67" t="s">
        <v>41</v>
      </c>
      <c r="H81" s="124">
        <v>0</v>
      </c>
      <c r="I81" s="67"/>
      <c r="J81" s="75">
        <f>ROUND(IF(G81="BH",H81*(1-Backhaul),H81*(1-Glenrock_fuel_rate)),0)</f>
        <v>0</v>
      </c>
      <c r="K81" s="67" t="s">
        <v>208</v>
      </c>
      <c r="L81" s="67" t="s">
        <v>283</v>
      </c>
      <c r="M81" s="85">
        <v>20163</v>
      </c>
      <c r="N81" s="82">
        <v>968145</v>
      </c>
    </row>
    <row r="82" spans="2:14" x14ac:dyDescent="0.4">
      <c r="B82" s="81"/>
      <c r="C82" s="67"/>
      <c r="D82" s="67" t="s">
        <v>110</v>
      </c>
      <c r="E82" s="67" t="s">
        <v>10</v>
      </c>
      <c r="F82" s="67">
        <v>52700000</v>
      </c>
      <c r="G82" s="67" t="s">
        <v>41</v>
      </c>
      <c r="H82" s="228">
        <v>0</v>
      </c>
      <c r="I82" s="67"/>
      <c r="J82" s="329">
        <f>ROUND(IF(G82="BH",H82*(1-Backhaul),H82*(1-Glenrock_fuel_rate)),0)</f>
        <v>0</v>
      </c>
      <c r="K82" s="110" t="s">
        <v>208</v>
      </c>
      <c r="L82" s="110" t="s">
        <v>218</v>
      </c>
      <c r="M82" s="331">
        <v>19129</v>
      </c>
      <c r="N82" s="332">
        <v>950509</v>
      </c>
    </row>
    <row r="83" spans="2:14" x14ac:dyDescent="0.4">
      <c r="B83" s="81"/>
      <c r="C83" s="67"/>
      <c r="D83" s="67" t="s">
        <v>110</v>
      </c>
      <c r="E83" s="67" t="s">
        <v>10</v>
      </c>
      <c r="F83" s="67">
        <v>52700000</v>
      </c>
      <c r="G83" s="67" t="s">
        <v>41</v>
      </c>
      <c r="H83" s="124">
        <v>0</v>
      </c>
      <c r="I83" s="67"/>
      <c r="J83" s="75">
        <f t="shared" si="3"/>
        <v>0</v>
      </c>
      <c r="K83" s="67" t="s">
        <v>208</v>
      </c>
      <c r="L83" s="67" t="s">
        <v>218</v>
      </c>
      <c r="M83" s="85">
        <v>19129</v>
      </c>
      <c r="N83" s="82">
        <v>982265</v>
      </c>
    </row>
    <row r="84" spans="2:14" x14ac:dyDescent="0.4">
      <c r="B84" s="81"/>
      <c r="C84" s="67"/>
      <c r="D84" s="67" t="s">
        <v>110</v>
      </c>
      <c r="E84" s="67" t="s">
        <v>10</v>
      </c>
      <c r="F84" s="67">
        <v>52700000</v>
      </c>
      <c r="G84" s="67" t="s">
        <v>41</v>
      </c>
      <c r="H84" s="124">
        <v>0</v>
      </c>
      <c r="I84" s="67"/>
      <c r="J84" s="75">
        <f t="shared" si="3"/>
        <v>0</v>
      </c>
      <c r="K84" s="67" t="s">
        <v>111</v>
      </c>
      <c r="L84" s="67" t="s">
        <v>23</v>
      </c>
      <c r="M84" s="85" t="s">
        <v>214</v>
      </c>
      <c r="N84" s="332">
        <v>890598</v>
      </c>
    </row>
    <row r="85" spans="2:14" x14ac:dyDescent="0.4">
      <c r="B85" s="81"/>
      <c r="C85" s="67"/>
      <c r="D85" s="67" t="s">
        <v>110</v>
      </c>
      <c r="E85" s="67" t="s">
        <v>10</v>
      </c>
      <c r="F85" s="67">
        <v>52700000</v>
      </c>
      <c r="G85" s="67" t="s">
        <v>41</v>
      </c>
      <c r="H85" s="124">
        <v>0</v>
      </c>
      <c r="I85" s="67"/>
      <c r="J85" s="75">
        <f t="shared" si="3"/>
        <v>0</v>
      </c>
      <c r="K85" s="110" t="s">
        <v>208</v>
      </c>
      <c r="L85" s="109" t="s">
        <v>103</v>
      </c>
      <c r="M85" s="109">
        <v>1608</v>
      </c>
      <c r="N85" s="332">
        <v>592317</v>
      </c>
    </row>
    <row r="86" spans="2:14" x14ac:dyDescent="0.4">
      <c r="B86" s="81"/>
      <c r="C86" s="67"/>
      <c r="D86" s="67" t="s">
        <v>110</v>
      </c>
      <c r="E86" s="67" t="s">
        <v>10</v>
      </c>
      <c r="F86" s="67">
        <v>52700000</v>
      </c>
      <c r="G86" s="67" t="s">
        <v>41</v>
      </c>
      <c r="H86" s="124">
        <v>0</v>
      </c>
      <c r="I86" s="67"/>
      <c r="J86" s="75">
        <f t="shared" si="3"/>
        <v>0</v>
      </c>
      <c r="K86" s="110" t="s">
        <v>208</v>
      </c>
      <c r="L86" s="109" t="s">
        <v>103</v>
      </c>
      <c r="M86" s="109">
        <v>1608</v>
      </c>
      <c r="N86" s="332">
        <v>592319</v>
      </c>
    </row>
    <row r="87" spans="2:14" x14ac:dyDescent="0.4">
      <c r="B87" s="81"/>
      <c r="C87" s="67"/>
      <c r="D87" s="67" t="s">
        <v>110</v>
      </c>
      <c r="E87" s="67" t="s">
        <v>10</v>
      </c>
      <c r="F87" s="67">
        <v>52700000</v>
      </c>
      <c r="G87" s="67" t="s">
        <v>41</v>
      </c>
      <c r="H87" s="124">
        <v>0</v>
      </c>
      <c r="I87" s="67"/>
      <c r="J87" s="75">
        <f t="shared" si="3"/>
        <v>0</v>
      </c>
      <c r="K87" s="110" t="s">
        <v>208</v>
      </c>
      <c r="L87" s="110" t="s">
        <v>77</v>
      </c>
      <c r="M87" s="109">
        <v>41060000</v>
      </c>
      <c r="N87" s="332">
        <v>921945</v>
      </c>
    </row>
    <row r="88" spans="2:14" x14ac:dyDescent="0.4">
      <c r="B88" s="81"/>
      <c r="C88" s="67"/>
      <c r="D88" s="67" t="s">
        <v>110</v>
      </c>
      <c r="E88" s="67" t="s">
        <v>10</v>
      </c>
      <c r="F88" s="67">
        <v>52700000</v>
      </c>
      <c r="G88" s="67" t="s">
        <v>41</v>
      </c>
      <c r="H88" s="228">
        <v>5034</v>
      </c>
      <c r="I88" s="110"/>
      <c r="J88" s="329">
        <f t="shared" si="3"/>
        <v>5000</v>
      </c>
      <c r="K88" s="110" t="s">
        <v>208</v>
      </c>
      <c r="L88" s="110" t="s">
        <v>127</v>
      </c>
      <c r="M88" s="109">
        <v>5904</v>
      </c>
      <c r="N88" s="332"/>
    </row>
    <row r="89" spans="2:14" x14ac:dyDescent="0.4">
      <c r="B89" s="81"/>
      <c r="C89" s="67"/>
      <c r="D89" s="67" t="s">
        <v>110</v>
      </c>
      <c r="E89" s="67" t="s">
        <v>10</v>
      </c>
      <c r="F89" s="67">
        <v>52700000</v>
      </c>
      <c r="G89" s="67" t="s">
        <v>41</v>
      </c>
      <c r="H89" s="124">
        <v>0</v>
      </c>
      <c r="I89" s="67"/>
      <c r="J89" s="75">
        <f t="shared" si="3"/>
        <v>0</v>
      </c>
      <c r="K89" s="110" t="s">
        <v>208</v>
      </c>
      <c r="L89" s="110" t="s">
        <v>120</v>
      </c>
      <c r="M89" s="230">
        <v>5866</v>
      </c>
      <c r="N89" s="332">
        <v>523387</v>
      </c>
    </row>
    <row r="90" spans="2:14" x14ac:dyDescent="0.4">
      <c r="B90" s="81"/>
      <c r="C90" s="67"/>
      <c r="D90" s="67" t="s">
        <v>110</v>
      </c>
      <c r="E90" s="67" t="s">
        <v>10</v>
      </c>
      <c r="F90" s="67">
        <v>52700000</v>
      </c>
      <c r="G90" s="67" t="s">
        <v>41</v>
      </c>
      <c r="H90" s="124">
        <v>0</v>
      </c>
      <c r="I90" s="67"/>
      <c r="J90" s="75">
        <f>ROUND(IF(G90="BH",H90*(1-Backhaul),H90*(1-Glenrock_fuel_rate)),0)</f>
        <v>0</v>
      </c>
      <c r="K90" s="67" t="s">
        <v>155</v>
      </c>
      <c r="L90" s="67" t="s">
        <v>156</v>
      </c>
      <c r="M90" s="67">
        <v>33307000</v>
      </c>
      <c r="N90" s="332"/>
    </row>
    <row r="91" spans="2:14" x14ac:dyDescent="0.4">
      <c r="B91" s="81"/>
      <c r="C91" s="67"/>
      <c r="D91" s="67" t="s">
        <v>110</v>
      </c>
      <c r="E91" s="67" t="s">
        <v>10</v>
      </c>
      <c r="F91" s="67">
        <v>52700000</v>
      </c>
      <c r="G91" s="67" t="s">
        <v>41</v>
      </c>
      <c r="H91" s="124">
        <v>0</v>
      </c>
      <c r="I91" s="67"/>
      <c r="J91" s="75">
        <f t="shared" si="3"/>
        <v>0</v>
      </c>
      <c r="K91" s="67" t="s">
        <v>111</v>
      </c>
      <c r="L91" s="67" t="s">
        <v>253</v>
      </c>
      <c r="M91" s="85" t="s">
        <v>62</v>
      </c>
      <c r="N91" s="82">
        <v>958330</v>
      </c>
    </row>
    <row r="92" spans="2:14" x14ac:dyDescent="0.4">
      <c r="B92" s="81"/>
      <c r="C92" s="67"/>
      <c r="D92" s="67" t="s">
        <v>110</v>
      </c>
      <c r="E92" s="67" t="s">
        <v>10</v>
      </c>
      <c r="F92" s="67">
        <v>52700000</v>
      </c>
      <c r="G92" s="67" t="s">
        <v>41</v>
      </c>
      <c r="H92" s="124">
        <v>0</v>
      </c>
      <c r="I92" s="67"/>
      <c r="J92" s="75">
        <f>ROUND(IF(G92="BH",H92*(1-Backhaul),H92*(1-Glenrock_fuel_rate)),0)</f>
        <v>0</v>
      </c>
      <c r="K92" s="67" t="s">
        <v>155</v>
      </c>
      <c r="L92" s="69" t="s">
        <v>271</v>
      </c>
      <c r="M92" s="344">
        <v>36169000</v>
      </c>
      <c r="N92" s="82"/>
    </row>
    <row r="93" spans="2:14" x14ac:dyDescent="0.4">
      <c r="B93" s="81"/>
      <c r="C93" s="67"/>
      <c r="D93" s="67" t="s">
        <v>110</v>
      </c>
      <c r="E93" s="67" t="s">
        <v>10</v>
      </c>
      <c r="F93" s="67">
        <v>52700000</v>
      </c>
      <c r="G93" s="67" t="s">
        <v>41</v>
      </c>
      <c r="H93" s="228">
        <v>0</v>
      </c>
      <c r="I93" s="110"/>
      <c r="J93" s="329">
        <f>ROUND(IF(G93="BH",H93*(1-Backhaul),H93*(1-Glenrock_fuel_rate)),0)</f>
        <v>0</v>
      </c>
      <c r="K93" s="110" t="s">
        <v>155</v>
      </c>
      <c r="L93" s="177" t="s">
        <v>156</v>
      </c>
      <c r="M93" s="303">
        <v>33307000</v>
      </c>
      <c r="N93" s="332">
        <v>883386</v>
      </c>
    </row>
    <row r="94" spans="2:14" x14ac:dyDescent="0.4">
      <c r="B94" s="81"/>
      <c r="C94" s="67"/>
      <c r="D94" s="67" t="s">
        <v>110</v>
      </c>
      <c r="E94" s="67" t="s">
        <v>10</v>
      </c>
      <c r="F94" s="67">
        <v>52700000</v>
      </c>
      <c r="G94" s="67" t="s">
        <v>41</v>
      </c>
      <c r="H94" s="124">
        <v>0</v>
      </c>
      <c r="I94" s="67"/>
      <c r="J94" s="75">
        <f>ROUND(IF(G94="BH",H94*(1-Backhaul),H94*(1-Glenrock_fuel_rate)),0)</f>
        <v>0</v>
      </c>
      <c r="K94" s="67" t="s">
        <v>155</v>
      </c>
      <c r="L94" s="67" t="s">
        <v>10</v>
      </c>
      <c r="M94" s="67">
        <v>36169000</v>
      </c>
      <c r="N94" s="82">
        <v>895252</v>
      </c>
    </row>
    <row r="95" spans="2:14" x14ac:dyDescent="0.4">
      <c r="B95" s="81"/>
      <c r="C95" s="67"/>
      <c r="D95" s="67" t="s">
        <v>112</v>
      </c>
      <c r="E95" s="67" t="s">
        <v>10</v>
      </c>
      <c r="F95" s="67">
        <v>52700000</v>
      </c>
      <c r="G95" s="67" t="s">
        <v>41</v>
      </c>
      <c r="H95" s="124">
        <v>0</v>
      </c>
      <c r="I95" s="67"/>
      <c r="J95" s="75">
        <f t="shared" si="3"/>
        <v>0</v>
      </c>
      <c r="K95" s="67" t="s">
        <v>155</v>
      </c>
      <c r="L95" s="67" t="s">
        <v>10</v>
      </c>
      <c r="M95" s="72">
        <v>36169000</v>
      </c>
      <c r="N95" s="82"/>
    </row>
    <row r="96" spans="2:14" ht="23.4" thickBot="1" x14ac:dyDescent="0.45">
      <c r="B96" s="208"/>
      <c r="C96" s="86"/>
      <c r="D96" s="86"/>
      <c r="E96" s="86"/>
      <c r="F96" s="209"/>
      <c r="G96" s="86"/>
      <c r="H96" s="210"/>
      <c r="I96" s="86"/>
      <c r="J96" s="210" t="s">
        <v>102</v>
      </c>
      <c r="K96" s="86"/>
      <c r="L96" s="86"/>
      <c r="M96" s="86"/>
      <c r="N96" s="87"/>
    </row>
    <row r="97" spans="2:15" x14ac:dyDescent="0.4">
      <c r="B97" s="76" t="s">
        <v>121</v>
      </c>
      <c r="C97" s="67"/>
      <c r="E97" s="67"/>
      <c r="F97" s="67"/>
      <c r="G97" s="67"/>
      <c r="H97" s="73">
        <f>SUM(H74:H96)</f>
        <v>45988</v>
      </c>
      <c r="I97" s="67"/>
      <c r="J97" s="75">
        <f>SUM(J74:J96)</f>
        <v>45675</v>
      </c>
      <c r="K97" s="64" t="s">
        <v>13</v>
      </c>
      <c r="L97" s="67"/>
      <c r="M97" s="57" t="s">
        <v>21</v>
      </c>
      <c r="N97" s="67"/>
    </row>
    <row r="98" spans="2:15" x14ac:dyDescent="0.4">
      <c r="B98" s="76" t="s">
        <v>88</v>
      </c>
      <c r="C98" s="67"/>
      <c r="E98" s="67"/>
      <c r="F98" s="72"/>
      <c r="G98" s="67"/>
      <c r="H98" s="211">
        <f>J98*1.0068</f>
        <v>45985.59</v>
      </c>
      <c r="I98" s="74"/>
      <c r="J98" s="75">
        <v>45675</v>
      </c>
      <c r="K98" s="64" t="s">
        <v>11</v>
      </c>
      <c r="L98" s="302">
        <f>J97-J98</f>
        <v>0</v>
      </c>
      <c r="M98" s="102">
        <f>H97-J97</f>
        <v>313</v>
      </c>
      <c r="N98" s="67"/>
    </row>
    <row r="99" spans="2:15" x14ac:dyDescent="0.4">
      <c r="B99" s="76"/>
      <c r="C99" s="67"/>
      <c r="E99" s="67"/>
      <c r="F99" s="72"/>
      <c r="G99" s="67"/>
      <c r="H99" s="211"/>
      <c r="I99" s="74" t="s">
        <v>247</v>
      </c>
      <c r="J99" s="75"/>
      <c r="K99" s="64"/>
      <c r="L99" s="302"/>
      <c r="M99" s="102"/>
      <c r="N99" s="67"/>
    </row>
    <row r="100" spans="2:15" ht="23.4" thickBot="1" x14ac:dyDescent="0.45">
      <c r="B100" s="55"/>
      <c r="C100" s="67"/>
      <c r="D100" s="67"/>
      <c r="E100" s="67"/>
      <c r="F100" s="72"/>
      <c r="G100" s="67"/>
      <c r="H100" s="73"/>
      <c r="I100" s="74"/>
      <c r="K100" s="64"/>
      <c r="L100" s="67"/>
      <c r="M100" s="67"/>
      <c r="N100" s="67"/>
    </row>
    <row r="101" spans="2:15" ht="23.4" thickTop="1" x14ac:dyDescent="0.4">
      <c r="B101" s="212">
        <v>41075000</v>
      </c>
      <c r="C101" s="213"/>
      <c r="D101" s="213"/>
      <c r="E101" s="213"/>
      <c r="F101" s="213"/>
      <c r="G101" s="213"/>
      <c r="H101" s="213"/>
      <c r="I101" s="214"/>
      <c r="J101" s="213"/>
      <c r="K101" s="213"/>
      <c r="L101" s="213"/>
      <c r="M101" s="213"/>
      <c r="N101" s="215"/>
    </row>
    <row r="102" spans="2:15" x14ac:dyDescent="0.4">
      <c r="B102" s="216" t="s">
        <v>76</v>
      </c>
      <c r="C102" s="67"/>
      <c r="D102" s="70" t="s">
        <v>96</v>
      </c>
      <c r="E102" s="65" t="s">
        <v>10</v>
      </c>
      <c r="F102" s="65" t="s">
        <v>16</v>
      </c>
      <c r="G102" s="67" t="s">
        <v>41</v>
      </c>
      <c r="H102" s="75">
        <v>0</v>
      </c>
      <c r="I102" s="67"/>
      <c r="J102" s="75">
        <f>H102</f>
        <v>0</v>
      </c>
      <c r="K102" s="67" t="s">
        <v>45</v>
      </c>
      <c r="L102" s="67" t="s">
        <v>10</v>
      </c>
      <c r="M102" s="85" t="s">
        <v>10</v>
      </c>
      <c r="N102" s="217">
        <v>889228</v>
      </c>
    </row>
    <row r="103" spans="2:15" x14ac:dyDescent="0.4">
      <c r="B103" s="218"/>
      <c r="C103" s="67"/>
      <c r="D103" s="67" t="s">
        <v>118</v>
      </c>
      <c r="E103" s="65" t="s">
        <v>10</v>
      </c>
      <c r="F103" s="65">
        <v>52700000</v>
      </c>
      <c r="G103" s="67" t="s">
        <v>41</v>
      </c>
      <c r="H103" s="75">
        <f>J256</f>
        <v>0</v>
      </c>
      <c r="I103" s="67"/>
      <c r="J103" s="75">
        <f t="shared" ref="J103:J111" si="4">ROUND(IF(G103="BH",H103*(1-Backhaul),H103*(1-Glenrock_fuel_rate)),0)</f>
        <v>0</v>
      </c>
      <c r="K103" s="67" t="s">
        <v>45</v>
      </c>
      <c r="L103" s="67" t="s">
        <v>10</v>
      </c>
      <c r="M103" s="85" t="s">
        <v>10</v>
      </c>
      <c r="N103" s="217">
        <v>889228</v>
      </c>
    </row>
    <row r="104" spans="2:15" x14ac:dyDescent="0.4">
      <c r="B104" s="218"/>
      <c r="C104" s="67"/>
      <c r="D104" s="67" t="s">
        <v>110</v>
      </c>
      <c r="E104" s="67" t="s">
        <v>10</v>
      </c>
      <c r="F104" s="67">
        <v>52700000</v>
      </c>
      <c r="G104" s="67" t="s">
        <v>41</v>
      </c>
      <c r="H104" s="75">
        <f>J169</f>
        <v>1858</v>
      </c>
      <c r="I104" s="67"/>
      <c r="J104" s="75">
        <f t="shared" si="4"/>
        <v>1845</v>
      </c>
      <c r="K104" s="67" t="s">
        <v>45</v>
      </c>
      <c r="L104" s="67" t="s">
        <v>10</v>
      </c>
      <c r="M104" s="85" t="s">
        <v>10</v>
      </c>
      <c r="N104" s="217">
        <v>889228</v>
      </c>
    </row>
    <row r="105" spans="2:15" x14ac:dyDescent="0.4">
      <c r="B105" s="218"/>
      <c r="C105" s="67"/>
      <c r="D105" s="67" t="s">
        <v>112</v>
      </c>
      <c r="E105" s="67" t="s">
        <v>10</v>
      </c>
      <c r="F105" s="67">
        <v>52700000</v>
      </c>
      <c r="G105" s="67" t="s">
        <v>41</v>
      </c>
      <c r="H105" s="75">
        <f>J186</f>
        <v>0</v>
      </c>
      <c r="I105" s="67"/>
      <c r="J105" s="75">
        <f t="shared" si="4"/>
        <v>0</v>
      </c>
      <c r="K105" s="67" t="s">
        <v>45</v>
      </c>
      <c r="L105" s="67" t="s">
        <v>10</v>
      </c>
      <c r="M105" s="85" t="s">
        <v>10</v>
      </c>
      <c r="N105" s="217">
        <v>889228</v>
      </c>
    </row>
    <row r="106" spans="2:15" x14ac:dyDescent="0.4">
      <c r="B106" s="218"/>
      <c r="C106" s="67"/>
      <c r="D106" s="67" t="s">
        <v>110</v>
      </c>
      <c r="E106" s="67" t="s">
        <v>10</v>
      </c>
      <c r="F106" s="67">
        <v>52700000</v>
      </c>
      <c r="G106" s="67" t="s">
        <v>41</v>
      </c>
      <c r="H106" s="75">
        <f>J175</f>
        <v>171</v>
      </c>
      <c r="I106" s="67"/>
      <c r="J106" s="75">
        <f>ROUND(IF(G106="BH",H106*(1-Backhaul),H106*(1-Glenrock_fuel_rate)),0)</f>
        <v>170</v>
      </c>
      <c r="K106" s="67" t="s">
        <v>111</v>
      </c>
      <c r="L106" s="67" t="s">
        <v>221</v>
      </c>
      <c r="M106" s="85" t="s">
        <v>222</v>
      </c>
      <c r="N106" s="217" t="s">
        <v>248</v>
      </c>
    </row>
    <row r="107" spans="2:15" x14ac:dyDescent="0.4">
      <c r="B107" s="218"/>
      <c r="C107" s="67"/>
      <c r="D107" s="67" t="s">
        <v>110</v>
      </c>
      <c r="E107" s="67" t="s">
        <v>10</v>
      </c>
      <c r="F107" s="67">
        <v>52700000</v>
      </c>
      <c r="G107" s="67" t="s">
        <v>41</v>
      </c>
      <c r="H107" s="75">
        <f>J176</f>
        <v>1037</v>
      </c>
      <c r="I107" s="67"/>
      <c r="J107" s="75">
        <f>ROUND(IF(G107="BH",H107*(1-Backhaul),H107*(1-Glenrock_fuel_rate)),0)</f>
        <v>1030</v>
      </c>
      <c r="K107" s="67" t="s">
        <v>111</v>
      </c>
      <c r="L107" s="67" t="s">
        <v>221</v>
      </c>
      <c r="M107" s="85" t="s">
        <v>223</v>
      </c>
      <c r="N107" s="217" t="s">
        <v>248</v>
      </c>
      <c r="O107" s="52" t="s">
        <v>249</v>
      </c>
    </row>
    <row r="108" spans="2:15" x14ac:dyDescent="0.4">
      <c r="B108" s="218"/>
      <c r="C108" s="67"/>
      <c r="D108" s="67" t="s">
        <v>110</v>
      </c>
      <c r="E108" s="67" t="s">
        <v>10</v>
      </c>
      <c r="F108" s="67">
        <v>52700000</v>
      </c>
      <c r="G108" s="67" t="s">
        <v>41</v>
      </c>
      <c r="H108" s="75">
        <v>0</v>
      </c>
      <c r="I108" s="67"/>
      <c r="J108" s="75">
        <f>ROUND(IF(G108="BH",H108*(1-Backhaul),H108*(1-Glenrock_fuel_rate)),0)</f>
        <v>0</v>
      </c>
      <c r="K108" s="67" t="s">
        <v>111</v>
      </c>
      <c r="L108" s="67" t="s">
        <v>161</v>
      </c>
      <c r="M108" s="85" t="s">
        <v>180</v>
      </c>
      <c r="N108" s="217"/>
    </row>
    <row r="109" spans="2:15" x14ac:dyDescent="0.4">
      <c r="B109" s="218"/>
      <c r="C109" s="67"/>
      <c r="D109" s="67" t="s">
        <v>110</v>
      </c>
      <c r="E109" s="67" t="s">
        <v>10</v>
      </c>
      <c r="F109" s="67">
        <v>52700000</v>
      </c>
      <c r="G109" s="67" t="s">
        <v>41</v>
      </c>
      <c r="H109" s="75">
        <v>0</v>
      </c>
      <c r="I109" s="67"/>
      <c r="J109" s="75">
        <f t="shared" si="4"/>
        <v>0</v>
      </c>
      <c r="K109" s="110" t="s">
        <v>208</v>
      </c>
      <c r="L109" s="67" t="s">
        <v>283</v>
      </c>
      <c r="M109" s="85">
        <v>20163</v>
      </c>
      <c r="N109" s="217"/>
    </row>
    <row r="110" spans="2:15" x14ac:dyDescent="0.4">
      <c r="B110" s="218"/>
      <c r="C110" s="67"/>
      <c r="D110" s="67" t="s">
        <v>112</v>
      </c>
      <c r="E110" s="67" t="s">
        <v>10</v>
      </c>
      <c r="F110" s="67">
        <v>52700000</v>
      </c>
      <c r="G110" s="67" t="s">
        <v>41</v>
      </c>
      <c r="H110" s="75">
        <f>J187</f>
        <v>0</v>
      </c>
      <c r="I110" s="67"/>
      <c r="J110" s="75">
        <f t="shared" si="4"/>
        <v>0</v>
      </c>
      <c r="K110" s="67" t="s">
        <v>155</v>
      </c>
      <c r="L110" s="67" t="s">
        <v>10</v>
      </c>
      <c r="M110" s="85">
        <v>51711000</v>
      </c>
      <c r="N110" s="217"/>
    </row>
    <row r="111" spans="2:15" x14ac:dyDescent="0.4">
      <c r="B111" s="218"/>
      <c r="C111" s="67"/>
      <c r="D111" s="67" t="s">
        <v>112</v>
      </c>
      <c r="E111" s="67" t="s">
        <v>10</v>
      </c>
      <c r="F111" s="67">
        <v>52700000</v>
      </c>
      <c r="G111" s="67" t="s">
        <v>41</v>
      </c>
      <c r="H111" s="75">
        <v>0</v>
      </c>
      <c r="I111" s="67"/>
      <c r="J111" s="75">
        <f t="shared" si="4"/>
        <v>0</v>
      </c>
      <c r="K111" s="67" t="s">
        <v>109</v>
      </c>
      <c r="L111" s="67" t="s">
        <v>92</v>
      </c>
      <c r="M111" s="85" t="s">
        <v>16</v>
      </c>
      <c r="N111" s="217"/>
    </row>
    <row r="112" spans="2:15" ht="23.4" thickBot="1" x14ac:dyDescent="0.45">
      <c r="B112" s="219"/>
      <c r="C112" s="220"/>
      <c r="D112" s="221"/>
      <c r="E112" s="222"/>
      <c r="F112" s="222"/>
      <c r="G112" s="220"/>
      <c r="H112" s="223"/>
      <c r="I112" s="220"/>
      <c r="J112" s="223"/>
      <c r="K112" s="220"/>
      <c r="L112" s="220"/>
      <c r="M112" s="224"/>
      <c r="N112" s="225"/>
    </row>
    <row r="113" spans="2:14" ht="23.4" thickTop="1" x14ac:dyDescent="0.4">
      <c r="B113" s="83" t="s">
        <v>240</v>
      </c>
      <c r="C113" s="67"/>
      <c r="E113" s="65"/>
      <c r="F113" s="65"/>
      <c r="G113" s="67"/>
      <c r="H113" s="226">
        <f>SUM(H102:H112)</f>
        <v>3066</v>
      </c>
      <c r="I113" s="67"/>
      <c r="J113" s="75">
        <f>SUM(J102:J112)</f>
        <v>3045</v>
      </c>
      <c r="K113" s="67"/>
      <c r="L113" s="67"/>
      <c r="M113" s="57" t="s">
        <v>21</v>
      </c>
      <c r="N113" s="67"/>
    </row>
    <row r="114" spans="2:14" x14ac:dyDescent="0.4">
      <c r="B114" s="83" t="s">
        <v>285</v>
      </c>
      <c r="C114" s="67"/>
      <c r="E114" s="67"/>
      <c r="F114" s="72"/>
      <c r="G114" s="67"/>
      <c r="H114" s="226">
        <f>J114*1.0068</f>
        <v>3065.7059999999997</v>
      </c>
      <c r="I114" s="74"/>
      <c r="J114" s="55">
        <v>3045</v>
      </c>
      <c r="K114" s="64" t="s">
        <v>11</v>
      </c>
      <c r="L114" s="302">
        <f>J113-J114</f>
        <v>0</v>
      </c>
      <c r="M114" s="73">
        <f>H113-J113</f>
        <v>21</v>
      </c>
      <c r="N114" s="73"/>
    </row>
    <row r="115" spans="2:14" x14ac:dyDescent="0.4">
      <c r="B115" s="83" t="s">
        <v>241</v>
      </c>
      <c r="C115" s="67"/>
      <c r="E115" s="67"/>
      <c r="F115" s="72"/>
      <c r="G115" s="67"/>
      <c r="H115" s="73"/>
      <c r="I115" s="74"/>
      <c r="J115" s="55"/>
      <c r="K115" s="64"/>
      <c r="L115" s="73"/>
      <c r="M115" s="73"/>
      <c r="N115" s="73"/>
    </row>
    <row r="116" spans="2:14" x14ac:dyDescent="0.4">
      <c r="B116" s="52" t="s">
        <v>242</v>
      </c>
      <c r="I116" s="336" t="s">
        <v>246</v>
      </c>
    </row>
    <row r="117" spans="2:14" x14ac:dyDescent="0.4">
      <c r="B117" s="83" t="s">
        <v>257</v>
      </c>
      <c r="I117" s="336"/>
    </row>
    <row r="118" spans="2:14" ht="23.4" thickBot="1" x14ac:dyDescent="0.45">
      <c r="B118" s="55"/>
      <c r="C118" s="67"/>
      <c r="D118" s="67"/>
      <c r="E118" s="67"/>
      <c r="F118" s="72"/>
      <c r="G118" s="67"/>
      <c r="H118" s="73"/>
      <c r="I118" s="74"/>
      <c r="K118" s="64"/>
      <c r="L118" s="67"/>
      <c r="M118" s="67"/>
      <c r="N118" s="67"/>
    </row>
    <row r="119" spans="2:14" x14ac:dyDescent="0.4">
      <c r="B119" s="112" t="s">
        <v>89</v>
      </c>
      <c r="C119" s="113"/>
      <c r="D119" s="113"/>
      <c r="E119" s="113"/>
      <c r="F119" s="113"/>
      <c r="G119" s="113"/>
      <c r="H119" s="113"/>
      <c r="I119" s="114"/>
      <c r="J119" s="113"/>
      <c r="K119" s="113"/>
      <c r="L119" s="113"/>
      <c r="M119" s="113"/>
      <c r="N119" s="115"/>
    </row>
    <row r="120" spans="2:14" x14ac:dyDescent="0.4">
      <c r="B120" s="227">
        <v>52700000</v>
      </c>
      <c r="C120" s="110">
        <v>513996</v>
      </c>
      <c r="D120" s="110" t="s">
        <v>65</v>
      </c>
      <c r="E120" s="110" t="s">
        <v>266</v>
      </c>
      <c r="F120" s="110">
        <v>1858</v>
      </c>
      <c r="G120" s="67" t="s">
        <v>15</v>
      </c>
      <c r="H120" s="228">
        <v>10000</v>
      </c>
      <c r="I120" s="67">
        <v>52700000</v>
      </c>
      <c r="J120" s="124">
        <v>0</v>
      </c>
      <c r="K120" s="67" t="s">
        <v>65</v>
      </c>
      <c r="L120" s="67" t="s">
        <v>10</v>
      </c>
      <c r="M120" s="229" t="s">
        <v>177</v>
      </c>
      <c r="N120" s="111"/>
    </row>
    <row r="121" spans="2:14" x14ac:dyDescent="0.4">
      <c r="B121" s="116"/>
      <c r="C121" s="57"/>
      <c r="D121" s="67" t="s">
        <v>65</v>
      </c>
      <c r="E121" s="67" t="s">
        <v>266</v>
      </c>
      <c r="F121" s="67">
        <v>2407</v>
      </c>
      <c r="H121" s="124">
        <v>0</v>
      </c>
      <c r="I121" s="67"/>
      <c r="J121" s="124">
        <v>0</v>
      </c>
      <c r="K121" s="67" t="s">
        <v>65</v>
      </c>
      <c r="L121" s="67" t="s">
        <v>10</v>
      </c>
      <c r="M121" s="230">
        <v>41059040</v>
      </c>
      <c r="N121" s="111"/>
    </row>
    <row r="122" spans="2:14" x14ac:dyDescent="0.4">
      <c r="B122" s="116"/>
      <c r="C122" s="67"/>
      <c r="D122" s="67" t="s">
        <v>65</v>
      </c>
      <c r="E122" s="67" t="s">
        <v>266</v>
      </c>
      <c r="F122" s="67">
        <v>2648</v>
      </c>
      <c r="H122" s="124">
        <v>0</v>
      </c>
      <c r="I122" s="67"/>
      <c r="J122" s="124">
        <v>0</v>
      </c>
      <c r="K122" s="67" t="s">
        <v>65</v>
      </c>
      <c r="L122" s="67" t="s">
        <v>10</v>
      </c>
      <c r="M122" s="231">
        <v>41075000</v>
      </c>
      <c r="N122" s="111" t="s">
        <v>99</v>
      </c>
    </row>
    <row r="123" spans="2:14" x14ac:dyDescent="0.4">
      <c r="B123" s="116"/>
      <c r="C123" s="67"/>
      <c r="D123" s="67" t="s">
        <v>65</v>
      </c>
      <c r="E123" s="67" t="s">
        <v>219</v>
      </c>
      <c r="F123" s="67">
        <v>436</v>
      </c>
      <c r="G123" s="67"/>
      <c r="H123" s="124">
        <v>0</v>
      </c>
      <c r="I123" s="67"/>
      <c r="J123" s="233">
        <v>0</v>
      </c>
      <c r="K123" s="67" t="s">
        <v>65</v>
      </c>
      <c r="L123" s="67" t="s">
        <v>10</v>
      </c>
      <c r="M123" s="232">
        <v>41059036</v>
      </c>
      <c r="N123" s="111" t="s">
        <v>99</v>
      </c>
    </row>
    <row r="124" spans="2:14" x14ac:dyDescent="0.4">
      <c r="B124" s="116"/>
      <c r="C124" s="67"/>
      <c r="D124" s="67" t="s">
        <v>65</v>
      </c>
      <c r="E124" s="67" t="s">
        <v>128</v>
      </c>
      <c r="F124" s="67">
        <v>1928</v>
      </c>
      <c r="G124" s="67"/>
      <c r="H124" s="233">
        <v>0</v>
      </c>
      <c r="J124" s="233">
        <v>0</v>
      </c>
      <c r="K124" s="67" t="s">
        <v>65</v>
      </c>
      <c r="L124" s="67" t="s">
        <v>10</v>
      </c>
      <c r="M124" s="234">
        <v>41059040</v>
      </c>
      <c r="N124" s="111" t="s">
        <v>99</v>
      </c>
    </row>
    <row r="125" spans="2:14" x14ac:dyDescent="0.4">
      <c r="B125" s="116"/>
      <c r="C125" s="67">
        <v>1033047</v>
      </c>
      <c r="D125" s="67" t="s">
        <v>65</v>
      </c>
      <c r="E125" s="67" t="s">
        <v>127</v>
      </c>
      <c r="F125" s="67">
        <v>1262</v>
      </c>
      <c r="H125" s="233">
        <v>5000</v>
      </c>
      <c r="J125" s="233">
        <v>0</v>
      </c>
      <c r="K125" s="67" t="s">
        <v>65</v>
      </c>
      <c r="L125" s="67" t="s">
        <v>10</v>
      </c>
      <c r="M125" s="335">
        <v>50026000</v>
      </c>
      <c r="N125" s="111"/>
    </row>
    <row r="126" spans="2:14" x14ac:dyDescent="0.4">
      <c r="B126" s="116"/>
      <c r="C126" s="67"/>
      <c r="D126" s="67" t="s">
        <v>65</v>
      </c>
      <c r="E126" s="67" t="s">
        <v>219</v>
      </c>
      <c r="F126" s="67">
        <v>2291</v>
      </c>
      <c r="G126" s="67"/>
      <c r="H126" s="233">
        <v>0</v>
      </c>
      <c r="J126" s="233">
        <v>0</v>
      </c>
      <c r="K126" s="67" t="s">
        <v>65</v>
      </c>
      <c r="L126" s="57" t="s">
        <v>127</v>
      </c>
      <c r="M126" s="237">
        <v>41023000</v>
      </c>
      <c r="N126" s="111"/>
    </row>
    <row r="127" spans="2:14" x14ac:dyDescent="0.4">
      <c r="B127" s="116"/>
      <c r="C127" s="57"/>
      <c r="D127" s="67" t="s">
        <v>65</v>
      </c>
      <c r="E127" s="67" t="s">
        <v>219</v>
      </c>
      <c r="F127" s="67">
        <v>2291</v>
      </c>
      <c r="G127" s="67"/>
      <c r="H127" s="233">
        <v>0</v>
      </c>
      <c r="J127" s="233">
        <v>0</v>
      </c>
      <c r="K127" s="67" t="s">
        <v>65</v>
      </c>
      <c r="L127" s="67" t="s">
        <v>27</v>
      </c>
      <c r="M127" s="343">
        <v>41024000</v>
      </c>
      <c r="N127" s="111"/>
    </row>
    <row r="128" spans="2:14" x14ac:dyDescent="0.4">
      <c r="B128" s="116"/>
      <c r="C128" s="57"/>
      <c r="D128" s="67" t="s">
        <v>65</v>
      </c>
      <c r="E128" s="67" t="s">
        <v>219</v>
      </c>
      <c r="F128" s="67">
        <v>436</v>
      </c>
      <c r="G128" s="67"/>
      <c r="H128" s="233">
        <v>0</v>
      </c>
      <c r="J128" s="233">
        <v>0</v>
      </c>
      <c r="K128" s="67" t="s">
        <v>65</v>
      </c>
      <c r="L128" s="67" t="s">
        <v>27</v>
      </c>
      <c r="M128" s="343">
        <v>41061000</v>
      </c>
      <c r="N128" s="111"/>
    </row>
    <row r="129" spans="2:15" x14ac:dyDescent="0.4">
      <c r="B129" s="116"/>
      <c r="C129" s="57"/>
      <c r="D129" s="67" t="s">
        <v>65</v>
      </c>
      <c r="E129" s="67" t="s">
        <v>219</v>
      </c>
      <c r="F129" s="67">
        <v>436</v>
      </c>
      <c r="H129" s="233">
        <v>0</v>
      </c>
      <c r="J129" s="233">
        <v>5000</v>
      </c>
      <c r="K129" s="67" t="s">
        <v>65</v>
      </c>
      <c r="L129" s="353" t="s">
        <v>85</v>
      </c>
      <c r="M129" s="362">
        <v>41058000</v>
      </c>
      <c r="N129" s="111"/>
    </row>
    <row r="130" spans="2:15" x14ac:dyDescent="0.4">
      <c r="B130" s="116"/>
      <c r="C130" s="57"/>
      <c r="D130" s="67" t="s">
        <v>65</v>
      </c>
      <c r="E130" s="67" t="s">
        <v>219</v>
      </c>
      <c r="F130" s="67">
        <v>2221</v>
      </c>
      <c r="G130" s="108"/>
      <c r="H130" s="233">
        <v>0</v>
      </c>
      <c r="J130" s="228">
        <v>5000</v>
      </c>
      <c r="K130" s="110" t="s">
        <v>65</v>
      </c>
      <c r="L130" s="57" t="s">
        <v>120</v>
      </c>
      <c r="M130" s="339">
        <v>41023000</v>
      </c>
      <c r="N130" s="236">
        <v>523387</v>
      </c>
      <c r="O130" s="104"/>
    </row>
    <row r="131" spans="2:15" x14ac:dyDescent="0.4">
      <c r="B131" s="116"/>
      <c r="C131" s="57"/>
      <c r="D131" s="67" t="s">
        <v>65</v>
      </c>
      <c r="E131" s="67" t="s">
        <v>235</v>
      </c>
      <c r="F131" s="67">
        <v>2783</v>
      </c>
      <c r="G131" s="108"/>
      <c r="H131" s="233">
        <v>0</v>
      </c>
      <c r="J131" s="124">
        <v>0</v>
      </c>
      <c r="K131" s="67" t="s">
        <v>65</v>
      </c>
      <c r="L131" s="57" t="s">
        <v>120</v>
      </c>
      <c r="M131" s="237">
        <v>41023000</v>
      </c>
      <c r="N131" s="111"/>
      <c r="O131" s="104"/>
    </row>
    <row r="132" spans="2:15" x14ac:dyDescent="0.4">
      <c r="B132" s="116"/>
      <c r="C132" s="57"/>
      <c r="D132" s="67" t="s">
        <v>65</v>
      </c>
      <c r="E132" s="67" t="s">
        <v>255</v>
      </c>
      <c r="F132" s="67">
        <v>2742</v>
      </c>
      <c r="H132" s="233">
        <v>0</v>
      </c>
      <c r="J132" s="233">
        <v>0</v>
      </c>
      <c r="K132" s="67" t="s">
        <v>65</v>
      </c>
      <c r="L132" s="67" t="s">
        <v>221</v>
      </c>
      <c r="M132" s="234">
        <v>41059040</v>
      </c>
      <c r="N132" s="111"/>
      <c r="O132" s="104"/>
    </row>
    <row r="133" spans="2:15" x14ac:dyDescent="0.4">
      <c r="B133" s="116"/>
      <c r="C133" s="57"/>
      <c r="D133" s="67" t="s">
        <v>65</v>
      </c>
      <c r="E133" s="67" t="s">
        <v>77</v>
      </c>
      <c r="F133" s="67">
        <v>2594</v>
      </c>
      <c r="H133" s="233">
        <v>0</v>
      </c>
      <c r="J133" s="233">
        <v>0</v>
      </c>
      <c r="K133" s="67" t="s">
        <v>65</v>
      </c>
      <c r="L133" s="57" t="s">
        <v>232</v>
      </c>
      <c r="M133" s="237">
        <v>41022000</v>
      </c>
      <c r="N133" s="111"/>
      <c r="O133" s="104"/>
    </row>
    <row r="134" spans="2:15" x14ac:dyDescent="0.4">
      <c r="B134" s="116"/>
      <c r="C134" s="57"/>
      <c r="D134" s="67" t="s">
        <v>65</v>
      </c>
      <c r="E134" s="67" t="s">
        <v>77</v>
      </c>
      <c r="F134" s="67">
        <v>2594</v>
      </c>
      <c r="H134" s="233">
        <v>0</v>
      </c>
      <c r="I134" s="67"/>
      <c r="J134" s="233">
        <v>0</v>
      </c>
      <c r="K134" s="67" t="s">
        <v>65</v>
      </c>
      <c r="L134" s="57" t="s">
        <v>134</v>
      </c>
      <c r="M134" s="237">
        <v>41028000</v>
      </c>
      <c r="N134" s="111"/>
      <c r="O134" s="104"/>
    </row>
    <row r="135" spans="2:15" x14ac:dyDescent="0.4">
      <c r="B135" s="116"/>
      <c r="C135" s="57"/>
      <c r="D135" s="67" t="s">
        <v>65</v>
      </c>
      <c r="E135" s="67" t="s">
        <v>123</v>
      </c>
      <c r="F135" s="67">
        <v>1510</v>
      </c>
      <c r="H135" s="233">
        <v>0</v>
      </c>
      <c r="I135" s="67"/>
      <c r="J135" s="228">
        <v>5000</v>
      </c>
      <c r="K135" s="110" t="s">
        <v>65</v>
      </c>
      <c r="L135" s="57" t="s">
        <v>63</v>
      </c>
      <c r="M135" s="340">
        <v>41062000</v>
      </c>
      <c r="N135" s="236">
        <v>1012652</v>
      </c>
      <c r="O135" s="104"/>
    </row>
    <row r="136" spans="2:15" x14ac:dyDescent="0.4">
      <c r="B136" s="116"/>
      <c r="C136" s="57"/>
      <c r="D136" s="67" t="s">
        <v>65</v>
      </c>
      <c r="E136" s="67" t="s">
        <v>123</v>
      </c>
      <c r="F136" s="67">
        <v>1510</v>
      </c>
      <c r="H136" s="233">
        <v>0</v>
      </c>
      <c r="I136" s="67"/>
      <c r="J136" s="233">
        <v>0</v>
      </c>
      <c r="K136" s="67" t="s">
        <v>65</v>
      </c>
      <c r="L136" s="57" t="s">
        <v>63</v>
      </c>
      <c r="M136" s="237">
        <v>41062000</v>
      </c>
      <c r="N136" s="111"/>
      <c r="O136" s="104"/>
    </row>
    <row r="137" spans="2:15" x14ac:dyDescent="0.4">
      <c r="B137" s="116"/>
      <c r="C137" s="57"/>
      <c r="D137" s="67" t="s">
        <v>65</v>
      </c>
      <c r="E137" s="67" t="s">
        <v>123</v>
      </c>
      <c r="F137" s="67">
        <v>1510</v>
      </c>
      <c r="H137" s="233">
        <v>0</v>
      </c>
      <c r="I137" s="67"/>
      <c r="J137" s="233">
        <v>0</v>
      </c>
      <c r="K137" s="67" t="s">
        <v>65</v>
      </c>
      <c r="L137" s="57" t="s">
        <v>103</v>
      </c>
      <c r="M137" s="92">
        <v>41024000</v>
      </c>
      <c r="N137" s="111"/>
      <c r="O137" s="104"/>
    </row>
    <row r="138" spans="2:15" x14ac:dyDescent="0.4">
      <c r="B138" s="116"/>
      <c r="C138" s="57"/>
      <c r="D138" s="67" t="s">
        <v>65</v>
      </c>
      <c r="E138" s="67" t="s">
        <v>123</v>
      </c>
      <c r="F138" s="67">
        <v>1510</v>
      </c>
      <c r="H138" s="233">
        <v>0</v>
      </c>
      <c r="I138" s="67"/>
      <c r="J138" s="233">
        <v>0</v>
      </c>
      <c r="K138" s="67" t="s">
        <v>65</v>
      </c>
      <c r="L138" s="57" t="s">
        <v>103</v>
      </c>
      <c r="M138" s="92">
        <v>41024000</v>
      </c>
      <c r="N138" s="111"/>
      <c r="O138" s="104"/>
    </row>
    <row r="139" spans="2:15" x14ac:dyDescent="0.4">
      <c r="B139" s="116"/>
      <c r="C139" s="57"/>
      <c r="D139" s="67"/>
      <c r="E139" s="67"/>
      <c r="F139" s="110"/>
      <c r="H139" s="233"/>
      <c r="I139" s="67"/>
      <c r="J139" s="233">
        <v>0</v>
      </c>
      <c r="K139" s="67" t="s">
        <v>65</v>
      </c>
      <c r="L139" s="57" t="s">
        <v>260</v>
      </c>
      <c r="M139" s="237">
        <v>41028000</v>
      </c>
      <c r="N139" s="111"/>
      <c r="O139" s="104"/>
    </row>
    <row r="140" spans="2:15" x14ac:dyDescent="0.4">
      <c r="B140" s="116"/>
      <c r="C140" s="57"/>
      <c r="D140" s="67"/>
      <c r="E140" s="67"/>
      <c r="F140" s="110"/>
      <c r="H140" s="233"/>
      <c r="I140" s="67"/>
      <c r="J140" s="233"/>
      <c r="K140" s="67"/>
      <c r="L140" s="57"/>
      <c r="M140" s="92"/>
      <c r="N140" s="111"/>
      <c r="O140" s="104"/>
    </row>
    <row r="141" spans="2:15" x14ac:dyDescent="0.4">
      <c r="B141" s="116"/>
      <c r="C141" s="57"/>
      <c r="D141" s="67"/>
      <c r="E141" s="67"/>
      <c r="F141" s="110"/>
      <c r="H141" s="233"/>
      <c r="I141" s="67"/>
      <c r="J141" s="233"/>
      <c r="K141" s="67"/>
      <c r="L141" s="57"/>
      <c r="M141" s="92"/>
      <c r="N141" s="111"/>
      <c r="O141" s="104"/>
    </row>
    <row r="142" spans="2:15" x14ac:dyDescent="0.4">
      <c r="B142" s="116"/>
      <c r="C142" s="57"/>
      <c r="D142" s="67" t="s">
        <v>65</v>
      </c>
      <c r="E142" s="67"/>
      <c r="F142" s="110"/>
      <c r="H142" s="233">
        <v>0</v>
      </c>
      <c r="I142" s="67"/>
      <c r="J142" s="233">
        <v>0</v>
      </c>
      <c r="N142" s="111"/>
      <c r="O142" s="104"/>
    </row>
    <row r="143" spans="2:15" x14ac:dyDescent="0.4">
      <c r="B143" s="116"/>
      <c r="F143" s="110"/>
      <c r="H143" s="233"/>
      <c r="I143" s="67"/>
      <c r="J143" s="124"/>
      <c r="K143" s="67"/>
      <c r="L143" s="67"/>
      <c r="M143" s="67"/>
      <c r="N143" s="111"/>
    </row>
    <row r="144" spans="2:15" ht="23.4" thickBot="1" x14ac:dyDescent="0.45">
      <c r="B144" s="116"/>
      <c r="C144" s="57"/>
      <c r="D144" s="57"/>
      <c r="E144" s="57"/>
      <c r="G144" s="67"/>
      <c r="H144" s="238">
        <f>SUM(H120:H143)</f>
        <v>15000</v>
      </c>
      <c r="I144" s="67"/>
      <c r="J144" s="238">
        <f>SUM(J120:J143)</f>
        <v>15000</v>
      </c>
      <c r="K144" s="67"/>
      <c r="L144" s="67"/>
      <c r="M144" s="67"/>
      <c r="N144" s="111"/>
    </row>
    <row r="145" spans="2:14" ht="23.4" thickTop="1" x14ac:dyDescent="0.4">
      <c r="B145" s="116"/>
      <c r="C145" s="57"/>
      <c r="D145" s="67"/>
      <c r="E145" s="67"/>
      <c r="G145" s="67"/>
      <c r="H145" s="239"/>
      <c r="I145" s="67"/>
      <c r="J145" s="239"/>
      <c r="K145" s="240">
        <f>H144-J144</f>
        <v>0</v>
      </c>
      <c r="L145" s="67"/>
      <c r="M145" s="67"/>
      <c r="N145" s="111"/>
    </row>
    <row r="146" spans="2:14" x14ac:dyDescent="0.4">
      <c r="B146" s="116"/>
      <c r="C146" s="57"/>
      <c r="D146" s="67"/>
      <c r="E146" s="57"/>
      <c r="F146" s="57"/>
      <c r="G146" s="67"/>
      <c r="H146" s="124"/>
      <c r="I146" s="67"/>
      <c r="J146" s="124"/>
      <c r="K146" s="67"/>
      <c r="L146" s="67"/>
      <c r="M146" s="67"/>
      <c r="N146" s="111"/>
    </row>
    <row r="147" spans="2:14" x14ac:dyDescent="0.4">
      <c r="B147" s="116"/>
      <c r="C147" s="109"/>
      <c r="D147" s="110" t="s">
        <v>122</v>
      </c>
      <c r="E147" s="110" t="s">
        <v>232</v>
      </c>
      <c r="F147" s="110">
        <v>33114000</v>
      </c>
      <c r="G147" s="110" t="s">
        <v>15</v>
      </c>
      <c r="H147" s="333">
        <v>0</v>
      </c>
      <c r="I147" s="67">
        <v>52700000</v>
      </c>
      <c r="J147" s="228">
        <v>0</v>
      </c>
      <c r="K147" s="110" t="s">
        <v>122</v>
      </c>
      <c r="L147" s="110" t="s">
        <v>77</v>
      </c>
      <c r="M147" s="230">
        <v>41062000</v>
      </c>
      <c r="N147" s="236"/>
    </row>
    <row r="148" spans="2:14" x14ac:dyDescent="0.4">
      <c r="B148" s="116"/>
      <c r="C148" s="67"/>
      <c r="D148" s="67"/>
      <c r="E148" s="57"/>
      <c r="F148" s="67"/>
      <c r="G148" s="67"/>
      <c r="H148" s="124">
        <v>0</v>
      </c>
      <c r="I148" s="67"/>
      <c r="J148" s="228">
        <v>0</v>
      </c>
      <c r="K148" s="110" t="s">
        <v>122</v>
      </c>
      <c r="L148" s="110" t="s">
        <v>120</v>
      </c>
      <c r="M148" s="230">
        <v>41023000</v>
      </c>
      <c r="N148" s="236"/>
    </row>
    <row r="149" spans="2:14" x14ac:dyDescent="0.4">
      <c r="B149" s="116"/>
      <c r="C149" s="67"/>
      <c r="D149" s="67"/>
      <c r="E149" s="67"/>
      <c r="F149" s="67"/>
      <c r="G149" s="67"/>
      <c r="H149" s="124">
        <v>0</v>
      </c>
      <c r="I149" s="67"/>
      <c r="J149" s="228">
        <v>0</v>
      </c>
      <c r="K149" s="110" t="s">
        <v>122</v>
      </c>
      <c r="L149" s="110" t="s">
        <v>224</v>
      </c>
      <c r="M149" s="110">
        <v>41059018</v>
      </c>
      <c r="N149" s="236"/>
    </row>
    <row r="150" spans="2:14" x14ac:dyDescent="0.4">
      <c r="B150" s="116"/>
      <c r="C150" s="67"/>
      <c r="D150" s="67"/>
      <c r="E150" s="67"/>
      <c r="F150" s="67"/>
      <c r="G150" s="67"/>
      <c r="H150" s="124">
        <v>0</v>
      </c>
      <c r="I150" s="67"/>
      <c r="J150" s="124">
        <v>0</v>
      </c>
      <c r="K150" s="67" t="s">
        <v>122</v>
      </c>
      <c r="L150" s="67" t="s">
        <v>123</v>
      </c>
      <c r="M150" s="237">
        <v>41026009</v>
      </c>
      <c r="N150" s="111"/>
    </row>
    <row r="151" spans="2:14" x14ac:dyDescent="0.4">
      <c r="B151" s="116"/>
      <c r="C151" s="67"/>
      <c r="D151" s="67"/>
      <c r="E151" s="67"/>
      <c r="F151" s="67"/>
      <c r="G151" s="67"/>
      <c r="H151" s="124">
        <v>0</v>
      </c>
      <c r="I151" s="67"/>
      <c r="J151" s="124">
        <v>0</v>
      </c>
      <c r="K151" s="67" t="s">
        <v>122</v>
      </c>
      <c r="L151" s="67" t="s">
        <v>10</v>
      </c>
      <c r="M151" s="234">
        <v>41059040</v>
      </c>
      <c r="N151" s="111" t="s">
        <v>99</v>
      </c>
    </row>
    <row r="152" spans="2:14" x14ac:dyDescent="0.4">
      <c r="B152" s="116"/>
      <c r="C152" s="67"/>
      <c r="D152" s="67"/>
      <c r="E152" s="67"/>
      <c r="F152" s="67"/>
      <c r="G152" s="67"/>
      <c r="H152" s="124"/>
      <c r="I152" s="67"/>
      <c r="J152" s="124"/>
      <c r="K152" s="67"/>
      <c r="L152" s="67"/>
      <c r="M152" s="67"/>
      <c r="N152" s="111"/>
    </row>
    <row r="153" spans="2:14" ht="23.4" thickBot="1" x14ac:dyDescent="0.45">
      <c r="B153" s="116"/>
      <c r="C153" s="67"/>
      <c r="D153" s="67"/>
      <c r="E153" s="67"/>
      <c r="F153" s="57"/>
      <c r="G153" s="67"/>
      <c r="H153" s="238">
        <f>SUM(H147:H151)</f>
        <v>0</v>
      </c>
      <c r="I153" s="67"/>
      <c r="J153" s="238">
        <f>SUM(J147:J152)</f>
        <v>0</v>
      </c>
      <c r="K153" s="67"/>
      <c r="L153" s="67"/>
      <c r="M153" s="67"/>
      <c r="N153" s="111"/>
    </row>
    <row r="154" spans="2:14" ht="23.4" thickTop="1" x14ac:dyDescent="0.4">
      <c r="B154" s="116"/>
      <c r="C154" s="57"/>
      <c r="D154" s="67"/>
      <c r="E154" s="67"/>
      <c r="F154" s="57"/>
      <c r="G154" s="67"/>
      <c r="H154" s="124"/>
      <c r="I154" s="67"/>
      <c r="J154" s="124"/>
      <c r="K154" s="240">
        <f>H153-J153</f>
        <v>0</v>
      </c>
      <c r="L154" s="67"/>
      <c r="M154" s="67"/>
      <c r="N154" s="111"/>
    </row>
    <row r="155" spans="2:14" x14ac:dyDescent="0.4">
      <c r="B155" s="116"/>
      <c r="C155" s="57"/>
      <c r="D155" s="67"/>
      <c r="E155" s="57"/>
      <c r="F155" s="57"/>
      <c r="G155" s="67"/>
      <c r="H155" s="124"/>
      <c r="I155" s="67"/>
      <c r="J155" s="124"/>
      <c r="K155" s="67"/>
      <c r="L155" s="67"/>
      <c r="M155" s="237"/>
      <c r="N155" s="111"/>
    </row>
    <row r="156" spans="2:14" x14ac:dyDescent="0.4">
      <c r="B156" s="116"/>
      <c r="C156" s="57"/>
      <c r="D156" s="67"/>
      <c r="E156" s="57"/>
      <c r="F156" s="57"/>
      <c r="G156" s="67"/>
      <c r="H156" s="124"/>
      <c r="I156" s="67"/>
      <c r="J156" s="124"/>
      <c r="K156" s="67"/>
      <c r="L156" s="67"/>
      <c r="M156" s="237"/>
      <c r="N156" s="111"/>
    </row>
    <row r="157" spans="2:14" x14ac:dyDescent="0.4">
      <c r="B157" s="116"/>
      <c r="C157" s="57"/>
      <c r="D157" s="67"/>
      <c r="E157" s="57"/>
      <c r="F157" s="57"/>
      <c r="G157" s="67"/>
      <c r="H157" s="124"/>
      <c r="I157" s="67"/>
      <c r="J157" s="124"/>
      <c r="K157" s="67"/>
      <c r="L157" s="67"/>
      <c r="M157" s="237"/>
      <c r="N157" s="111"/>
    </row>
    <row r="158" spans="2:14" x14ac:dyDescent="0.4">
      <c r="B158" s="116"/>
      <c r="C158" s="67"/>
      <c r="D158" s="67" t="s">
        <v>91</v>
      </c>
      <c r="E158" s="67" t="s">
        <v>123</v>
      </c>
      <c r="F158" s="67">
        <v>33123366</v>
      </c>
      <c r="G158" s="67" t="s">
        <v>15</v>
      </c>
      <c r="H158" s="124">
        <v>0</v>
      </c>
      <c r="I158" s="67">
        <v>52700000</v>
      </c>
      <c r="J158" s="124">
        <v>0</v>
      </c>
      <c r="K158" s="67" t="s">
        <v>91</v>
      </c>
      <c r="L158" s="67" t="s">
        <v>10</v>
      </c>
      <c r="M158" s="234">
        <v>41059040</v>
      </c>
      <c r="N158" s="111" t="s">
        <v>99</v>
      </c>
    </row>
    <row r="159" spans="2:14" x14ac:dyDescent="0.4">
      <c r="B159" s="116"/>
      <c r="C159" s="67"/>
      <c r="D159" s="67" t="s">
        <v>91</v>
      </c>
      <c r="E159" s="67" t="s">
        <v>10</v>
      </c>
      <c r="F159" s="67">
        <v>36050000</v>
      </c>
      <c r="G159" s="67" t="s">
        <v>15</v>
      </c>
      <c r="H159" s="124">
        <v>0</v>
      </c>
      <c r="I159" s="67">
        <v>52700000</v>
      </c>
      <c r="J159" s="124">
        <v>0</v>
      </c>
      <c r="K159" s="67" t="s">
        <v>91</v>
      </c>
      <c r="L159" s="67" t="s">
        <v>10</v>
      </c>
      <c r="M159" s="232">
        <v>41059036</v>
      </c>
      <c r="N159" s="111" t="s">
        <v>99</v>
      </c>
    </row>
    <row r="160" spans="2:14" x14ac:dyDescent="0.4">
      <c r="B160" s="116"/>
      <c r="C160" s="67"/>
      <c r="D160" s="67" t="s">
        <v>91</v>
      </c>
      <c r="E160" s="67" t="s">
        <v>235</v>
      </c>
      <c r="F160" s="67">
        <v>33139014</v>
      </c>
      <c r="G160" s="67"/>
      <c r="H160" s="124">
        <v>0</v>
      </c>
      <c r="I160" s="67">
        <v>52700000</v>
      </c>
      <c r="J160" s="124">
        <v>0</v>
      </c>
      <c r="K160" s="67" t="s">
        <v>91</v>
      </c>
      <c r="L160" s="109" t="s">
        <v>103</v>
      </c>
      <c r="M160" s="109">
        <v>41024000</v>
      </c>
      <c r="N160" s="236"/>
    </row>
    <row r="161" spans="2:15" x14ac:dyDescent="0.4">
      <c r="B161" s="116"/>
      <c r="C161" s="67"/>
      <c r="D161" s="67"/>
      <c r="E161" s="67"/>
      <c r="F161" s="67"/>
      <c r="G161" s="67"/>
      <c r="H161" s="124">
        <v>0</v>
      </c>
      <c r="I161" s="67">
        <v>52700000</v>
      </c>
      <c r="J161" s="124">
        <v>0</v>
      </c>
      <c r="K161" s="67" t="s">
        <v>91</v>
      </c>
      <c r="L161" s="110" t="s">
        <v>77</v>
      </c>
      <c r="M161" s="230">
        <v>41062000</v>
      </c>
      <c r="N161" s="236"/>
    </row>
    <row r="162" spans="2:15" x14ac:dyDescent="0.4">
      <c r="B162" s="116"/>
      <c r="C162" s="67"/>
      <c r="H162" s="124">
        <v>0</v>
      </c>
      <c r="I162" s="67"/>
      <c r="J162" s="124">
        <v>0</v>
      </c>
      <c r="K162" s="67" t="s">
        <v>91</v>
      </c>
      <c r="L162" s="67" t="s">
        <v>85</v>
      </c>
      <c r="M162" s="237"/>
      <c r="N162" s="111"/>
    </row>
    <row r="163" spans="2:15" x14ac:dyDescent="0.4">
      <c r="B163" s="116"/>
      <c r="C163" s="67"/>
      <c r="D163" s="67"/>
      <c r="E163" s="67"/>
      <c r="F163" s="67"/>
      <c r="G163" s="67"/>
      <c r="H163" s="124"/>
      <c r="I163" s="67"/>
      <c r="J163" s="124"/>
      <c r="K163" s="67"/>
      <c r="L163" s="67"/>
      <c r="M163" s="237"/>
      <c r="N163" s="111"/>
    </row>
    <row r="164" spans="2:15" ht="23.4" thickBot="1" x14ac:dyDescent="0.45">
      <c r="B164" s="116"/>
      <c r="C164" s="67"/>
      <c r="D164" s="67"/>
      <c r="E164" s="67"/>
      <c r="F164" s="67"/>
      <c r="G164" s="67"/>
      <c r="H164" s="238">
        <f>SUM(H158:H163)</f>
        <v>0</v>
      </c>
      <c r="I164" s="67"/>
      <c r="J164" s="238">
        <f>SUM(J158:J163)</f>
        <v>0</v>
      </c>
      <c r="K164" s="240">
        <f>H164-J164</f>
        <v>0</v>
      </c>
      <c r="L164" s="67"/>
      <c r="M164" s="237"/>
      <c r="N164" s="111"/>
    </row>
    <row r="165" spans="2:15" ht="23.4" thickTop="1" x14ac:dyDescent="0.4">
      <c r="B165" s="116"/>
      <c r="C165" s="67"/>
      <c r="D165" s="67"/>
      <c r="E165" s="67"/>
      <c r="F165" s="67"/>
      <c r="G165" s="67"/>
      <c r="H165" s="239"/>
      <c r="I165" s="67"/>
      <c r="J165" s="239"/>
      <c r="K165" s="240"/>
      <c r="L165" s="67"/>
      <c r="M165" s="237"/>
      <c r="N165" s="111"/>
    </row>
    <row r="166" spans="2:15" x14ac:dyDescent="0.4">
      <c r="B166" s="116"/>
      <c r="C166" s="67"/>
      <c r="D166" s="67"/>
      <c r="E166" s="67"/>
      <c r="F166" s="67"/>
      <c r="G166" s="67"/>
      <c r="H166" s="124"/>
      <c r="I166" s="67"/>
      <c r="J166" s="124"/>
      <c r="K166" s="67"/>
      <c r="L166" s="67"/>
      <c r="M166" s="237"/>
      <c r="N166" s="111"/>
    </row>
    <row r="167" spans="2:15" x14ac:dyDescent="0.4">
      <c r="B167" s="116"/>
      <c r="C167" s="67">
        <v>1020195</v>
      </c>
      <c r="D167" s="67" t="s">
        <v>110</v>
      </c>
      <c r="E167" s="67" t="s">
        <v>116</v>
      </c>
      <c r="F167" s="67">
        <v>34003000</v>
      </c>
      <c r="G167" s="67" t="s">
        <v>15</v>
      </c>
      <c r="H167" s="124">
        <v>50085</v>
      </c>
      <c r="I167" s="67">
        <v>52700000</v>
      </c>
      <c r="J167" s="124">
        <v>0</v>
      </c>
      <c r="K167" s="67" t="s">
        <v>110</v>
      </c>
      <c r="L167" s="67" t="s">
        <v>10</v>
      </c>
      <c r="M167" s="235">
        <v>41066000</v>
      </c>
      <c r="N167" s="111" t="s">
        <v>154</v>
      </c>
    </row>
    <row r="168" spans="2:15" x14ac:dyDescent="0.4">
      <c r="B168" s="116"/>
      <c r="C168" s="67"/>
      <c r="D168" s="67" t="s">
        <v>110</v>
      </c>
      <c r="E168" s="67"/>
      <c r="F168" s="67">
        <v>34001000</v>
      </c>
      <c r="G168" s="67"/>
      <c r="H168" s="124">
        <v>5000</v>
      </c>
      <c r="I168" s="67">
        <v>52700000</v>
      </c>
      <c r="J168" s="124">
        <v>44477</v>
      </c>
      <c r="K168" s="67" t="s">
        <v>110</v>
      </c>
      <c r="L168" s="67" t="s">
        <v>10</v>
      </c>
      <c r="M168" s="235">
        <v>41066000</v>
      </c>
      <c r="N168" s="111" t="s">
        <v>99</v>
      </c>
    </row>
    <row r="169" spans="2:15" x14ac:dyDescent="0.4">
      <c r="B169" s="116"/>
      <c r="C169" s="67"/>
      <c r="D169" s="67"/>
      <c r="E169" s="57"/>
      <c r="F169" s="67"/>
      <c r="G169" s="67"/>
      <c r="H169" s="124"/>
      <c r="I169" s="67"/>
      <c r="J169" s="124">
        <f>977+881</f>
        <v>1858</v>
      </c>
      <c r="K169" s="67" t="s">
        <v>110</v>
      </c>
      <c r="L169" s="67" t="s">
        <v>10</v>
      </c>
      <c r="M169" s="231">
        <v>41075000</v>
      </c>
      <c r="N169" s="111" t="s">
        <v>99</v>
      </c>
    </row>
    <row r="170" spans="2:15" x14ac:dyDescent="0.4">
      <c r="B170" s="116"/>
      <c r="C170" s="67"/>
      <c r="D170" s="67"/>
      <c r="E170" s="67"/>
      <c r="F170" s="67"/>
      <c r="G170" s="67"/>
      <c r="H170" s="124"/>
      <c r="I170" s="124"/>
      <c r="J170" s="124">
        <v>997</v>
      </c>
      <c r="K170" s="67" t="s">
        <v>110</v>
      </c>
      <c r="L170" s="67" t="s">
        <v>10</v>
      </c>
      <c r="M170" s="110">
        <v>41104000</v>
      </c>
      <c r="N170" s="111" t="s">
        <v>99</v>
      </c>
    </row>
    <row r="171" spans="2:15" x14ac:dyDescent="0.4">
      <c r="B171" s="116"/>
      <c r="C171" s="67"/>
      <c r="D171" s="67"/>
      <c r="E171" s="67"/>
      <c r="F171" s="67"/>
      <c r="G171" s="67"/>
      <c r="H171" s="124"/>
      <c r="I171" s="124"/>
      <c r="J171" s="124">
        <v>5034</v>
      </c>
      <c r="K171" s="67" t="s">
        <v>110</v>
      </c>
      <c r="L171" s="67" t="s">
        <v>10</v>
      </c>
      <c r="M171" s="335">
        <v>50026000</v>
      </c>
      <c r="N171" s="111" t="s">
        <v>99</v>
      </c>
    </row>
    <row r="172" spans="2:15" x14ac:dyDescent="0.4">
      <c r="B172" s="116"/>
      <c r="C172" s="67"/>
      <c r="D172" s="67"/>
      <c r="E172" s="67"/>
      <c r="F172" s="67"/>
      <c r="G172" s="67"/>
      <c r="H172" s="124"/>
      <c r="I172" s="124"/>
      <c r="J172" s="124">
        <v>0</v>
      </c>
      <c r="K172" s="67" t="s">
        <v>110</v>
      </c>
      <c r="L172" s="67" t="s">
        <v>10</v>
      </c>
      <c r="M172" s="335">
        <v>50026000</v>
      </c>
      <c r="N172" s="111" t="s">
        <v>154</v>
      </c>
    </row>
    <row r="173" spans="2:15" x14ac:dyDescent="0.4">
      <c r="B173" s="116"/>
      <c r="C173" s="67"/>
      <c r="D173" s="67"/>
      <c r="E173" s="67"/>
      <c r="F173" s="67"/>
      <c r="G173" s="67"/>
      <c r="H173" s="124"/>
      <c r="I173" s="124"/>
      <c r="J173" s="124">
        <v>0</v>
      </c>
      <c r="K173" s="67" t="s">
        <v>110</v>
      </c>
      <c r="L173" s="67" t="s">
        <v>10</v>
      </c>
      <c r="M173" s="335">
        <v>50026000</v>
      </c>
      <c r="N173" s="111" t="s">
        <v>250</v>
      </c>
    </row>
    <row r="174" spans="2:15" x14ac:dyDescent="0.4">
      <c r="B174" s="116"/>
      <c r="C174" s="67"/>
      <c r="D174" s="67"/>
      <c r="E174" s="67"/>
      <c r="F174" s="67"/>
      <c r="G174" s="67"/>
      <c r="H174" s="124"/>
      <c r="I174" s="124"/>
      <c r="J174" s="124">
        <v>0</v>
      </c>
      <c r="K174" s="67" t="s">
        <v>110</v>
      </c>
      <c r="L174" s="67" t="s">
        <v>10</v>
      </c>
      <c r="M174" s="335">
        <v>50026000</v>
      </c>
      <c r="N174" s="111" t="s">
        <v>253</v>
      </c>
    </row>
    <row r="175" spans="2:15" x14ac:dyDescent="0.4">
      <c r="B175" s="116"/>
      <c r="C175" s="67"/>
      <c r="D175" s="67"/>
      <c r="E175" s="67"/>
      <c r="F175" s="67"/>
      <c r="G175" s="67"/>
      <c r="H175" s="124"/>
      <c r="I175" s="124"/>
      <c r="J175" s="124">
        <v>171</v>
      </c>
      <c r="K175" s="67" t="s">
        <v>110</v>
      </c>
      <c r="L175" s="67" t="s">
        <v>221</v>
      </c>
      <c r="M175" s="231">
        <v>41075000</v>
      </c>
      <c r="N175" s="111" t="s">
        <v>222</v>
      </c>
      <c r="O175" s="52" t="s">
        <v>93</v>
      </c>
    </row>
    <row r="176" spans="2:15" x14ac:dyDescent="0.4">
      <c r="B176" s="116"/>
      <c r="C176" s="67"/>
      <c r="D176" s="67"/>
      <c r="E176" s="67"/>
      <c r="F176" s="67"/>
      <c r="G176" s="67"/>
      <c r="H176" s="124"/>
      <c r="I176" s="124"/>
      <c r="J176" s="124">
        <f>1918-881</f>
        <v>1037</v>
      </c>
      <c r="K176" s="67" t="s">
        <v>110</v>
      </c>
      <c r="L176" s="67" t="s">
        <v>221</v>
      </c>
      <c r="M176" s="231">
        <v>41075000</v>
      </c>
      <c r="N176" s="111" t="s">
        <v>223</v>
      </c>
      <c r="O176" s="52" t="s">
        <v>93</v>
      </c>
    </row>
    <row r="177" spans="2:15" x14ac:dyDescent="0.4">
      <c r="B177" s="116"/>
      <c r="C177" s="67"/>
      <c r="D177" s="67"/>
      <c r="F177" s="67"/>
      <c r="G177" s="67"/>
      <c r="H177" s="124"/>
      <c r="I177" s="124"/>
      <c r="J177" s="124">
        <v>0</v>
      </c>
      <c r="K177" s="67" t="s">
        <v>110</v>
      </c>
      <c r="L177" s="67" t="s">
        <v>10</v>
      </c>
      <c r="M177" s="231">
        <v>41075000</v>
      </c>
      <c r="N177" s="111" t="s">
        <v>23</v>
      </c>
    </row>
    <row r="178" spans="2:15" x14ac:dyDescent="0.4">
      <c r="B178" s="116"/>
      <c r="C178" s="67"/>
      <c r="D178" s="67"/>
      <c r="E178" s="52" t="s">
        <v>168</v>
      </c>
      <c r="F178" s="67"/>
      <c r="G178" s="67"/>
      <c r="H178" s="124"/>
      <c r="I178" s="124"/>
      <c r="J178" s="124">
        <v>534</v>
      </c>
      <c r="K178" s="67" t="s">
        <v>110</v>
      </c>
      <c r="L178" s="67" t="s">
        <v>10</v>
      </c>
      <c r="M178" s="235">
        <v>41066000</v>
      </c>
      <c r="N178" s="111" t="s">
        <v>223</v>
      </c>
    </row>
    <row r="179" spans="2:15" x14ac:dyDescent="0.4">
      <c r="B179" s="116"/>
      <c r="C179" s="67"/>
      <c r="D179" s="67"/>
      <c r="E179" s="67"/>
      <c r="F179" s="67" t="s">
        <v>169</v>
      </c>
      <c r="G179" s="67"/>
      <c r="H179" s="124"/>
      <c r="I179" s="124"/>
      <c r="J179" s="124">
        <v>977</v>
      </c>
      <c r="K179" s="67" t="s">
        <v>110</v>
      </c>
      <c r="L179" s="67" t="s">
        <v>10</v>
      </c>
      <c r="M179" s="235">
        <v>41066000</v>
      </c>
      <c r="N179" s="111" t="s">
        <v>223</v>
      </c>
    </row>
    <row r="180" spans="2:15" x14ac:dyDescent="0.4">
      <c r="B180" s="116"/>
      <c r="C180" s="67"/>
      <c r="D180" s="67"/>
      <c r="E180" s="67"/>
      <c r="F180" s="67"/>
      <c r="G180" s="67"/>
      <c r="H180" s="124"/>
      <c r="I180" s="124"/>
      <c r="J180" s="124">
        <v>0</v>
      </c>
      <c r="K180" s="67" t="s">
        <v>110</v>
      </c>
      <c r="L180" s="67" t="s">
        <v>10</v>
      </c>
      <c r="M180" s="229" t="s">
        <v>177</v>
      </c>
      <c r="N180" s="111" t="s">
        <v>99</v>
      </c>
    </row>
    <row r="181" spans="2:15" x14ac:dyDescent="0.4">
      <c r="B181" s="116"/>
      <c r="C181" s="67"/>
      <c r="D181" s="67"/>
      <c r="E181" s="67"/>
      <c r="F181" s="67"/>
      <c r="G181" s="67"/>
      <c r="H181" s="124"/>
      <c r="I181" s="124"/>
      <c r="J181" s="124">
        <v>0</v>
      </c>
      <c r="K181" s="67" t="s">
        <v>110</v>
      </c>
      <c r="L181" s="67" t="s">
        <v>115</v>
      </c>
      <c r="M181" s="242"/>
      <c r="N181" s="111"/>
    </row>
    <row r="182" spans="2:15" x14ac:dyDescent="0.4">
      <c r="B182" s="116"/>
      <c r="C182" s="67"/>
      <c r="D182" s="67"/>
      <c r="E182" s="67"/>
      <c r="F182" s="67"/>
      <c r="G182" s="67"/>
      <c r="H182" s="124"/>
      <c r="I182" s="67"/>
      <c r="J182" s="124">
        <v>0</v>
      </c>
      <c r="K182" s="67" t="s">
        <v>110</v>
      </c>
      <c r="L182" s="67"/>
      <c r="M182" s="237"/>
      <c r="N182" s="111"/>
    </row>
    <row r="183" spans="2:15" x14ac:dyDescent="0.4">
      <c r="B183" s="116"/>
      <c r="C183" s="67"/>
      <c r="D183" s="67"/>
      <c r="E183" s="67"/>
      <c r="F183" s="67"/>
      <c r="G183" s="67"/>
      <c r="H183" s="67"/>
      <c r="I183" s="67"/>
      <c r="J183" s="124"/>
      <c r="K183" s="67"/>
      <c r="L183" s="57"/>
      <c r="M183" s="237"/>
      <c r="N183" s="111"/>
    </row>
    <row r="184" spans="2:15" ht="23.4" thickBot="1" x14ac:dyDescent="0.45">
      <c r="B184" s="116"/>
      <c r="C184" s="67"/>
      <c r="D184" s="67"/>
      <c r="E184" s="67"/>
      <c r="F184" s="67"/>
      <c r="G184" s="67"/>
      <c r="H184" s="238">
        <f>SUM(H167:H183)</f>
        <v>55085</v>
      </c>
      <c r="I184" s="67"/>
      <c r="J184" s="238">
        <f>SUM(J167:J183)</f>
        <v>55085</v>
      </c>
      <c r="K184" s="240">
        <f>H184-J184</f>
        <v>0</v>
      </c>
      <c r="L184" s="67"/>
      <c r="M184" s="85"/>
      <c r="N184" s="111"/>
    </row>
    <row r="185" spans="2:15" ht="23.4" thickTop="1" x14ac:dyDescent="0.4">
      <c r="B185" s="116"/>
      <c r="C185" s="67"/>
      <c r="D185" s="67"/>
      <c r="E185" s="67"/>
      <c r="F185" s="67"/>
      <c r="G185" s="67"/>
      <c r="H185" s="239"/>
      <c r="I185" s="67"/>
      <c r="J185" s="239"/>
      <c r="K185" s="240"/>
      <c r="L185" s="67"/>
      <c r="M185" s="237"/>
      <c r="N185" s="111"/>
    </row>
    <row r="186" spans="2:15" x14ac:dyDescent="0.4">
      <c r="B186" s="116"/>
      <c r="C186" s="67"/>
      <c r="D186" s="67"/>
      <c r="E186" s="67"/>
      <c r="F186" s="67"/>
      <c r="G186" s="67"/>
      <c r="H186" s="67"/>
      <c r="I186" s="67"/>
      <c r="J186" s="124"/>
      <c r="K186" s="67"/>
      <c r="L186" s="67"/>
      <c r="M186" s="237"/>
      <c r="N186" s="111"/>
    </row>
    <row r="187" spans="2:15" x14ac:dyDescent="0.4">
      <c r="B187" s="116"/>
      <c r="C187" s="67" t="s">
        <v>2</v>
      </c>
      <c r="D187" s="67" t="s">
        <v>112</v>
      </c>
      <c r="E187" s="67" t="s">
        <v>119</v>
      </c>
      <c r="F187" s="67">
        <v>4002</v>
      </c>
      <c r="G187" s="67"/>
      <c r="H187" s="124">
        <v>0</v>
      </c>
      <c r="I187" s="67">
        <v>52700000</v>
      </c>
      <c r="J187" s="124">
        <v>0</v>
      </c>
      <c r="K187" s="67" t="s">
        <v>112</v>
      </c>
      <c r="L187" s="67" t="s">
        <v>10</v>
      </c>
      <c r="M187" s="235">
        <v>41066000</v>
      </c>
      <c r="N187" s="111" t="s">
        <v>100</v>
      </c>
    </row>
    <row r="188" spans="2:15" x14ac:dyDescent="0.4">
      <c r="B188" s="116"/>
      <c r="C188" s="108" t="s">
        <v>2</v>
      </c>
      <c r="D188" s="67" t="s">
        <v>112</v>
      </c>
      <c r="E188" s="108" t="s">
        <v>284</v>
      </c>
      <c r="F188" s="67">
        <v>4006</v>
      </c>
      <c r="G188" s="67"/>
      <c r="H188" s="124">
        <v>0</v>
      </c>
      <c r="I188" s="67">
        <v>52700000</v>
      </c>
      <c r="J188" s="124">
        <v>0</v>
      </c>
      <c r="K188" s="67" t="s">
        <v>112</v>
      </c>
      <c r="L188" s="67" t="s">
        <v>10</v>
      </c>
      <c r="M188" s="235">
        <v>41066000</v>
      </c>
      <c r="N188" s="111" t="s">
        <v>99</v>
      </c>
    </row>
    <row r="189" spans="2:15" x14ac:dyDescent="0.4">
      <c r="B189" s="116"/>
      <c r="C189" s="108" t="s">
        <v>2</v>
      </c>
      <c r="D189" s="67" t="s">
        <v>112</v>
      </c>
      <c r="E189" s="67" t="s">
        <v>183</v>
      </c>
      <c r="F189" s="67">
        <v>4026</v>
      </c>
      <c r="G189" s="67"/>
      <c r="H189" s="124">
        <v>0</v>
      </c>
      <c r="I189" s="67">
        <v>52700000</v>
      </c>
      <c r="J189" s="124">
        <v>0</v>
      </c>
      <c r="K189" s="67" t="s">
        <v>112</v>
      </c>
      <c r="L189" s="67" t="s">
        <v>10</v>
      </c>
      <c r="M189" s="231">
        <v>41075000</v>
      </c>
      <c r="N189" s="111" t="s">
        <v>99</v>
      </c>
    </row>
    <row r="190" spans="2:15" x14ac:dyDescent="0.4">
      <c r="B190" s="116"/>
      <c r="C190" s="67"/>
      <c r="D190" s="108" t="s">
        <v>2</v>
      </c>
      <c r="E190" s="108" t="s">
        <v>2</v>
      </c>
      <c r="F190" s="108" t="s">
        <v>2</v>
      </c>
      <c r="G190" s="67"/>
      <c r="H190" s="124">
        <v>0</v>
      </c>
      <c r="I190" s="67"/>
      <c r="J190" s="124">
        <v>0</v>
      </c>
      <c r="K190" s="67" t="s">
        <v>112</v>
      </c>
      <c r="L190" s="67" t="s">
        <v>10</v>
      </c>
      <c r="M190" s="231">
        <v>41075000</v>
      </c>
      <c r="N190" s="111" t="s">
        <v>154</v>
      </c>
    </row>
    <row r="191" spans="2:15" x14ac:dyDescent="0.4">
      <c r="B191" s="116"/>
      <c r="C191" s="67"/>
      <c r="D191" s="67"/>
      <c r="E191" s="67"/>
      <c r="F191" s="67"/>
      <c r="G191" s="67"/>
      <c r="H191" s="124">
        <v>0</v>
      </c>
      <c r="I191" s="67"/>
      <c r="J191" s="124">
        <v>0</v>
      </c>
      <c r="K191" s="67" t="s">
        <v>112</v>
      </c>
      <c r="L191" s="67" t="s">
        <v>10</v>
      </c>
      <c r="M191" s="229" t="s">
        <v>177</v>
      </c>
      <c r="N191" s="111" t="s">
        <v>99</v>
      </c>
    </row>
    <row r="192" spans="2:15" x14ac:dyDescent="0.4">
      <c r="B192" s="116"/>
      <c r="C192" s="67"/>
      <c r="D192" s="67"/>
      <c r="E192" s="67"/>
      <c r="F192" s="67"/>
      <c r="G192" s="67"/>
      <c r="H192" s="124">
        <v>0</v>
      </c>
      <c r="I192" s="67"/>
      <c r="J192" s="124">
        <v>0</v>
      </c>
      <c r="K192" s="67" t="s">
        <v>112</v>
      </c>
      <c r="L192" s="123" t="s">
        <v>77</v>
      </c>
      <c r="M192" s="57">
        <v>41060000</v>
      </c>
      <c r="N192" s="111" t="s">
        <v>99</v>
      </c>
      <c r="O192" s="104"/>
    </row>
    <row r="193" spans="2:15" x14ac:dyDescent="0.4">
      <c r="B193" s="116"/>
      <c r="C193" s="67"/>
      <c r="D193" s="67"/>
      <c r="E193" s="67"/>
      <c r="F193" s="67"/>
      <c r="G193" s="67"/>
      <c r="H193" s="124">
        <v>0</v>
      </c>
      <c r="I193" s="67"/>
      <c r="J193" s="124"/>
      <c r="K193" s="67"/>
      <c r="L193" s="67"/>
      <c r="M193" s="241"/>
      <c r="N193" s="111"/>
      <c r="O193" s="104"/>
    </row>
    <row r="194" spans="2:15" x14ac:dyDescent="0.4">
      <c r="B194" s="116"/>
      <c r="C194" s="57"/>
      <c r="D194" s="67"/>
      <c r="E194" s="67"/>
      <c r="F194" s="67"/>
      <c r="H194" s="124"/>
      <c r="I194" s="67"/>
      <c r="J194" s="124"/>
      <c r="K194" s="67"/>
      <c r="L194" s="67"/>
      <c r="M194" s="235"/>
      <c r="N194" s="111"/>
    </row>
    <row r="195" spans="2:15" ht="23.4" thickBot="1" x14ac:dyDescent="0.45">
      <c r="B195" s="116"/>
      <c r="C195" s="67"/>
      <c r="D195" s="67"/>
      <c r="E195" s="67"/>
      <c r="F195" s="67"/>
      <c r="G195" s="67"/>
      <c r="H195" s="238">
        <f>SUM(H187:H194)</f>
        <v>0</v>
      </c>
      <c r="I195" s="67"/>
      <c r="J195" s="238">
        <f>SUM(J187:J194)</f>
        <v>0</v>
      </c>
      <c r="K195" s="240">
        <f>H195-J195</f>
        <v>0</v>
      </c>
      <c r="L195" s="67"/>
      <c r="M195" s="237"/>
      <c r="N195" s="111"/>
    </row>
    <row r="196" spans="2:15" ht="23.4" thickTop="1" x14ac:dyDescent="0.4">
      <c r="B196" s="116"/>
      <c r="C196" s="67"/>
      <c r="D196" s="67"/>
      <c r="E196" s="67"/>
      <c r="F196" s="67"/>
      <c r="G196" s="67"/>
      <c r="H196" s="239"/>
      <c r="I196" s="67"/>
      <c r="J196" s="239"/>
      <c r="K196" s="240"/>
      <c r="L196" s="67"/>
      <c r="M196" s="237"/>
      <c r="N196" s="111"/>
    </row>
    <row r="197" spans="2:15" x14ac:dyDescent="0.4">
      <c r="B197" s="116"/>
      <c r="C197" s="67"/>
      <c r="D197" s="67"/>
      <c r="E197" s="67"/>
      <c r="F197" s="67"/>
      <c r="G197" s="67"/>
      <c r="H197" s="239"/>
      <c r="I197" s="67"/>
      <c r="J197" s="239"/>
      <c r="K197" s="240"/>
      <c r="L197" s="67"/>
      <c r="M197" s="237"/>
      <c r="N197" s="111"/>
    </row>
    <row r="198" spans="2:15" x14ac:dyDescent="0.4">
      <c r="B198" s="116"/>
      <c r="C198" s="67"/>
      <c r="D198" s="67" t="s">
        <v>90</v>
      </c>
      <c r="E198" s="67" t="s">
        <v>156</v>
      </c>
      <c r="F198" s="57">
        <v>2678</v>
      </c>
      <c r="G198" s="67"/>
      <c r="H198" s="233">
        <v>0</v>
      </c>
      <c r="I198" s="67">
        <v>52700000</v>
      </c>
      <c r="J198" s="124">
        <v>0</v>
      </c>
      <c r="K198" s="67" t="s">
        <v>90</v>
      </c>
      <c r="L198" s="67" t="s">
        <v>10</v>
      </c>
      <c r="M198" s="231">
        <v>41075000</v>
      </c>
      <c r="N198" s="111" t="s">
        <v>99</v>
      </c>
    </row>
    <row r="199" spans="2:15" x14ac:dyDescent="0.4">
      <c r="B199" s="116"/>
      <c r="D199" s="67" t="s">
        <v>90</v>
      </c>
      <c r="E199" s="67" t="s">
        <v>85</v>
      </c>
      <c r="F199" s="67">
        <v>185</v>
      </c>
      <c r="H199" s="233">
        <v>0</v>
      </c>
      <c r="I199" s="67"/>
      <c r="J199" s="124">
        <v>0</v>
      </c>
      <c r="K199" s="67" t="s">
        <v>90</v>
      </c>
      <c r="L199" s="67" t="s">
        <v>10</v>
      </c>
      <c r="M199" s="231">
        <v>41075000</v>
      </c>
      <c r="N199" s="111" t="s">
        <v>114</v>
      </c>
    </row>
    <row r="200" spans="2:15" x14ac:dyDescent="0.4">
      <c r="B200" s="116"/>
      <c r="C200" s="57"/>
      <c r="D200" s="67" t="s">
        <v>90</v>
      </c>
      <c r="E200" s="57" t="s">
        <v>63</v>
      </c>
      <c r="F200" s="57">
        <v>16</v>
      </c>
      <c r="H200" s="233">
        <v>0</v>
      </c>
      <c r="I200" s="67"/>
      <c r="J200" s="124">
        <v>0</v>
      </c>
      <c r="K200" s="67" t="s">
        <v>90</v>
      </c>
      <c r="L200" s="67" t="s">
        <v>10</v>
      </c>
      <c r="M200" s="232">
        <v>41059036</v>
      </c>
      <c r="N200" s="111" t="s">
        <v>99</v>
      </c>
    </row>
    <row r="201" spans="2:15" x14ac:dyDescent="0.4">
      <c r="B201" s="116"/>
      <c r="C201" s="67">
        <v>1025240</v>
      </c>
      <c r="D201" s="67" t="s">
        <v>90</v>
      </c>
      <c r="E201" s="67" t="s">
        <v>77</v>
      </c>
      <c r="F201" s="57">
        <v>21</v>
      </c>
      <c r="H201" s="233">
        <v>0</v>
      </c>
      <c r="I201" s="67"/>
      <c r="J201" s="124">
        <v>0</v>
      </c>
      <c r="K201" s="67" t="s">
        <v>90</v>
      </c>
      <c r="L201" s="67" t="s">
        <v>10</v>
      </c>
      <c r="M201" s="234">
        <v>41059040</v>
      </c>
      <c r="N201" s="111" t="s">
        <v>99</v>
      </c>
    </row>
    <row r="202" spans="2:15" x14ac:dyDescent="0.4">
      <c r="B202" s="116"/>
      <c r="D202" s="67" t="s">
        <v>90</v>
      </c>
      <c r="E202" s="67" t="s">
        <v>77</v>
      </c>
      <c r="F202" s="57">
        <v>21</v>
      </c>
      <c r="G202" s="67"/>
      <c r="H202" s="233">
        <v>0</v>
      </c>
      <c r="I202" s="67"/>
      <c r="J202" s="124">
        <v>0</v>
      </c>
      <c r="K202" s="67" t="s">
        <v>90</v>
      </c>
      <c r="L202" s="57" t="s">
        <v>77</v>
      </c>
      <c r="M202" s="52">
        <v>41060000</v>
      </c>
      <c r="N202" s="111"/>
    </row>
    <row r="203" spans="2:15" x14ac:dyDescent="0.4">
      <c r="B203" s="116"/>
      <c r="D203" s="67" t="s">
        <v>90</v>
      </c>
      <c r="E203" s="67" t="s">
        <v>77</v>
      </c>
      <c r="F203" s="57">
        <v>21</v>
      </c>
      <c r="G203" s="67"/>
      <c r="H203" s="233">
        <v>0</v>
      </c>
      <c r="I203" s="67"/>
      <c r="J203" s="124">
        <v>0</v>
      </c>
      <c r="K203" s="67" t="s">
        <v>90</v>
      </c>
      <c r="L203" s="67" t="s">
        <v>85</v>
      </c>
      <c r="M203" s="241"/>
      <c r="N203" s="111"/>
    </row>
    <row r="204" spans="2:15" x14ac:dyDescent="0.4">
      <c r="B204" s="116"/>
      <c r="D204" s="67"/>
      <c r="E204" s="67"/>
      <c r="F204" s="67"/>
      <c r="G204" s="67"/>
      <c r="H204" s="233">
        <v>0</v>
      </c>
      <c r="I204" s="67"/>
      <c r="J204" s="124">
        <v>0</v>
      </c>
      <c r="K204" s="308" t="s">
        <v>90</v>
      </c>
      <c r="L204" s="308" t="s">
        <v>259</v>
      </c>
      <c r="M204" s="241"/>
      <c r="N204" s="111"/>
    </row>
    <row r="205" spans="2:15" x14ac:dyDescent="0.4">
      <c r="B205" s="116"/>
      <c r="C205" s="67"/>
      <c r="D205" s="67"/>
      <c r="E205" s="67"/>
      <c r="F205" s="67"/>
      <c r="G205" s="67"/>
      <c r="H205" s="67"/>
      <c r="I205" s="67"/>
      <c r="J205" s="124"/>
      <c r="K205" s="67"/>
      <c r="L205" s="67"/>
      <c r="M205" s="235"/>
      <c r="N205" s="111"/>
    </row>
    <row r="206" spans="2:15" ht="23.4" thickBot="1" x14ac:dyDescent="0.45">
      <c r="B206" s="116"/>
      <c r="C206" s="67"/>
      <c r="D206" s="67"/>
      <c r="E206" s="67"/>
      <c r="F206" s="67"/>
      <c r="G206" s="67"/>
      <c r="H206" s="238">
        <f>SUM(H198:H205)</f>
        <v>0</v>
      </c>
      <c r="I206" s="67"/>
      <c r="J206" s="238">
        <f>SUM(J198:J205)</f>
        <v>0</v>
      </c>
      <c r="K206" s="240">
        <f>H206-J206</f>
        <v>0</v>
      </c>
      <c r="L206" s="67"/>
      <c r="M206" s="237"/>
      <c r="N206" s="111"/>
    </row>
    <row r="207" spans="2:15" ht="23.4" thickTop="1" x14ac:dyDescent="0.4">
      <c r="B207" s="116"/>
      <c r="C207" s="67"/>
      <c r="D207" s="67"/>
      <c r="E207" s="67"/>
      <c r="F207" s="67"/>
      <c r="G207" s="67"/>
      <c r="H207" s="239"/>
      <c r="I207" s="67"/>
      <c r="J207" s="239"/>
      <c r="K207" s="240"/>
      <c r="L207" s="67"/>
      <c r="M207" s="237"/>
      <c r="N207" s="111"/>
    </row>
    <row r="208" spans="2:15" x14ac:dyDescent="0.4">
      <c r="B208" s="116"/>
      <c r="C208" s="67"/>
      <c r="D208" s="67"/>
      <c r="E208" s="67"/>
      <c r="F208" s="67"/>
      <c r="G208" s="67"/>
      <c r="H208" s="239"/>
      <c r="I208" s="67"/>
      <c r="J208" s="239"/>
      <c r="K208" s="240"/>
      <c r="L208" s="67"/>
      <c r="M208" s="237"/>
      <c r="N208" s="111"/>
    </row>
    <row r="209" spans="2:16" x14ac:dyDescent="0.4">
      <c r="B209" s="116"/>
      <c r="C209" s="67"/>
      <c r="D209" s="67"/>
      <c r="E209" s="67"/>
      <c r="F209" s="67"/>
      <c r="G209" s="67"/>
      <c r="H209" s="67"/>
      <c r="I209" s="67"/>
      <c r="J209" s="124"/>
      <c r="K209" s="67"/>
      <c r="L209" s="67"/>
      <c r="M209" s="237"/>
      <c r="N209" s="111"/>
      <c r="P209" s="243"/>
    </row>
    <row r="210" spans="2:16" x14ac:dyDescent="0.4">
      <c r="B210" s="244"/>
      <c r="C210" s="67"/>
      <c r="D210" s="67" t="s">
        <v>82</v>
      </c>
      <c r="E210" s="57" t="s">
        <v>224</v>
      </c>
      <c r="F210" s="57" t="s">
        <v>141</v>
      </c>
      <c r="G210" s="67" t="s">
        <v>15</v>
      </c>
      <c r="H210" s="124">
        <v>0</v>
      </c>
      <c r="I210" s="67">
        <v>52700000</v>
      </c>
      <c r="J210" s="124">
        <v>0</v>
      </c>
      <c r="K210" s="67" t="s">
        <v>82</v>
      </c>
      <c r="L210" s="67" t="s">
        <v>10</v>
      </c>
      <c r="M210" s="235">
        <v>41002137</v>
      </c>
      <c r="N210" s="111" t="s">
        <v>93</v>
      </c>
    </row>
    <row r="211" spans="2:16" x14ac:dyDescent="0.4">
      <c r="B211" s="116"/>
      <c r="C211" s="67"/>
      <c r="D211" s="67" t="s">
        <v>82</v>
      </c>
      <c r="E211" s="67" t="s">
        <v>123</v>
      </c>
      <c r="F211" s="57">
        <v>52703000</v>
      </c>
      <c r="G211" s="67"/>
      <c r="H211" s="233">
        <v>0</v>
      </c>
      <c r="I211" s="67">
        <v>52700000</v>
      </c>
      <c r="J211" s="124">
        <v>0</v>
      </c>
      <c r="K211" s="67" t="s">
        <v>82</v>
      </c>
      <c r="L211" s="67" t="s">
        <v>10</v>
      </c>
      <c r="M211" s="339">
        <v>41024000</v>
      </c>
      <c r="N211" s="111" t="s">
        <v>99</v>
      </c>
    </row>
    <row r="212" spans="2:16" x14ac:dyDescent="0.4">
      <c r="B212" s="116"/>
      <c r="C212" s="57"/>
      <c r="D212" s="67" t="s">
        <v>82</v>
      </c>
      <c r="E212" s="67" t="s">
        <v>85</v>
      </c>
      <c r="F212" s="57" t="s">
        <v>158</v>
      </c>
      <c r="G212" s="67"/>
      <c r="H212" s="233">
        <v>0</v>
      </c>
      <c r="I212" s="67">
        <v>52700000</v>
      </c>
      <c r="J212" s="124">
        <v>0</v>
      </c>
      <c r="K212" s="67" t="s">
        <v>82</v>
      </c>
      <c r="L212" s="67" t="s">
        <v>10</v>
      </c>
      <c r="M212" s="234">
        <v>41059040</v>
      </c>
      <c r="N212" s="111" t="s">
        <v>99</v>
      </c>
    </row>
    <row r="213" spans="2:16" x14ac:dyDescent="0.4">
      <c r="B213" s="116"/>
      <c r="C213" s="67"/>
      <c r="D213" s="67"/>
      <c r="E213" s="67"/>
      <c r="F213" s="57"/>
      <c r="H213" s="233">
        <v>0</v>
      </c>
      <c r="I213" s="67">
        <v>52700000</v>
      </c>
      <c r="J213" s="228">
        <v>0</v>
      </c>
      <c r="K213" s="110" t="s">
        <v>82</v>
      </c>
      <c r="L213" s="109"/>
      <c r="M213" s="109"/>
      <c r="N213" s="236"/>
    </row>
    <row r="214" spans="2:16" x14ac:dyDescent="0.4">
      <c r="B214" s="116"/>
      <c r="C214" s="57"/>
      <c r="D214" s="67"/>
      <c r="E214" s="67"/>
      <c r="F214" s="57"/>
      <c r="G214" s="67"/>
      <c r="H214" s="233"/>
      <c r="I214" s="67">
        <v>52700000</v>
      </c>
      <c r="J214" s="228">
        <v>0</v>
      </c>
      <c r="K214" s="110" t="s">
        <v>82</v>
      </c>
      <c r="L214" s="110"/>
      <c r="M214" s="109"/>
      <c r="N214" s="236"/>
    </row>
    <row r="215" spans="2:16" x14ac:dyDescent="0.4">
      <c r="B215" s="116"/>
      <c r="C215" s="57"/>
      <c r="D215" s="67"/>
      <c r="E215" s="67"/>
      <c r="F215" s="57"/>
      <c r="G215" s="67"/>
      <c r="H215" s="233"/>
      <c r="I215" s="67">
        <v>52700000</v>
      </c>
      <c r="J215" s="228">
        <v>0</v>
      </c>
      <c r="K215" s="110" t="s">
        <v>82</v>
      </c>
      <c r="L215" s="110"/>
      <c r="M215" s="230"/>
      <c r="N215" s="236"/>
    </row>
    <row r="216" spans="2:16" x14ac:dyDescent="0.4">
      <c r="B216" s="116"/>
      <c r="C216" s="57"/>
      <c r="D216" s="67"/>
      <c r="E216" s="67"/>
      <c r="F216" s="57"/>
      <c r="G216" s="67"/>
      <c r="H216" s="233"/>
      <c r="I216" s="67">
        <v>52700000</v>
      </c>
      <c r="J216" s="124">
        <v>0</v>
      </c>
      <c r="K216" s="67" t="s">
        <v>82</v>
      </c>
      <c r="L216" s="67" t="s">
        <v>275</v>
      </c>
      <c r="M216" s="92">
        <v>41059018</v>
      </c>
      <c r="N216" s="111"/>
    </row>
    <row r="217" spans="2:16" x14ac:dyDescent="0.4">
      <c r="B217" s="116"/>
      <c r="C217" s="67"/>
      <c r="D217" s="67"/>
      <c r="E217" s="67"/>
      <c r="F217" s="67"/>
      <c r="G217" s="67"/>
      <c r="H217" s="124"/>
      <c r="I217" s="67"/>
      <c r="J217" s="124"/>
      <c r="K217" s="67"/>
      <c r="L217" s="67"/>
      <c r="M217" s="235"/>
      <c r="N217" s="111"/>
    </row>
    <row r="218" spans="2:16" ht="23.4" thickBot="1" x14ac:dyDescent="0.45">
      <c r="B218" s="116"/>
      <c r="C218" s="67"/>
      <c r="D218" s="67"/>
      <c r="E218" s="67"/>
      <c r="F218" s="67"/>
      <c r="G218" s="67"/>
      <c r="H218" s="238">
        <f>SUM(H210:H217)</f>
        <v>0</v>
      </c>
      <c r="I218" s="67"/>
      <c r="J218" s="238">
        <f>SUM(J210:J217)</f>
        <v>0</v>
      </c>
      <c r="K218" s="240">
        <f>H218-J218</f>
        <v>0</v>
      </c>
      <c r="L218" s="67"/>
      <c r="M218" s="237"/>
      <c r="N218" s="111"/>
    </row>
    <row r="219" spans="2:16" ht="23.4" thickTop="1" x14ac:dyDescent="0.4">
      <c r="B219" s="116"/>
      <c r="C219" s="67"/>
      <c r="D219" s="67"/>
      <c r="E219" s="67"/>
      <c r="F219" s="67"/>
      <c r="G219" s="67"/>
      <c r="H219" s="239"/>
      <c r="I219" s="67" t="s">
        <v>2</v>
      </c>
      <c r="K219" s="239"/>
      <c r="L219" s="67"/>
      <c r="M219" s="237"/>
      <c r="N219" s="111"/>
    </row>
    <row r="220" spans="2:16" x14ac:dyDescent="0.4">
      <c r="B220" s="116"/>
      <c r="C220" s="67"/>
      <c r="D220" s="67"/>
      <c r="E220" s="67"/>
      <c r="F220" s="67"/>
      <c r="G220" s="67"/>
      <c r="H220" s="239"/>
      <c r="I220" s="67"/>
      <c r="J220" s="239"/>
      <c r="K220" s="240"/>
      <c r="L220" s="67"/>
      <c r="M220" s="237"/>
      <c r="N220" s="111"/>
    </row>
    <row r="221" spans="2:16" x14ac:dyDescent="0.4">
      <c r="B221" s="116"/>
      <c r="C221" s="67">
        <v>1020491</v>
      </c>
      <c r="D221" s="110" t="s">
        <v>142</v>
      </c>
      <c r="E221" s="110" t="s">
        <v>143</v>
      </c>
      <c r="F221" s="110" t="s">
        <v>238</v>
      </c>
      <c r="G221" s="67" t="s">
        <v>2</v>
      </c>
      <c r="H221" s="228">
        <v>7000</v>
      </c>
      <c r="I221" s="67">
        <v>52700000</v>
      </c>
      <c r="J221" s="124">
        <v>0</v>
      </c>
      <c r="K221" s="167" t="s">
        <v>142</v>
      </c>
      <c r="L221" s="67" t="s">
        <v>10</v>
      </c>
      <c r="M221" s="229" t="s">
        <v>177</v>
      </c>
      <c r="N221" s="111" t="s">
        <v>99</v>
      </c>
    </row>
    <row r="222" spans="2:16" x14ac:dyDescent="0.4">
      <c r="B222" s="300"/>
      <c r="C222" s="340">
        <v>1020480</v>
      </c>
      <c r="D222" s="110"/>
      <c r="E222" s="110" t="s">
        <v>143</v>
      </c>
      <c r="F222" s="301" t="s">
        <v>269</v>
      </c>
      <c r="G222" s="67"/>
      <c r="H222" s="228">
        <v>17396</v>
      </c>
      <c r="I222" s="67"/>
      <c r="J222" s="124">
        <v>0</v>
      </c>
      <c r="K222" s="167" t="s">
        <v>142</v>
      </c>
      <c r="L222" s="67" t="s">
        <v>10</v>
      </c>
      <c r="M222" s="232">
        <v>41059036</v>
      </c>
      <c r="N222" s="111" t="s">
        <v>93</v>
      </c>
    </row>
    <row r="223" spans="2:16" x14ac:dyDescent="0.4">
      <c r="B223" s="245"/>
      <c r="C223" s="57">
        <v>1020486</v>
      </c>
      <c r="E223" s="110" t="s">
        <v>143</v>
      </c>
      <c r="F223" s="301" t="s">
        <v>195</v>
      </c>
      <c r="H223" s="228">
        <v>1000</v>
      </c>
      <c r="I223" s="67"/>
      <c r="J223" s="124">
        <v>0</v>
      </c>
      <c r="K223" s="167" t="s">
        <v>142</v>
      </c>
      <c r="L223" s="67" t="s">
        <v>10</v>
      </c>
      <c r="M223" s="232">
        <v>41059036</v>
      </c>
      <c r="N223" s="111" t="s">
        <v>93</v>
      </c>
      <c r="O223" s="116"/>
    </row>
    <row r="224" spans="2:16" x14ac:dyDescent="0.4">
      <c r="B224" s="116"/>
      <c r="C224" s="67">
        <v>1020493</v>
      </c>
      <c r="E224" s="110" t="s">
        <v>143</v>
      </c>
      <c r="F224" s="301" t="s">
        <v>264</v>
      </c>
      <c r="H224" s="228">
        <v>19000</v>
      </c>
      <c r="I224" s="67"/>
      <c r="J224" s="124">
        <v>0</v>
      </c>
      <c r="K224" s="167" t="s">
        <v>142</v>
      </c>
      <c r="L224" s="67" t="s">
        <v>10</v>
      </c>
      <c r="M224" s="235">
        <v>50026000</v>
      </c>
      <c r="N224" s="111"/>
    </row>
    <row r="225" spans="2:15" x14ac:dyDescent="0.4">
      <c r="B225" s="116"/>
      <c r="C225" s="57">
        <v>1020499</v>
      </c>
      <c r="E225" s="267" t="s">
        <v>151</v>
      </c>
      <c r="F225" s="267" t="s">
        <v>152</v>
      </c>
      <c r="H225" s="228">
        <v>200</v>
      </c>
      <c r="I225" s="67"/>
      <c r="J225" s="124">
        <v>0</v>
      </c>
      <c r="K225" s="167" t="s">
        <v>142</v>
      </c>
      <c r="L225" s="67" t="s">
        <v>221</v>
      </c>
      <c r="M225" s="234">
        <v>41059040</v>
      </c>
      <c r="N225" s="111" t="s">
        <v>93</v>
      </c>
      <c r="O225" s="52" t="s">
        <v>146</v>
      </c>
    </row>
    <row r="226" spans="2:15" x14ac:dyDescent="0.4">
      <c r="B226" s="116"/>
      <c r="C226" s="67">
        <v>857925</v>
      </c>
      <c r="D226" s="110"/>
      <c r="E226" s="110" t="s">
        <v>135</v>
      </c>
      <c r="F226" s="301" t="s">
        <v>144</v>
      </c>
      <c r="G226" s="67"/>
      <c r="H226" s="228">
        <v>10000</v>
      </c>
      <c r="I226" s="67"/>
      <c r="J226" s="124">
        <v>0</v>
      </c>
      <c r="K226" s="167" t="s">
        <v>142</v>
      </c>
      <c r="L226" s="67" t="s">
        <v>10</v>
      </c>
      <c r="M226" s="234">
        <v>41059040</v>
      </c>
      <c r="N226" s="111" t="s">
        <v>93</v>
      </c>
    </row>
    <row r="227" spans="2:15" x14ac:dyDescent="0.4">
      <c r="B227" s="116"/>
      <c r="C227" s="57"/>
      <c r="D227" s="167"/>
      <c r="E227" s="108"/>
      <c r="F227" s="301"/>
      <c r="G227" s="67"/>
      <c r="H227" s="228"/>
      <c r="I227" s="67"/>
      <c r="J227" s="124">
        <v>14596</v>
      </c>
      <c r="K227" s="167" t="s">
        <v>142</v>
      </c>
      <c r="L227" s="67" t="s">
        <v>10</v>
      </c>
      <c r="M227" s="234">
        <v>41059040</v>
      </c>
      <c r="N227" s="111" t="s">
        <v>99</v>
      </c>
    </row>
    <row r="228" spans="2:15" x14ac:dyDescent="0.4">
      <c r="B228" s="116"/>
      <c r="C228" s="109"/>
      <c r="D228" s="110"/>
      <c r="H228" s="124"/>
      <c r="I228" s="67"/>
      <c r="J228" s="124">
        <v>0</v>
      </c>
      <c r="K228" s="167" t="s">
        <v>142</v>
      </c>
      <c r="L228" s="67" t="s">
        <v>123</v>
      </c>
      <c r="M228" s="57">
        <v>41026009</v>
      </c>
      <c r="N228" s="111"/>
    </row>
    <row r="229" spans="2:15" x14ac:dyDescent="0.4">
      <c r="B229" s="116"/>
      <c r="D229" s="110"/>
      <c r="I229" s="124"/>
      <c r="J229" s="228">
        <v>10000</v>
      </c>
      <c r="K229" s="301" t="s">
        <v>142</v>
      </c>
      <c r="L229" s="110" t="s">
        <v>27</v>
      </c>
      <c r="M229" s="339">
        <v>41024000</v>
      </c>
      <c r="N229" s="236">
        <v>139113</v>
      </c>
    </row>
    <row r="230" spans="2:15" x14ac:dyDescent="0.4">
      <c r="B230" s="116"/>
      <c r="D230" s="110"/>
      <c r="H230" s="124"/>
      <c r="I230" s="124"/>
      <c r="J230" s="228">
        <v>10000</v>
      </c>
      <c r="K230" s="301" t="s">
        <v>142</v>
      </c>
      <c r="L230" s="110" t="s">
        <v>27</v>
      </c>
      <c r="M230" s="339">
        <v>41061000</v>
      </c>
      <c r="N230" s="236">
        <v>854544</v>
      </c>
    </row>
    <row r="231" spans="2:15" x14ac:dyDescent="0.4">
      <c r="B231" s="116"/>
      <c r="D231" s="110"/>
      <c r="I231" s="124"/>
      <c r="J231" s="228">
        <v>5000</v>
      </c>
      <c r="K231" s="301" t="s">
        <v>142</v>
      </c>
      <c r="L231" s="109" t="s">
        <v>103</v>
      </c>
      <c r="M231" s="340">
        <v>41024000</v>
      </c>
      <c r="N231" s="236">
        <v>592319</v>
      </c>
    </row>
    <row r="232" spans="2:15" x14ac:dyDescent="0.4">
      <c r="B232" s="116"/>
      <c r="D232" s="110"/>
      <c r="I232" s="124"/>
      <c r="J232" s="228">
        <v>5000</v>
      </c>
      <c r="K232" s="301" t="s">
        <v>142</v>
      </c>
      <c r="L232" s="109" t="s">
        <v>103</v>
      </c>
      <c r="M232" s="340">
        <v>41024000</v>
      </c>
      <c r="N232" s="236">
        <v>592317</v>
      </c>
    </row>
    <row r="233" spans="2:15" x14ac:dyDescent="0.4">
      <c r="B233" s="116"/>
      <c r="D233" s="110"/>
      <c r="I233" s="124"/>
      <c r="J233" s="124">
        <v>0</v>
      </c>
      <c r="K233" s="167" t="s">
        <v>142</v>
      </c>
      <c r="L233" s="67" t="s">
        <v>120</v>
      </c>
      <c r="M233" s="57">
        <v>41023000</v>
      </c>
      <c r="N233" s="111"/>
    </row>
    <row r="234" spans="2:15" x14ac:dyDescent="0.4">
      <c r="B234" s="116"/>
      <c r="D234" s="110"/>
      <c r="I234" s="124"/>
      <c r="J234" s="124">
        <v>0</v>
      </c>
      <c r="K234" s="167" t="s">
        <v>142</v>
      </c>
      <c r="L234" s="67" t="s">
        <v>274</v>
      </c>
      <c r="M234" s="57">
        <v>41028000</v>
      </c>
      <c r="N234" s="111"/>
    </row>
    <row r="235" spans="2:15" x14ac:dyDescent="0.4">
      <c r="B235" s="116"/>
      <c r="D235" s="110"/>
      <c r="I235" s="124"/>
      <c r="J235" s="124">
        <v>0</v>
      </c>
      <c r="K235" s="167" t="s">
        <v>142</v>
      </c>
      <c r="L235" s="67" t="s">
        <v>232</v>
      </c>
      <c r="M235" s="57">
        <v>41022000</v>
      </c>
      <c r="N235" s="111">
        <v>1030791</v>
      </c>
    </row>
    <row r="236" spans="2:15" x14ac:dyDescent="0.4">
      <c r="B236" s="116"/>
      <c r="D236" s="110"/>
      <c r="I236" s="124"/>
      <c r="J236" s="124">
        <v>0</v>
      </c>
      <c r="K236" s="167" t="s">
        <v>142</v>
      </c>
      <c r="L236" s="67" t="s">
        <v>260</v>
      </c>
      <c r="M236" s="57">
        <v>41023000</v>
      </c>
      <c r="N236" s="111"/>
    </row>
    <row r="237" spans="2:15" x14ac:dyDescent="0.4">
      <c r="B237" s="116"/>
      <c r="C237" s="57"/>
      <c r="D237" s="67"/>
      <c r="E237" s="67"/>
      <c r="I237" s="67"/>
      <c r="J237" s="124">
        <v>5000</v>
      </c>
      <c r="K237" s="167" t="s">
        <v>142</v>
      </c>
      <c r="L237" s="123" t="s">
        <v>77</v>
      </c>
      <c r="M237" s="57">
        <v>41060000</v>
      </c>
      <c r="N237" s="111"/>
      <c r="O237" s="104"/>
    </row>
    <row r="238" spans="2:15" x14ac:dyDescent="0.4">
      <c r="B238" s="116"/>
      <c r="C238" s="57"/>
      <c r="D238" s="67"/>
      <c r="E238" s="67"/>
      <c r="I238" s="67"/>
      <c r="J238" s="124">
        <v>0</v>
      </c>
      <c r="K238" s="167" t="s">
        <v>142</v>
      </c>
      <c r="L238" s="67" t="s">
        <v>103</v>
      </c>
      <c r="M238" s="57">
        <v>41024000</v>
      </c>
      <c r="N238" s="111"/>
      <c r="O238" s="104"/>
    </row>
    <row r="239" spans="2:15" x14ac:dyDescent="0.4">
      <c r="B239" s="116"/>
      <c r="I239" s="124"/>
      <c r="J239" s="124">
        <v>5000</v>
      </c>
      <c r="K239" s="167" t="s">
        <v>142</v>
      </c>
      <c r="L239" s="123" t="s">
        <v>85</v>
      </c>
      <c r="M239" s="57">
        <v>41058000</v>
      </c>
      <c r="N239" s="111"/>
    </row>
    <row r="240" spans="2:15" x14ac:dyDescent="0.4">
      <c r="B240" s="116"/>
      <c r="I240" s="124"/>
      <c r="J240" s="124">
        <v>0</v>
      </c>
      <c r="K240" s="167" t="s">
        <v>142</v>
      </c>
      <c r="L240" s="123" t="s">
        <v>85</v>
      </c>
      <c r="M240" s="57">
        <v>41058000</v>
      </c>
      <c r="N240" s="111"/>
    </row>
    <row r="241" spans="2:14" x14ac:dyDescent="0.4">
      <c r="B241" s="116"/>
      <c r="I241" s="124"/>
      <c r="J241" s="124">
        <v>0</v>
      </c>
      <c r="K241" s="167" t="s">
        <v>142</v>
      </c>
      <c r="L241" s="67" t="s">
        <v>235</v>
      </c>
      <c r="M241" s="57">
        <v>41058000</v>
      </c>
      <c r="N241" s="111"/>
    </row>
    <row r="242" spans="2:14" x14ac:dyDescent="0.4">
      <c r="B242" s="116"/>
      <c r="D242" s="67"/>
      <c r="H242" s="124"/>
      <c r="I242" s="67"/>
      <c r="J242" s="124">
        <v>0</v>
      </c>
      <c r="K242" s="167" t="s">
        <v>142</v>
      </c>
      <c r="L242" s="67" t="s">
        <v>275</v>
      </c>
      <c r="M242" s="57">
        <v>41059018</v>
      </c>
      <c r="N242" s="111"/>
    </row>
    <row r="243" spans="2:14" x14ac:dyDescent="0.4">
      <c r="B243" s="116"/>
      <c r="D243" s="67"/>
      <c r="H243" s="124"/>
      <c r="I243" s="67"/>
      <c r="J243" s="124">
        <v>0</v>
      </c>
      <c r="K243" s="167" t="s">
        <v>142</v>
      </c>
      <c r="L243" s="67" t="s">
        <v>63</v>
      </c>
      <c r="M243" s="57">
        <v>41062000</v>
      </c>
      <c r="N243" s="111"/>
    </row>
    <row r="244" spans="2:14" x14ac:dyDescent="0.4">
      <c r="B244" s="116"/>
      <c r="D244" s="67"/>
      <c r="F244" s="67"/>
      <c r="G244" s="67"/>
      <c r="H244" s="124"/>
      <c r="I244" s="67"/>
      <c r="J244" s="124">
        <v>0</v>
      </c>
      <c r="K244" s="167" t="s">
        <v>142</v>
      </c>
      <c r="L244" s="67" t="s">
        <v>63</v>
      </c>
      <c r="M244" s="57">
        <v>41062000</v>
      </c>
      <c r="N244" s="111"/>
    </row>
    <row r="245" spans="2:14" x14ac:dyDescent="0.4">
      <c r="B245" s="116"/>
      <c r="C245" s="67"/>
      <c r="D245" s="67"/>
      <c r="E245" s="67"/>
      <c r="F245" s="67"/>
      <c r="G245" s="67"/>
      <c r="H245" s="239"/>
      <c r="I245" s="67"/>
      <c r="J245" s="135"/>
      <c r="K245" s="167"/>
      <c r="L245" s="67"/>
      <c r="M245" s="237"/>
      <c r="N245" s="111"/>
    </row>
    <row r="246" spans="2:14" ht="23.4" thickBot="1" x14ac:dyDescent="0.45">
      <c r="B246" s="116"/>
      <c r="C246" s="67"/>
      <c r="D246" s="67"/>
      <c r="E246" s="67"/>
      <c r="F246" s="67"/>
      <c r="G246" s="67"/>
      <c r="H246" s="238">
        <f>SUM(H221:H245)</f>
        <v>54596</v>
      </c>
      <c r="I246" s="67"/>
      <c r="J246" s="238">
        <f>SUM(J221:J245)</f>
        <v>54596</v>
      </c>
      <c r="K246" s="240">
        <f>H246-J246</f>
        <v>0</v>
      </c>
      <c r="L246" s="67"/>
      <c r="M246" s="237"/>
      <c r="N246" s="111"/>
    </row>
    <row r="247" spans="2:14" ht="23.4" thickTop="1" x14ac:dyDescent="0.4">
      <c r="B247" s="116"/>
      <c r="C247" s="67"/>
      <c r="D247" s="67"/>
      <c r="E247" s="67"/>
      <c r="F247" s="67"/>
      <c r="G247" s="67"/>
      <c r="H247" s="239"/>
      <c r="I247" s="67"/>
      <c r="J247" s="239"/>
      <c r="K247" s="240"/>
      <c r="L247" s="67"/>
      <c r="M247" s="237"/>
      <c r="N247" s="111"/>
    </row>
    <row r="248" spans="2:14" x14ac:dyDescent="0.4">
      <c r="B248" s="116"/>
      <c r="C248" s="67"/>
      <c r="D248" s="67"/>
      <c r="E248" s="67"/>
      <c r="F248" s="67"/>
      <c r="G248" s="67"/>
      <c r="H248" s="239"/>
      <c r="I248" s="67"/>
      <c r="J248" s="239"/>
      <c r="K248" s="240"/>
      <c r="L248" s="67"/>
      <c r="M248" s="237"/>
      <c r="N248" s="111"/>
    </row>
    <row r="249" spans="2:14" x14ac:dyDescent="0.4">
      <c r="B249" s="116"/>
      <c r="C249" s="67"/>
      <c r="D249" s="67" t="s">
        <v>185</v>
      </c>
      <c r="E249" s="67" t="s">
        <v>101</v>
      </c>
      <c r="F249" s="67">
        <v>33271000</v>
      </c>
      <c r="G249" s="67" t="s">
        <v>15</v>
      </c>
      <c r="H249" s="124">
        <v>0</v>
      </c>
      <c r="I249" s="67">
        <v>52700000</v>
      </c>
      <c r="J249" s="228">
        <v>0</v>
      </c>
      <c r="K249" s="67" t="s">
        <v>185</v>
      </c>
      <c r="L249" s="67" t="s">
        <v>63</v>
      </c>
      <c r="M249" s="57">
        <v>41062000</v>
      </c>
      <c r="N249" s="111"/>
    </row>
    <row r="250" spans="2:14" x14ac:dyDescent="0.4">
      <c r="B250" s="116"/>
      <c r="C250" s="67"/>
      <c r="D250" s="67" t="s">
        <v>185</v>
      </c>
      <c r="E250" s="67" t="s">
        <v>179</v>
      </c>
      <c r="F250" s="67">
        <v>33070000</v>
      </c>
      <c r="G250" s="67"/>
      <c r="H250" s="124">
        <v>0</v>
      </c>
      <c r="I250" s="67"/>
      <c r="J250" s="124">
        <v>0</v>
      </c>
      <c r="K250" s="67" t="s">
        <v>185</v>
      </c>
      <c r="L250" s="67" t="s">
        <v>123</v>
      </c>
      <c r="M250" s="237">
        <v>41059037</v>
      </c>
      <c r="N250" s="111"/>
    </row>
    <row r="251" spans="2:14" x14ac:dyDescent="0.4">
      <c r="B251" s="116"/>
      <c r="C251" s="67"/>
      <c r="D251" s="67" t="s">
        <v>185</v>
      </c>
      <c r="E251" s="67" t="s">
        <v>179</v>
      </c>
      <c r="F251" s="67">
        <v>33264000</v>
      </c>
      <c r="G251" s="67"/>
      <c r="H251" s="124">
        <v>0</v>
      </c>
      <c r="I251" s="67"/>
      <c r="J251" s="124">
        <v>0</v>
      </c>
      <c r="K251" s="240"/>
      <c r="L251" s="67"/>
      <c r="M251" s="237"/>
      <c r="N251" s="111"/>
    </row>
    <row r="252" spans="2:14" x14ac:dyDescent="0.4">
      <c r="B252" s="116"/>
      <c r="C252" s="67"/>
      <c r="D252" s="67"/>
      <c r="E252" s="67"/>
      <c r="F252" s="67"/>
      <c r="G252" s="67"/>
      <c r="H252" s="124"/>
      <c r="I252" s="67"/>
      <c r="J252" s="124">
        <v>0</v>
      </c>
      <c r="K252" s="240"/>
      <c r="L252" s="67"/>
      <c r="M252" s="237"/>
      <c r="N252" s="111"/>
    </row>
    <row r="253" spans="2:14" ht="23.4" thickBot="1" x14ac:dyDescent="0.45">
      <c r="B253" s="116"/>
      <c r="C253" s="67"/>
      <c r="D253" s="67"/>
      <c r="E253" s="67"/>
      <c r="F253" s="67"/>
      <c r="G253" s="67"/>
      <c r="H253" s="238">
        <f>SUM(H249:H252)</f>
        <v>0</v>
      </c>
      <c r="I253" s="67"/>
      <c r="J253" s="238">
        <f>SUM(J249:J252)</f>
        <v>0</v>
      </c>
      <c r="K253" s="240">
        <f>H253-J253</f>
        <v>0</v>
      </c>
      <c r="L253" s="67"/>
      <c r="M253" s="237"/>
      <c r="N253" s="111"/>
    </row>
    <row r="254" spans="2:14" ht="23.4" thickTop="1" x14ac:dyDescent="0.4">
      <c r="B254" s="116"/>
      <c r="C254" s="67"/>
      <c r="D254" s="67"/>
      <c r="E254" s="67"/>
      <c r="F254" s="67"/>
      <c r="G254" s="67"/>
      <c r="H254" s="239"/>
      <c r="I254" s="67"/>
      <c r="J254" s="239"/>
      <c r="K254" s="240"/>
      <c r="L254" s="67"/>
      <c r="M254" s="237"/>
      <c r="N254" s="111"/>
    </row>
    <row r="255" spans="2:14" x14ac:dyDescent="0.4">
      <c r="B255" s="116"/>
      <c r="C255" s="67"/>
      <c r="D255" s="67"/>
      <c r="E255" s="67"/>
      <c r="F255" s="67"/>
      <c r="G255" s="67"/>
      <c r="H255" s="239"/>
      <c r="I255" s="67"/>
      <c r="J255" s="239"/>
      <c r="K255" s="240"/>
      <c r="L255" s="67"/>
      <c r="M255" s="237"/>
      <c r="N255" s="111"/>
    </row>
    <row r="256" spans="2:14" x14ac:dyDescent="0.4">
      <c r="B256" s="116"/>
      <c r="D256" s="67" t="s">
        <v>118</v>
      </c>
      <c r="E256" s="67" t="s">
        <v>77</v>
      </c>
      <c r="F256" s="67" t="s">
        <v>133</v>
      </c>
      <c r="G256" s="67" t="s">
        <v>15</v>
      </c>
      <c r="H256" s="124">
        <v>0</v>
      </c>
      <c r="I256" s="67">
        <v>52700000</v>
      </c>
      <c r="J256" s="124">
        <v>0</v>
      </c>
      <c r="K256" s="67" t="s">
        <v>118</v>
      </c>
      <c r="L256" s="67" t="s">
        <v>10</v>
      </c>
      <c r="M256" s="235">
        <v>41066000</v>
      </c>
      <c r="N256" s="111" t="s">
        <v>99</v>
      </c>
    </row>
    <row r="257" spans="2:14" x14ac:dyDescent="0.4">
      <c r="B257" s="116"/>
      <c r="D257" s="67" t="s">
        <v>118</v>
      </c>
      <c r="E257" s="67" t="s">
        <v>77</v>
      </c>
      <c r="F257" s="67" t="s">
        <v>133</v>
      </c>
      <c r="G257" s="67"/>
      <c r="H257" s="124">
        <v>0</v>
      </c>
      <c r="I257" s="67"/>
      <c r="J257" s="124">
        <v>0</v>
      </c>
      <c r="K257" s="67" t="s">
        <v>118</v>
      </c>
      <c r="L257" s="67" t="s">
        <v>10</v>
      </c>
      <c r="M257" s="229" t="s">
        <v>177</v>
      </c>
      <c r="N257" s="111" t="s">
        <v>99</v>
      </c>
    </row>
    <row r="258" spans="2:14" x14ac:dyDescent="0.4">
      <c r="B258" s="116"/>
      <c r="C258" s="67"/>
      <c r="D258" s="67"/>
      <c r="E258" s="67"/>
      <c r="F258" s="67"/>
      <c r="G258" s="67"/>
      <c r="H258" s="124"/>
      <c r="I258" s="67"/>
      <c r="J258" s="124">
        <v>0</v>
      </c>
      <c r="K258" s="67" t="s">
        <v>118</v>
      </c>
      <c r="L258" s="67" t="s">
        <v>10</v>
      </c>
      <c r="M258" s="231">
        <v>41075000</v>
      </c>
      <c r="N258" s="111" t="s">
        <v>99</v>
      </c>
    </row>
    <row r="259" spans="2:14" x14ac:dyDescent="0.4">
      <c r="B259" s="116"/>
      <c r="C259" s="67"/>
      <c r="D259" s="67"/>
      <c r="E259" s="67"/>
      <c r="F259" s="67"/>
      <c r="G259" s="67"/>
      <c r="H259" s="124"/>
      <c r="I259" s="67"/>
      <c r="J259" s="124">
        <v>0</v>
      </c>
      <c r="K259" s="67" t="s">
        <v>118</v>
      </c>
      <c r="L259" s="67" t="s">
        <v>10</v>
      </c>
      <c r="M259" s="232">
        <v>41059036</v>
      </c>
      <c r="N259" s="111" t="s">
        <v>99</v>
      </c>
    </row>
    <row r="260" spans="2:14" x14ac:dyDescent="0.4">
      <c r="B260" s="116"/>
      <c r="C260" s="67"/>
      <c r="D260" s="67"/>
      <c r="E260" s="67"/>
      <c r="F260" s="67"/>
      <c r="G260" s="67"/>
      <c r="H260" s="124"/>
      <c r="I260" s="67"/>
      <c r="J260" s="124"/>
      <c r="K260" s="67"/>
      <c r="L260" s="67"/>
      <c r="M260" s="241"/>
      <c r="N260" s="111"/>
    </row>
    <row r="261" spans="2:14" x14ac:dyDescent="0.4">
      <c r="B261" s="116"/>
      <c r="C261" s="67"/>
      <c r="D261" s="67"/>
      <c r="E261" s="67"/>
      <c r="F261" s="67"/>
      <c r="G261" s="67"/>
      <c r="H261" s="124"/>
      <c r="I261" s="67"/>
      <c r="J261" s="124"/>
      <c r="K261" s="67"/>
      <c r="L261" s="67"/>
      <c r="M261" s="241"/>
      <c r="N261" s="111"/>
    </row>
    <row r="262" spans="2:14" ht="23.4" thickBot="1" x14ac:dyDescent="0.45">
      <c r="B262" s="116"/>
      <c r="C262" s="67"/>
      <c r="D262" s="67"/>
      <c r="E262" s="67"/>
      <c r="F262" s="67"/>
      <c r="G262" s="67"/>
      <c r="H262" s="238">
        <f>SUM(H256:H258)</f>
        <v>0</v>
      </c>
      <c r="I262" s="67"/>
      <c r="J262" s="238">
        <f>SUM(J256:J258)</f>
        <v>0</v>
      </c>
      <c r="K262" s="240">
        <f>H262-J262</f>
        <v>0</v>
      </c>
      <c r="L262" s="67"/>
      <c r="M262" s="237"/>
      <c r="N262" s="111"/>
    </row>
    <row r="263" spans="2:14" ht="24" thickTop="1" thickBot="1" x14ac:dyDescent="0.45">
      <c r="B263" s="117"/>
      <c r="C263" s="119"/>
      <c r="D263" s="119"/>
      <c r="E263" s="119"/>
      <c r="F263" s="119"/>
      <c r="G263" s="119"/>
      <c r="H263" s="120"/>
      <c r="I263" s="119"/>
      <c r="J263" s="120"/>
      <c r="K263" s="119"/>
      <c r="L263" s="119"/>
      <c r="M263" s="119"/>
      <c r="N263" s="121"/>
    </row>
    <row r="264" spans="2:14" ht="23.4" thickBot="1" x14ac:dyDescent="0.45">
      <c r="H264" s="84">
        <f>SUM(H119:H263)/2</f>
        <v>124681</v>
      </c>
      <c r="J264" s="84">
        <f>SUM(J119:J263)/2</f>
        <v>124681</v>
      </c>
      <c r="K264" s="84"/>
    </row>
    <row r="265" spans="2:14" ht="23.4" thickBot="1" x14ac:dyDescent="0.45">
      <c r="G265" s="246" t="s">
        <v>89</v>
      </c>
      <c r="H265" s="104" t="s">
        <v>75</v>
      </c>
      <c r="I265" s="352">
        <f>H264-J264</f>
        <v>0</v>
      </c>
      <c r="K265" s="84"/>
      <c r="L265" s="84" t="s">
        <v>149</v>
      </c>
      <c r="M265" s="104">
        <v>6.7999999999999996E-3</v>
      </c>
    </row>
    <row r="266" spans="2:14" x14ac:dyDescent="0.4">
      <c r="B266" s="83"/>
      <c r="I266" s="247"/>
    </row>
    <row r="267" spans="2:14" x14ac:dyDescent="0.4">
      <c r="B267" s="83"/>
      <c r="H267" s="84">
        <f>H17+H69+H97+H144+H164+H206+H218</f>
        <v>66022</v>
      </c>
      <c r="J267" s="84">
        <f>J17+J69+J97+J144+J164+J206+J218</f>
        <v>65675</v>
      </c>
    </row>
    <row r="268" spans="2:14" x14ac:dyDescent="0.4">
      <c r="B268" s="83"/>
    </row>
    <row r="269" spans="2:14" x14ac:dyDescent="0.4">
      <c r="B269" s="64"/>
      <c r="H269" s="246" t="s">
        <v>21</v>
      </c>
      <c r="I269" s="248">
        <f>(H17-J17)+(H69-J69)+(H97-J97)+(H58-J58)+(H113-J113)</f>
        <v>460</v>
      </c>
      <c r="J269" s="248"/>
      <c r="K269" s="104"/>
      <c r="L269" s="249" t="s">
        <v>148</v>
      </c>
      <c r="M269" s="104">
        <v>6.3E-3</v>
      </c>
    </row>
    <row r="270" spans="2:14" x14ac:dyDescent="0.4">
      <c r="H270" s="104" t="s">
        <v>117</v>
      </c>
      <c r="I270" s="104"/>
      <c r="J270" s="248"/>
      <c r="K270" s="104"/>
      <c r="L270" s="104"/>
      <c r="M270" s="104"/>
    </row>
    <row r="271" spans="2:14" x14ac:dyDescent="0.4">
      <c r="M271" s="52">
        <f>1-WIC_Fuel_Rate</f>
        <v>0.99370000000000003</v>
      </c>
    </row>
    <row r="273" spans="2:15" ht="17.850000000000001" customHeight="1" thickBot="1" x14ac:dyDescent="0.45">
      <c r="C273" s="57"/>
      <c r="D273" s="57"/>
      <c r="E273" s="57"/>
      <c r="F273" s="57"/>
      <c r="G273" s="57"/>
      <c r="H273" s="57"/>
      <c r="I273" s="62"/>
      <c r="J273" s="63"/>
      <c r="K273" s="64"/>
      <c r="L273" s="57"/>
      <c r="M273" s="57"/>
      <c r="N273" s="57"/>
      <c r="O273" s="104"/>
    </row>
    <row r="274" spans="2:15" ht="17.850000000000001" customHeight="1" x14ac:dyDescent="0.4">
      <c r="B274" s="112" t="s">
        <v>14</v>
      </c>
      <c r="C274" s="113"/>
      <c r="D274" s="113"/>
      <c r="E274" s="113"/>
      <c r="F274" s="113"/>
      <c r="G274" s="113"/>
      <c r="H274" s="113"/>
      <c r="I274" s="114"/>
      <c r="J274" s="113"/>
      <c r="K274" s="113"/>
      <c r="L274" s="113"/>
      <c r="M274" s="113"/>
      <c r="N274" s="115"/>
      <c r="O274" s="104"/>
    </row>
    <row r="275" spans="2:15" ht="17.25" customHeight="1" x14ac:dyDescent="0.4">
      <c r="B275" s="116"/>
      <c r="C275" s="67"/>
      <c r="D275" s="67" t="s">
        <v>82</v>
      </c>
      <c r="E275" s="67" t="s">
        <v>123</v>
      </c>
      <c r="F275" s="72">
        <v>52703000</v>
      </c>
      <c r="G275" s="67" t="s">
        <v>15</v>
      </c>
      <c r="H275" s="124">
        <v>0</v>
      </c>
      <c r="J275" s="124">
        <f>H275</f>
        <v>0</v>
      </c>
      <c r="K275" s="67" t="s">
        <v>82</v>
      </c>
      <c r="L275" s="67" t="s">
        <v>27</v>
      </c>
      <c r="M275" s="343">
        <v>41024000</v>
      </c>
      <c r="N275" s="111"/>
      <c r="O275" s="104"/>
    </row>
    <row r="276" spans="2:15" ht="17.25" customHeight="1" x14ac:dyDescent="0.4">
      <c r="B276" s="116"/>
      <c r="C276" s="67"/>
      <c r="D276" s="67" t="s">
        <v>65</v>
      </c>
      <c r="E276" s="67" t="s">
        <v>123</v>
      </c>
      <c r="F276" s="72">
        <v>52703000</v>
      </c>
      <c r="G276" s="67" t="s">
        <v>15</v>
      </c>
      <c r="H276" s="124">
        <v>0</v>
      </c>
      <c r="J276" s="124">
        <f>H276</f>
        <v>0</v>
      </c>
      <c r="K276" s="67" t="s">
        <v>65</v>
      </c>
      <c r="L276" s="67" t="s">
        <v>63</v>
      </c>
      <c r="M276" s="343">
        <v>41062000</v>
      </c>
      <c r="N276" s="111"/>
      <c r="O276" s="104"/>
    </row>
    <row r="277" spans="2:15" ht="17.25" customHeight="1" x14ac:dyDescent="0.4">
      <c r="B277" s="116"/>
      <c r="C277" s="67"/>
      <c r="D277" s="167" t="s">
        <v>142</v>
      </c>
      <c r="E277" s="67" t="s">
        <v>103</v>
      </c>
      <c r="F277" s="67" t="s">
        <v>15</v>
      </c>
      <c r="G277" s="67" t="s">
        <v>15</v>
      </c>
      <c r="H277" s="124">
        <v>0</v>
      </c>
      <c r="J277" s="124">
        <f t="shared" ref="J277:J287" si="5">H277</f>
        <v>0</v>
      </c>
      <c r="K277" s="167" t="s">
        <v>142</v>
      </c>
      <c r="L277" s="167" t="s">
        <v>103</v>
      </c>
      <c r="M277" s="237">
        <v>41024000</v>
      </c>
      <c r="N277" s="111"/>
      <c r="O277" s="104"/>
    </row>
    <row r="278" spans="2:15" ht="17.25" customHeight="1" x14ac:dyDescent="0.4">
      <c r="B278" s="116"/>
      <c r="C278" s="67"/>
      <c r="D278" s="67" t="s">
        <v>65</v>
      </c>
      <c r="E278" s="123" t="s">
        <v>123</v>
      </c>
      <c r="F278" s="123">
        <v>52703000</v>
      </c>
      <c r="G278" s="67" t="s">
        <v>15</v>
      </c>
      <c r="H278" s="124">
        <v>2000</v>
      </c>
      <c r="J278" s="124">
        <f t="shared" si="5"/>
        <v>2000</v>
      </c>
      <c r="K278" s="67" t="s">
        <v>65</v>
      </c>
      <c r="L278" s="123" t="s">
        <v>77</v>
      </c>
      <c r="M278" s="362">
        <v>41060000</v>
      </c>
      <c r="N278" s="111"/>
      <c r="O278" s="104"/>
    </row>
    <row r="279" spans="2:15" ht="17.25" customHeight="1" x14ac:dyDescent="0.4">
      <c r="B279" s="116"/>
      <c r="C279" s="67"/>
      <c r="D279" s="67" t="s">
        <v>65</v>
      </c>
      <c r="E279" s="67" t="s">
        <v>123</v>
      </c>
      <c r="F279" s="67">
        <v>52703000</v>
      </c>
      <c r="G279" s="67" t="s">
        <v>15</v>
      </c>
      <c r="H279" s="124">
        <v>13000</v>
      </c>
      <c r="J279" s="124">
        <f t="shared" si="5"/>
        <v>13000</v>
      </c>
      <c r="K279" s="67" t="s">
        <v>65</v>
      </c>
      <c r="L279" s="57" t="s">
        <v>123</v>
      </c>
      <c r="M279" s="237"/>
      <c r="N279" s="111"/>
      <c r="O279" s="104"/>
    </row>
    <row r="280" spans="2:15" ht="17.25" customHeight="1" x14ac:dyDescent="0.4">
      <c r="B280" s="116"/>
      <c r="C280" s="57"/>
      <c r="D280" s="67" t="s">
        <v>65</v>
      </c>
      <c r="E280" s="67" t="s">
        <v>85</v>
      </c>
      <c r="F280" s="237" t="s">
        <v>15</v>
      </c>
      <c r="G280" s="67" t="s">
        <v>15</v>
      </c>
      <c r="H280" s="124">
        <v>0</v>
      </c>
      <c r="J280" s="124">
        <f t="shared" si="5"/>
        <v>0</v>
      </c>
      <c r="K280" s="67" t="s">
        <v>65</v>
      </c>
      <c r="L280" s="67" t="s">
        <v>85</v>
      </c>
      <c r="M280" s="237"/>
      <c r="N280" s="111"/>
      <c r="O280" s="312"/>
    </row>
    <row r="281" spans="2:15" ht="17.25" customHeight="1" x14ac:dyDescent="0.4">
      <c r="B281" s="116"/>
      <c r="C281" s="57"/>
      <c r="D281" s="67" t="s">
        <v>65</v>
      </c>
      <c r="E281" s="67" t="s">
        <v>85</v>
      </c>
      <c r="F281" s="237" t="s">
        <v>15</v>
      </c>
      <c r="G281" s="67" t="s">
        <v>15</v>
      </c>
      <c r="H281" s="124">
        <v>0</v>
      </c>
      <c r="J281" s="124">
        <f t="shared" si="5"/>
        <v>0</v>
      </c>
      <c r="K281" s="67" t="s">
        <v>65</v>
      </c>
      <c r="L281" s="67" t="s">
        <v>85</v>
      </c>
      <c r="M281" s="237"/>
      <c r="N281" s="111"/>
      <c r="O281" s="312"/>
    </row>
    <row r="282" spans="2:15" ht="17.25" customHeight="1" x14ac:dyDescent="0.4">
      <c r="B282" s="116"/>
      <c r="C282" s="57"/>
      <c r="D282" s="67" t="s">
        <v>208</v>
      </c>
      <c r="E282" s="67" t="s">
        <v>115</v>
      </c>
      <c r="F282" s="237">
        <v>5935</v>
      </c>
      <c r="G282" s="67" t="s">
        <v>15</v>
      </c>
      <c r="H282" s="124">
        <v>0</v>
      </c>
      <c r="J282" s="124">
        <f t="shared" si="5"/>
        <v>0</v>
      </c>
      <c r="K282" s="67" t="s">
        <v>208</v>
      </c>
      <c r="L282" s="72" t="s">
        <v>127</v>
      </c>
      <c r="M282" s="237">
        <v>5904</v>
      </c>
      <c r="N282" s="111"/>
      <c r="O282" s="312"/>
    </row>
    <row r="283" spans="2:15" ht="17.25" customHeight="1" x14ac:dyDescent="0.4">
      <c r="B283" s="116"/>
      <c r="C283" s="57"/>
      <c r="D283" s="167" t="s">
        <v>142</v>
      </c>
      <c r="E283" s="67" t="s">
        <v>135</v>
      </c>
      <c r="F283" s="237" t="s">
        <v>144</v>
      </c>
      <c r="G283" s="67" t="s">
        <v>15</v>
      </c>
      <c r="H283" s="124">
        <v>0</v>
      </c>
      <c r="J283" s="124">
        <f t="shared" si="5"/>
        <v>0</v>
      </c>
      <c r="K283" s="167" t="s">
        <v>142</v>
      </c>
      <c r="L283" s="67" t="s">
        <v>85</v>
      </c>
      <c r="M283" s="57">
        <v>41058000</v>
      </c>
      <c r="N283" s="111"/>
      <c r="O283" s="312"/>
    </row>
    <row r="284" spans="2:15" ht="17.25" customHeight="1" x14ac:dyDescent="0.4">
      <c r="B284" s="116"/>
      <c r="C284" s="67"/>
      <c r="D284" s="167" t="s">
        <v>142</v>
      </c>
      <c r="E284" s="67" t="s">
        <v>135</v>
      </c>
      <c r="F284" s="237" t="s">
        <v>144</v>
      </c>
      <c r="G284" s="67" t="s">
        <v>15</v>
      </c>
      <c r="H284" s="124">
        <v>0</v>
      </c>
      <c r="J284" s="124">
        <f t="shared" si="5"/>
        <v>0</v>
      </c>
      <c r="K284" s="167" t="s">
        <v>142</v>
      </c>
      <c r="L284" s="67" t="s">
        <v>235</v>
      </c>
      <c r="M284" s="57">
        <v>41058000</v>
      </c>
      <c r="N284" s="111"/>
      <c r="O284" s="104"/>
    </row>
    <row r="285" spans="2:15" ht="17.25" customHeight="1" x14ac:dyDescent="0.4">
      <c r="B285" s="116"/>
      <c r="C285" s="57"/>
      <c r="D285" s="167" t="s">
        <v>142</v>
      </c>
      <c r="E285" s="67" t="s">
        <v>135</v>
      </c>
      <c r="F285" s="237"/>
      <c r="G285" s="67" t="s">
        <v>15</v>
      </c>
      <c r="H285" s="124">
        <v>0</v>
      </c>
      <c r="J285" s="124">
        <f t="shared" si="5"/>
        <v>0</v>
      </c>
      <c r="K285" s="167" t="s">
        <v>142</v>
      </c>
      <c r="L285" s="67" t="s">
        <v>77</v>
      </c>
      <c r="M285" s="92">
        <v>41060000</v>
      </c>
      <c r="N285" s="111"/>
      <c r="O285" s="104"/>
    </row>
    <row r="286" spans="2:15" ht="17.25" customHeight="1" x14ac:dyDescent="0.4">
      <c r="B286" s="116"/>
      <c r="C286" s="57"/>
      <c r="D286" s="167" t="s">
        <v>142</v>
      </c>
      <c r="E286" s="67" t="s">
        <v>77</v>
      </c>
      <c r="F286" s="237" t="s">
        <v>15</v>
      </c>
      <c r="G286" s="67" t="s">
        <v>15</v>
      </c>
      <c r="H286" s="124">
        <v>0</v>
      </c>
      <c r="J286" s="124">
        <f t="shared" si="5"/>
        <v>0</v>
      </c>
      <c r="K286" s="167" t="s">
        <v>142</v>
      </c>
      <c r="L286" s="67" t="s">
        <v>77</v>
      </c>
      <c r="M286" s="92">
        <v>41060000</v>
      </c>
      <c r="N286" s="111"/>
      <c r="O286" s="104"/>
    </row>
    <row r="287" spans="2:15" ht="17.25" customHeight="1" x14ac:dyDescent="0.4">
      <c r="B287" s="116"/>
      <c r="C287" s="57"/>
      <c r="D287" s="67" t="s">
        <v>112</v>
      </c>
      <c r="E287" s="67" t="s">
        <v>284</v>
      </c>
      <c r="F287" s="67">
        <v>4006</v>
      </c>
      <c r="G287" s="67" t="s">
        <v>15</v>
      </c>
      <c r="H287" s="124">
        <v>0</v>
      </c>
      <c r="J287" s="124">
        <f t="shared" si="5"/>
        <v>0</v>
      </c>
      <c r="K287" s="67" t="s">
        <v>112</v>
      </c>
      <c r="L287" s="67" t="s">
        <v>77</v>
      </c>
      <c r="M287" s="92">
        <v>41060000</v>
      </c>
      <c r="N287" s="111"/>
      <c r="O287" s="104"/>
    </row>
    <row r="288" spans="2:15" ht="17.25" customHeight="1" x14ac:dyDescent="0.4">
      <c r="B288" s="116"/>
      <c r="C288" s="67"/>
      <c r="D288" s="67"/>
      <c r="E288" s="67"/>
      <c r="F288" s="67"/>
      <c r="G288" s="67"/>
      <c r="H288" s="124"/>
      <c r="J288" s="124"/>
      <c r="K288" s="67"/>
      <c r="L288" s="67"/>
      <c r="M288" s="67"/>
      <c r="N288" s="111"/>
      <c r="O288" s="104"/>
    </row>
    <row r="289" spans="2:15" ht="17.25" customHeight="1" x14ac:dyDescent="0.4">
      <c r="B289" s="116"/>
      <c r="C289" s="67"/>
      <c r="D289" s="67"/>
      <c r="E289" s="67"/>
      <c r="F289" s="67"/>
      <c r="G289" s="67"/>
      <c r="H289" s="124"/>
      <c r="J289" s="124"/>
      <c r="K289" s="67"/>
      <c r="L289" s="67"/>
      <c r="M289" s="67"/>
      <c r="N289" s="111"/>
      <c r="O289" s="104"/>
    </row>
    <row r="290" spans="2:15" ht="17.850000000000001" customHeight="1" thickBot="1" x14ac:dyDescent="0.45">
      <c r="B290" s="117"/>
      <c r="C290" s="118"/>
      <c r="D290" s="118"/>
      <c r="E290" s="118"/>
      <c r="F290" s="118"/>
      <c r="G290" s="118"/>
      <c r="H290" s="118"/>
      <c r="I290" s="118"/>
      <c r="J290" s="118"/>
      <c r="K290" s="118"/>
      <c r="L290" s="118"/>
      <c r="M290" s="118"/>
      <c r="N290" s="121"/>
      <c r="O290" s="122"/>
    </row>
    <row r="291" spans="2:15" ht="17.850000000000001" customHeight="1" x14ac:dyDescent="0.4">
      <c r="B291" s="123"/>
      <c r="C291" s="65"/>
      <c r="D291" s="67"/>
      <c r="E291" s="67"/>
      <c r="F291" s="67"/>
      <c r="G291" s="67"/>
      <c r="H291" s="124"/>
      <c r="I291" s="67"/>
      <c r="J291" s="124"/>
      <c r="K291" s="67"/>
      <c r="L291" s="57"/>
      <c r="M291" s="57"/>
      <c r="N291" s="67"/>
      <c r="O291" s="122"/>
    </row>
    <row r="292" spans="2:15" ht="17.850000000000001" customHeight="1" x14ac:dyDescent="0.4">
      <c r="B292" s="123"/>
      <c r="C292" s="71"/>
      <c r="D292" s="67"/>
      <c r="E292" s="67"/>
      <c r="F292" s="67"/>
      <c r="G292" s="67"/>
      <c r="H292" s="124">
        <f>SUM(H274:H290)</f>
        <v>15000</v>
      </c>
      <c r="I292" s="67"/>
      <c r="J292" s="124">
        <f>SUM(J274:J290)</f>
        <v>15000</v>
      </c>
      <c r="K292" s="67"/>
      <c r="L292" s="67"/>
      <c r="M292" s="67"/>
      <c r="N292" s="67"/>
      <c r="O292" s="122"/>
    </row>
    <row r="293" spans="2:15" x14ac:dyDescent="0.4">
      <c r="I293" s="84">
        <f>H292-J292</f>
        <v>0</v>
      </c>
    </row>
    <row r="344" ht="200.25" customHeight="1" x14ac:dyDescent="0.4"/>
    <row r="358" spans="1:2" x14ac:dyDescent="0.4">
      <c r="A358" s="52" t="s">
        <v>2</v>
      </c>
      <c r="B358" s="52" t="s">
        <v>2</v>
      </c>
    </row>
    <row r="395" spans="15:15" x14ac:dyDescent="0.4">
      <c r="O395" s="92"/>
    </row>
  </sheetData>
  <dataConsolidate/>
  <phoneticPr fontId="0" type="noConversion"/>
  <conditionalFormatting sqref="H33:H35 J33:J35 H75:H77 J75:J77 H102:H105 J102:J105 J120:J129 J131:J134 H121:H142 H275:H290 J221:J228 J136:J142 H150:H154 J150:J154 H161:H165 J161:J165 J174:J177 H198:H205 J253:J254 J108:J111 J179:J183 J185 J213:J219 H7:H15 J43:J56 H252:H254 J233:J245 H259:H260 J259:J262 J203:J207 J187:J194 J275:J290 J7:J15 H43:H56 J79:J87 H210:H219 H79:H87 H207 H187:H194 H228 H108:H111 H89:H95 J89:J95 J170:J172">
    <cfRule type="cellIs" dxfId="16" priority="1" stopIfTrue="1" operator="notEqual">
      <formula>0</formula>
    </cfRule>
  </conditionalFormatting>
  <conditionalFormatting sqref="H88">
    <cfRule type="cellIs" dxfId="15" priority="2" stopIfTrue="1" operator="notEqual">
      <formula>5034</formula>
    </cfRule>
  </conditionalFormatting>
  <conditionalFormatting sqref="J88">
    <cfRule type="cellIs" dxfId="14" priority="3" stopIfTrue="1" operator="notEqual">
      <formula>5000</formula>
    </cfRule>
  </conditionalFormatting>
  <conditionalFormatting sqref="J38">
    <cfRule type="cellIs" dxfId="13" priority="4" stopIfTrue="1" operator="notEqual">
      <formula>$J$39</formula>
    </cfRule>
  </conditionalFormatting>
  <conditionalFormatting sqref="J97">
    <cfRule type="cellIs" dxfId="12" priority="5" stopIfTrue="1" operator="notEqual">
      <formula>$J$98</formula>
    </cfRule>
  </conditionalFormatting>
  <conditionalFormatting sqref="J113">
    <cfRule type="cellIs" dxfId="11" priority="6" stopIfTrue="1" operator="notEqual">
      <formula>$J$114</formula>
    </cfRule>
  </conditionalFormatting>
  <conditionalFormatting sqref="H167">
    <cfRule type="cellIs" dxfId="10" priority="7" stopIfTrue="1" operator="notEqual">
      <formula>45031</formula>
    </cfRule>
  </conditionalFormatting>
  <conditionalFormatting sqref="H78">
    <cfRule type="cellIs" dxfId="9" priority="8" stopIfTrue="1" operator="notEqual">
      <formula>534</formula>
    </cfRule>
  </conditionalFormatting>
  <conditionalFormatting sqref="J169 J167">
    <cfRule type="cellIs" dxfId="8" priority="9" stopIfTrue="1" operator="notEqual">
      <formula>0</formula>
    </cfRule>
  </conditionalFormatting>
  <conditionalFormatting sqref="H224">
    <cfRule type="cellIs" dxfId="7" priority="10" stopIfTrue="1" operator="notEqual">
      <formula>20000</formula>
    </cfRule>
  </conditionalFormatting>
  <conditionalFormatting sqref="H221">
    <cfRule type="cellIs" dxfId="6" priority="11" stopIfTrue="1" operator="notEqual">
      <formula>5990</formula>
    </cfRule>
  </conditionalFormatting>
  <conditionalFormatting sqref="H225">
    <cfRule type="cellIs" dxfId="5" priority="12" stopIfTrue="1" operator="notEqual">
      <formula>200</formula>
    </cfRule>
  </conditionalFormatting>
  <conditionalFormatting sqref="H222:H223">
    <cfRule type="cellIs" dxfId="4" priority="13" stopIfTrue="1" operator="notEqual">
      <formula>22755</formula>
    </cfRule>
  </conditionalFormatting>
  <conditionalFormatting sqref="H120">
    <cfRule type="cellIs" dxfId="3" priority="14" stopIfTrue="1" operator="notEqual">
      <formula>10000</formula>
    </cfRule>
  </conditionalFormatting>
  <conditionalFormatting sqref="H226">
    <cfRule type="cellIs" dxfId="2" priority="15" stopIfTrue="1" operator="notEqual">
      <formula>10000</formula>
    </cfRule>
  </conditionalFormatting>
  <pageMargins left="0.5" right="0.5" top="0.27" bottom="0.25" header="0.5" footer="0.5"/>
  <pageSetup scale="35" orientation="landscape" r:id="rId1"/>
  <headerFooter alignWithMargins="0">
    <oddHeader>&amp;A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37"/>
  <sheetViews>
    <sheetView showGridLines="0" topLeftCell="A94" zoomScale="60" workbookViewId="0">
      <selection activeCell="H94" sqref="H94"/>
    </sheetView>
  </sheetViews>
  <sheetFormatPr defaultColWidth="9.109375" defaultRowHeight="22.8" x14ac:dyDescent="0.4"/>
  <cols>
    <col min="1" max="1" width="2.6640625" style="52" customWidth="1"/>
    <col min="2" max="2" width="20" style="52" customWidth="1"/>
    <col min="3" max="3" width="29.6640625" style="52" customWidth="1"/>
    <col min="4" max="4" width="46" style="52" bestFit="1" customWidth="1"/>
    <col min="5" max="5" width="22.88671875" style="52" customWidth="1"/>
    <col min="6" max="6" width="15.88671875" style="52" bestFit="1" customWidth="1"/>
    <col min="7" max="7" width="17.88671875" style="52" customWidth="1"/>
    <col min="8" max="8" width="14.88671875" style="52" customWidth="1"/>
    <col min="9" max="9" width="18.5546875" style="52" bestFit="1" customWidth="1"/>
    <col min="10" max="10" width="25" style="52" bestFit="1" customWidth="1"/>
    <col min="11" max="11" width="31.6640625" style="52" bestFit="1" customWidth="1"/>
    <col min="12" max="12" width="24.33203125" style="52" customWidth="1"/>
    <col min="13" max="13" width="15.33203125" style="52" bestFit="1" customWidth="1"/>
    <col min="14" max="14" width="23" style="52" bestFit="1" customWidth="1"/>
    <col min="15" max="15" width="11.88671875" style="52" customWidth="1"/>
    <col min="16" max="16384" width="9.109375" style="52"/>
  </cols>
  <sheetData>
    <row r="1" spans="1:15" x14ac:dyDescent="0.4">
      <c r="A1" s="55"/>
      <c r="B1" s="55"/>
      <c r="C1" s="56" t="s">
        <v>43</v>
      </c>
      <c r="D1" s="58"/>
      <c r="E1" s="58"/>
      <c r="F1" s="58"/>
      <c r="G1" s="58"/>
      <c r="H1" s="58"/>
      <c r="I1" s="60"/>
      <c r="J1" s="58"/>
      <c r="K1" s="58"/>
      <c r="L1" s="58"/>
      <c r="M1" s="59"/>
      <c r="N1" s="59"/>
    </row>
    <row r="2" spans="1:15" x14ac:dyDescent="0.4">
      <c r="A2" s="55"/>
      <c r="B2" s="55"/>
      <c r="C2" s="127">
        <f>WIC!C2</f>
        <v>37147</v>
      </c>
      <c r="D2" s="58"/>
      <c r="E2" s="58"/>
      <c r="F2" s="58"/>
      <c r="G2" s="58"/>
      <c r="H2" s="58"/>
      <c r="I2" s="60"/>
      <c r="J2" s="58"/>
      <c r="K2" s="58"/>
      <c r="L2" s="58"/>
      <c r="M2" s="59"/>
      <c r="N2" s="59"/>
    </row>
    <row r="3" spans="1:15" x14ac:dyDescent="0.4">
      <c r="A3" s="55"/>
      <c r="B3" s="55"/>
      <c r="C3" s="58"/>
      <c r="D3" s="58"/>
      <c r="E3" s="58"/>
      <c r="F3" s="58"/>
      <c r="G3" s="261"/>
      <c r="H3" s="58"/>
      <c r="I3" s="60"/>
      <c r="J3" s="58"/>
      <c r="K3" s="58"/>
      <c r="L3" s="58"/>
      <c r="M3" s="59"/>
      <c r="N3" s="59"/>
    </row>
    <row r="4" spans="1:15" x14ac:dyDescent="0.4">
      <c r="A4" s="55"/>
      <c r="B4" s="55"/>
      <c r="C4" s="56" t="s">
        <v>0</v>
      </c>
      <c r="D4" s="57"/>
      <c r="E4" s="58"/>
      <c r="F4" s="59"/>
      <c r="G4" s="59"/>
      <c r="H4" s="58"/>
      <c r="I4" s="60"/>
      <c r="J4" s="56" t="s">
        <v>1</v>
      </c>
      <c r="K4" s="56"/>
      <c r="L4" s="58"/>
      <c r="M4" s="59"/>
      <c r="N4" s="59"/>
    </row>
    <row r="5" spans="1:15" ht="23.4" thickBot="1" x14ac:dyDescent="0.45">
      <c r="A5" s="55"/>
      <c r="B5" s="55"/>
      <c r="C5" s="58" t="s">
        <v>98</v>
      </c>
      <c r="D5" s="58" t="s">
        <v>4</v>
      </c>
      <c r="E5" s="58" t="s">
        <v>5</v>
      </c>
      <c r="F5" s="59" t="s">
        <v>6</v>
      </c>
      <c r="G5" s="59" t="s">
        <v>71</v>
      </c>
      <c r="H5" s="58" t="s">
        <v>8</v>
      </c>
      <c r="I5" s="60"/>
      <c r="J5" s="58" t="s">
        <v>8</v>
      </c>
      <c r="K5" s="58" t="s">
        <v>4</v>
      </c>
      <c r="L5" s="58" t="s">
        <v>5</v>
      </c>
      <c r="M5" s="59" t="s">
        <v>9</v>
      </c>
      <c r="N5" s="58" t="s">
        <v>98</v>
      </c>
    </row>
    <row r="6" spans="1:15" x14ac:dyDescent="0.4">
      <c r="A6" s="55"/>
      <c r="B6" s="128">
        <v>903145</v>
      </c>
      <c r="C6" s="88"/>
      <c r="D6" s="129"/>
      <c r="E6" s="129"/>
      <c r="F6" s="129"/>
      <c r="G6" s="129"/>
      <c r="H6" s="129"/>
      <c r="I6" s="130"/>
      <c r="J6" s="129"/>
      <c r="K6" s="129"/>
      <c r="L6" s="129"/>
      <c r="M6" s="131"/>
      <c r="N6" s="132"/>
      <c r="O6" s="249"/>
    </row>
    <row r="7" spans="1:15" x14ac:dyDescent="0.4">
      <c r="A7" s="55"/>
      <c r="B7" s="133"/>
      <c r="C7" s="67" t="s">
        <v>81</v>
      </c>
      <c r="D7" s="67" t="s">
        <v>40</v>
      </c>
      <c r="E7" s="67" t="s">
        <v>10</v>
      </c>
      <c r="F7" s="67">
        <v>0</v>
      </c>
      <c r="G7" s="67" t="s">
        <v>28</v>
      </c>
      <c r="H7" s="73">
        <v>0</v>
      </c>
      <c r="I7" s="134"/>
      <c r="J7" s="73">
        <f t="shared" ref="J7:J14" si="0">ROUND(IF(H7&lt;0,H7*(1+TB_Fuel_Rate),H7*(1-TB_Fuel_Rate)),0)</f>
        <v>0</v>
      </c>
      <c r="K7" s="67" t="s">
        <v>33</v>
      </c>
      <c r="L7" s="67" t="s">
        <v>97</v>
      </c>
      <c r="M7" s="67" t="s">
        <v>10</v>
      </c>
      <c r="N7" s="91" t="s">
        <v>81</v>
      </c>
      <c r="O7" s="249"/>
    </row>
    <row r="8" spans="1:15" x14ac:dyDescent="0.4">
      <c r="B8" s="262"/>
      <c r="C8" s="67"/>
      <c r="D8" s="67" t="s">
        <v>44</v>
      </c>
      <c r="E8" s="67" t="s">
        <v>10</v>
      </c>
      <c r="F8" s="67">
        <v>50026000</v>
      </c>
      <c r="G8" s="67" t="s">
        <v>28</v>
      </c>
      <c r="H8" s="73">
        <f>WIC!J12</f>
        <v>5000</v>
      </c>
      <c r="I8" s="134"/>
      <c r="J8" s="73">
        <f t="shared" si="0"/>
        <v>5000</v>
      </c>
      <c r="K8" s="67" t="s">
        <v>33</v>
      </c>
      <c r="L8" s="67" t="s">
        <v>97</v>
      </c>
      <c r="M8" s="67" t="s">
        <v>10</v>
      </c>
      <c r="N8" s="91" t="s">
        <v>81</v>
      </c>
      <c r="O8" s="249"/>
    </row>
    <row r="9" spans="1:15" x14ac:dyDescent="0.4">
      <c r="B9" s="262"/>
      <c r="C9" s="67"/>
      <c r="D9" s="67" t="s">
        <v>44</v>
      </c>
      <c r="E9" s="67" t="s">
        <v>10</v>
      </c>
      <c r="F9" s="67" t="str">
        <f>WIC!B19</f>
        <v>41059036 expired</v>
      </c>
      <c r="G9" s="67" t="s">
        <v>28</v>
      </c>
      <c r="H9" s="73">
        <f>WIC!J28</f>
        <v>0</v>
      </c>
      <c r="I9" s="74"/>
      <c r="J9" s="73">
        <f>ROUND(IF(H9&lt;0,H9*(1+TB_Fuel_Rate),H9*(1-TB_Fuel_Rate)),0)</f>
        <v>0</v>
      </c>
      <c r="K9" s="67" t="s">
        <v>33</v>
      </c>
      <c r="L9" s="67" t="s">
        <v>97</v>
      </c>
      <c r="M9" s="67" t="s">
        <v>10</v>
      </c>
      <c r="N9" s="91" t="s">
        <v>81</v>
      </c>
      <c r="O9" s="249"/>
    </row>
    <row r="10" spans="1:15" x14ac:dyDescent="0.4">
      <c r="B10" s="262"/>
      <c r="C10" s="67"/>
      <c r="D10" s="67" t="s">
        <v>44</v>
      </c>
      <c r="E10" s="67" t="s">
        <v>10</v>
      </c>
      <c r="F10" s="67">
        <v>41059040</v>
      </c>
      <c r="G10" s="67" t="s">
        <v>28</v>
      </c>
      <c r="H10" s="73">
        <f>WIC!J48+WIC!J49+WIC!J50+WIC!J51+WIC!J53+WIC!J47+WIC!J54</f>
        <v>14504</v>
      </c>
      <c r="I10" s="74"/>
      <c r="J10" s="73">
        <f>ROUND(IF(H10&lt;0,H10*(1+TB_Fuel_Rate),H10*(1-TB_Fuel_Rate)),0)</f>
        <v>14504</v>
      </c>
      <c r="K10" s="67" t="s">
        <v>33</v>
      </c>
      <c r="L10" s="67" t="s">
        <v>97</v>
      </c>
      <c r="M10" s="67" t="s">
        <v>10</v>
      </c>
      <c r="N10" s="91" t="s">
        <v>81</v>
      </c>
      <c r="O10" s="249"/>
    </row>
    <row r="11" spans="1:15" x14ac:dyDescent="0.4">
      <c r="B11" s="262"/>
      <c r="C11" s="67"/>
      <c r="D11" s="67" t="s">
        <v>44</v>
      </c>
      <c r="E11" s="67" t="s">
        <v>10</v>
      </c>
      <c r="F11" s="67">
        <v>41104000</v>
      </c>
      <c r="G11" s="67" t="s">
        <v>28</v>
      </c>
      <c r="H11" s="73">
        <f>WIC!J33</f>
        <v>990</v>
      </c>
      <c r="I11" s="74"/>
      <c r="J11" s="73">
        <f t="shared" si="0"/>
        <v>990</v>
      </c>
      <c r="K11" s="67" t="s">
        <v>33</v>
      </c>
      <c r="L11" s="67" t="s">
        <v>97</v>
      </c>
      <c r="M11" s="67" t="s">
        <v>10</v>
      </c>
      <c r="N11" s="91" t="s">
        <v>81</v>
      </c>
      <c r="O11" s="249"/>
    </row>
    <row r="12" spans="1:15" x14ac:dyDescent="0.4">
      <c r="B12" s="262"/>
      <c r="C12" s="110"/>
      <c r="D12" s="110" t="s">
        <v>44</v>
      </c>
      <c r="E12" s="110" t="s">
        <v>10</v>
      </c>
      <c r="F12" s="110">
        <v>41066000</v>
      </c>
      <c r="G12" s="110" t="s">
        <v>28</v>
      </c>
      <c r="H12" s="346">
        <f>WIC!J74+WIC!J75+WIC!J76+WIC!J77-J176</f>
        <v>-26068</v>
      </c>
      <c r="I12" s="74"/>
      <c r="J12" s="346">
        <f t="shared" si="0"/>
        <v>-26068</v>
      </c>
      <c r="K12" s="347" t="s">
        <v>33</v>
      </c>
      <c r="L12" s="347" t="s">
        <v>97</v>
      </c>
      <c r="M12" s="347" t="s">
        <v>10</v>
      </c>
      <c r="N12" s="348" t="s">
        <v>81</v>
      </c>
      <c r="O12" s="249"/>
    </row>
    <row r="13" spans="1:15" x14ac:dyDescent="0.4">
      <c r="B13" s="262"/>
      <c r="C13" s="67"/>
      <c r="D13" s="67" t="s">
        <v>44</v>
      </c>
      <c r="E13" s="67" t="s">
        <v>10</v>
      </c>
      <c r="F13" s="67">
        <v>41075000</v>
      </c>
      <c r="G13" s="67" t="s">
        <v>28</v>
      </c>
      <c r="H13" s="73">
        <f>WIC!J102+WIC!J103+WIC!J104+WIC!J105</f>
        <v>1845</v>
      </c>
      <c r="I13" s="74"/>
      <c r="J13" s="73">
        <f t="shared" si="0"/>
        <v>1845</v>
      </c>
      <c r="K13" s="67" t="s">
        <v>33</v>
      </c>
      <c r="L13" s="67" t="s">
        <v>97</v>
      </c>
      <c r="M13" s="67" t="s">
        <v>10</v>
      </c>
      <c r="N13" s="91" t="s">
        <v>81</v>
      </c>
      <c r="O13" s="249"/>
    </row>
    <row r="14" spans="1:15" x14ac:dyDescent="0.4">
      <c r="A14" s="55"/>
      <c r="B14" s="133"/>
      <c r="C14" s="67"/>
      <c r="D14" s="67" t="s">
        <v>40</v>
      </c>
      <c r="E14" s="67" t="s">
        <v>10</v>
      </c>
      <c r="F14" s="67">
        <v>33244000</v>
      </c>
      <c r="G14" s="67" t="s">
        <v>28</v>
      </c>
      <c r="H14" s="73">
        <v>0</v>
      </c>
      <c r="I14" s="74"/>
      <c r="J14" s="73">
        <f t="shared" si="0"/>
        <v>0</v>
      </c>
      <c r="K14" s="67" t="s">
        <v>33</v>
      </c>
      <c r="L14" s="67" t="s">
        <v>97</v>
      </c>
      <c r="M14" s="67" t="s">
        <v>10</v>
      </c>
      <c r="N14" s="91" t="s">
        <v>81</v>
      </c>
      <c r="O14" s="249"/>
    </row>
    <row r="15" spans="1:15" x14ac:dyDescent="0.4">
      <c r="A15" s="55"/>
      <c r="B15" s="133"/>
      <c r="C15" s="67"/>
      <c r="D15" s="67" t="s">
        <v>40</v>
      </c>
      <c r="E15" s="67" t="s">
        <v>159</v>
      </c>
      <c r="F15" s="67">
        <v>1752</v>
      </c>
      <c r="G15" s="67" t="s">
        <v>28</v>
      </c>
      <c r="H15" s="73">
        <v>0</v>
      </c>
      <c r="I15" s="74"/>
      <c r="J15" s="73">
        <f>ROUND(IF(H15&lt;0,H15*(1+TB_Fuel_Rate),H15*(1-TB_Fuel_Rate)),0)</f>
        <v>0</v>
      </c>
      <c r="K15" s="67" t="s">
        <v>33</v>
      </c>
      <c r="L15" s="67" t="s">
        <v>97</v>
      </c>
      <c r="M15" s="67" t="s">
        <v>10</v>
      </c>
      <c r="N15" s="91" t="s">
        <v>81</v>
      </c>
      <c r="O15" s="249"/>
    </row>
    <row r="16" spans="1:15" x14ac:dyDescent="0.4">
      <c r="A16" s="55"/>
      <c r="B16" s="133"/>
      <c r="C16" s="67"/>
      <c r="D16" s="67" t="s">
        <v>40</v>
      </c>
      <c r="E16" s="67" t="s">
        <v>198</v>
      </c>
      <c r="F16" s="67">
        <v>5866</v>
      </c>
      <c r="G16" s="67" t="s">
        <v>28</v>
      </c>
      <c r="H16" s="73">
        <v>0</v>
      </c>
      <c r="I16" s="74"/>
      <c r="J16" s="73">
        <f>H16</f>
        <v>0</v>
      </c>
      <c r="K16" s="67" t="s">
        <v>33</v>
      </c>
      <c r="L16" s="67" t="s">
        <v>97</v>
      </c>
      <c r="M16" s="67" t="s">
        <v>10</v>
      </c>
      <c r="N16" s="91" t="s">
        <v>81</v>
      </c>
      <c r="O16" s="249"/>
    </row>
    <row r="17" spans="1:15" x14ac:dyDescent="0.4">
      <c r="A17" s="55"/>
      <c r="B17" s="133"/>
      <c r="C17" s="57"/>
      <c r="D17" s="67" t="s">
        <v>40</v>
      </c>
      <c r="E17" s="67" t="s">
        <v>127</v>
      </c>
      <c r="F17" s="67">
        <v>5904</v>
      </c>
      <c r="G17" s="67" t="s">
        <v>28</v>
      </c>
      <c r="H17" s="73">
        <v>0</v>
      </c>
      <c r="I17" s="74"/>
      <c r="J17" s="73">
        <f>H17</f>
        <v>0</v>
      </c>
      <c r="K17" s="67" t="s">
        <v>33</v>
      </c>
      <c r="L17" s="67" t="s">
        <v>97</v>
      </c>
      <c r="M17" s="67" t="s">
        <v>10</v>
      </c>
      <c r="N17" s="91" t="s">
        <v>81</v>
      </c>
      <c r="O17" s="249"/>
    </row>
    <row r="18" spans="1:15" x14ac:dyDescent="0.4">
      <c r="A18" s="55"/>
      <c r="B18" s="133"/>
      <c r="C18" s="57"/>
      <c r="D18" s="67" t="s">
        <v>40</v>
      </c>
      <c r="E18" s="67" t="s">
        <v>123</v>
      </c>
      <c r="F18" s="67">
        <v>1510</v>
      </c>
      <c r="G18" s="67" t="s">
        <v>28</v>
      </c>
      <c r="H18" s="73">
        <v>0</v>
      </c>
      <c r="I18" s="74"/>
      <c r="J18" s="73">
        <f t="shared" ref="J18:J23" si="1">ROUND(IF(H18&lt;0,H18*(1+TB_Fuel_Rate),H18*(1-TB_Fuel_Rate)),0)</f>
        <v>0</v>
      </c>
      <c r="K18" s="67" t="s">
        <v>33</v>
      </c>
      <c r="L18" s="67" t="s">
        <v>97</v>
      </c>
      <c r="M18" s="67" t="s">
        <v>10</v>
      </c>
      <c r="N18" s="91" t="s">
        <v>81</v>
      </c>
      <c r="O18" s="249"/>
    </row>
    <row r="19" spans="1:15" x14ac:dyDescent="0.4">
      <c r="A19" s="55"/>
      <c r="B19" s="133"/>
      <c r="C19" s="57"/>
      <c r="D19" s="67" t="s">
        <v>40</v>
      </c>
      <c r="E19" s="67" t="s">
        <v>123</v>
      </c>
      <c r="F19" s="67">
        <v>1510</v>
      </c>
      <c r="G19" s="67" t="s">
        <v>28</v>
      </c>
      <c r="H19" s="73">
        <v>0</v>
      </c>
      <c r="I19" s="74"/>
      <c r="J19" s="73">
        <f t="shared" si="1"/>
        <v>0</v>
      </c>
      <c r="K19" s="67" t="s">
        <v>33</v>
      </c>
      <c r="L19" s="67" t="s">
        <v>97</v>
      </c>
      <c r="M19" s="67" t="s">
        <v>10</v>
      </c>
      <c r="N19" s="91" t="s">
        <v>81</v>
      </c>
      <c r="O19" s="249"/>
    </row>
    <row r="20" spans="1:15" x14ac:dyDescent="0.4">
      <c r="A20" s="55"/>
      <c r="B20" s="133"/>
      <c r="C20" s="57"/>
      <c r="D20" s="67" t="s">
        <v>40</v>
      </c>
      <c r="E20" s="67" t="s">
        <v>123</v>
      </c>
      <c r="F20" s="67">
        <v>1510</v>
      </c>
      <c r="G20" s="67" t="s">
        <v>28</v>
      </c>
      <c r="H20" s="73">
        <v>0</v>
      </c>
      <c r="I20" s="74"/>
      <c r="J20" s="73">
        <f t="shared" si="1"/>
        <v>0</v>
      </c>
      <c r="K20" s="67" t="s">
        <v>33</v>
      </c>
      <c r="L20" s="67" t="s">
        <v>97</v>
      </c>
      <c r="M20" s="67" t="s">
        <v>10</v>
      </c>
      <c r="N20" s="91" t="s">
        <v>81</v>
      </c>
      <c r="O20" s="249"/>
    </row>
    <row r="21" spans="1:15" x14ac:dyDescent="0.4">
      <c r="A21" s="55"/>
      <c r="B21" s="133"/>
      <c r="C21" s="57"/>
      <c r="D21" s="67" t="s">
        <v>40</v>
      </c>
      <c r="E21" s="67" t="s">
        <v>165</v>
      </c>
      <c r="F21" s="67">
        <v>20163</v>
      </c>
      <c r="G21" s="67" t="s">
        <v>28</v>
      </c>
      <c r="H21" s="73">
        <v>0</v>
      </c>
      <c r="I21" s="74"/>
      <c r="J21" s="73">
        <f t="shared" si="1"/>
        <v>0</v>
      </c>
      <c r="K21" s="67" t="s">
        <v>33</v>
      </c>
      <c r="L21" s="67" t="s">
        <v>97</v>
      </c>
      <c r="M21" s="67" t="s">
        <v>10</v>
      </c>
      <c r="N21" s="91" t="s">
        <v>81</v>
      </c>
      <c r="O21" s="249"/>
    </row>
    <row r="22" spans="1:15" x14ac:dyDescent="0.4">
      <c r="A22" s="55"/>
      <c r="B22" s="133"/>
      <c r="D22" s="67" t="s">
        <v>40</v>
      </c>
      <c r="E22" s="67" t="s">
        <v>165</v>
      </c>
      <c r="F22" s="67">
        <v>20163</v>
      </c>
      <c r="G22" s="67" t="s">
        <v>28</v>
      </c>
      <c r="H22" s="73">
        <v>0</v>
      </c>
      <c r="I22" s="74"/>
      <c r="J22" s="73">
        <f t="shared" si="1"/>
        <v>0</v>
      </c>
      <c r="K22" s="67" t="s">
        <v>33</v>
      </c>
      <c r="L22" s="67" t="s">
        <v>97</v>
      </c>
      <c r="M22" s="67" t="s">
        <v>10</v>
      </c>
      <c r="N22" s="91" t="s">
        <v>81</v>
      </c>
      <c r="O22" s="249"/>
    </row>
    <row r="23" spans="1:15" x14ac:dyDescent="0.4">
      <c r="A23" s="55"/>
      <c r="B23" s="133"/>
      <c r="D23" s="67" t="s">
        <v>40</v>
      </c>
      <c r="E23" s="67" t="s">
        <v>165</v>
      </c>
      <c r="F23" s="67">
        <v>20163</v>
      </c>
      <c r="G23" s="67" t="s">
        <v>28</v>
      </c>
      <c r="H23" s="73">
        <v>0</v>
      </c>
      <c r="I23" s="74"/>
      <c r="J23" s="73">
        <f t="shared" si="1"/>
        <v>0</v>
      </c>
      <c r="K23" s="67" t="s">
        <v>33</v>
      </c>
      <c r="L23" s="67" t="s">
        <v>97</v>
      </c>
      <c r="M23" s="67" t="s">
        <v>10</v>
      </c>
      <c r="N23" s="91" t="s">
        <v>81</v>
      </c>
      <c r="O23" s="249"/>
    </row>
    <row r="24" spans="1:15" x14ac:dyDescent="0.4">
      <c r="A24" s="55"/>
      <c r="B24" s="133"/>
      <c r="C24" s="67"/>
      <c r="D24" s="67" t="s">
        <v>58</v>
      </c>
      <c r="E24" s="67" t="s">
        <v>10</v>
      </c>
      <c r="F24" s="67">
        <v>5866</v>
      </c>
      <c r="G24" s="67" t="s">
        <v>28</v>
      </c>
      <c r="H24" s="73">
        <v>0</v>
      </c>
      <c r="I24" s="74"/>
      <c r="J24" s="73">
        <f t="shared" ref="J24:J49" si="2">ROUND(IF(H24&lt;0,H24*(1+TB_Fuel_Rate),H24*(1-TB_Fuel_Rate)),0)</f>
        <v>0</v>
      </c>
      <c r="K24" s="67" t="s">
        <v>33</v>
      </c>
      <c r="L24" s="67" t="s">
        <v>97</v>
      </c>
      <c r="M24" s="67" t="s">
        <v>10</v>
      </c>
      <c r="N24" s="91" t="s">
        <v>81</v>
      </c>
      <c r="O24" s="249"/>
    </row>
    <row r="25" spans="1:15" x14ac:dyDescent="0.4">
      <c r="A25" s="55"/>
      <c r="B25" s="133"/>
      <c r="C25" s="110"/>
      <c r="D25" s="67" t="s">
        <v>44</v>
      </c>
      <c r="E25" s="67" t="s">
        <v>252</v>
      </c>
      <c r="F25" s="67"/>
      <c r="G25" s="67" t="s">
        <v>28</v>
      </c>
      <c r="H25" s="73">
        <v>0</v>
      </c>
      <c r="I25" s="74"/>
      <c r="J25" s="73">
        <f>ROUND(IF(H25&lt;0,H25*(1+TB_Fuel_Rate),H25*(1-TB_Fuel_Rate)),0)</f>
        <v>0</v>
      </c>
      <c r="K25" s="67" t="s">
        <v>33</v>
      </c>
      <c r="L25" s="67" t="s">
        <v>97</v>
      </c>
      <c r="M25" s="67" t="s">
        <v>10</v>
      </c>
      <c r="N25" s="91" t="s">
        <v>81</v>
      </c>
      <c r="O25" s="249"/>
    </row>
    <row r="26" spans="1:15" x14ac:dyDescent="0.4">
      <c r="A26" s="55"/>
      <c r="B26" s="133"/>
      <c r="C26" s="110"/>
      <c r="D26" s="67" t="s">
        <v>44</v>
      </c>
      <c r="E26" s="67" t="s">
        <v>252</v>
      </c>
      <c r="F26" s="67"/>
      <c r="G26" s="67" t="s">
        <v>28</v>
      </c>
      <c r="H26" s="73">
        <v>0</v>
      </c>
      <c r="I26" s="74"/>
      <c r="J26" s="73">
        <f>ROUND(IF(H26&lt;0,H26*(1+TB_Fuel_Rate),H26*(1-TB_Fuel_Rate)),0)</f>
        <v>0</v>
      </c>
      <c r="K26" s="67" t="s">
        <v>33</v>
      </c>
      <c r="L26" s="67" t="s">
        <v>97</v>
      </c>
      <c r="M26" s="67" t="s">
        <v>10</v>
      </c>
      <c r="N26" s="91" t="s">
        <v>81</v>
      </c>
      <c r="O26" s="249"/>
    </row>
    <row r="27" spans="1:15" x14ac:dyDescent="0.4">
      <c r="A27" s="55"/>
      <c r="B27" s="133"/>
      <c r="C27" s="110">
        <v>1016117</v>
      </c>
      <c r="D27" s="110" t="s">
        <v>44</v>
      </c>
      <c r="E27" s="110" t="s">
        <v>123</v>
      </c>
      <c r="F27" s="110">
        <v>1510</v>
      </c>
      <c r="G27" s="110" t="s">
        <v>28</v>
      </c>
      <c r="H27" s="346">
        <v>5000</v>
      </c>
      <c r="I27" s="74"/>
      <c r="J27" s="346">
        <f t="shared" si="2"/>
        <v>5000</v>
      </c>
      <c r="K27" s="347" t="s">
        <v>33</v>
      </c>
      <c r="L27" s="347" t="s">
        <v>97</v>
      </c>
      <c r="M27" s="347" t="s">
        <v>10</v>
      </c>
      <c r="N27" s="348" t="s">
        <v>81</v>
      </c>
      <c r="O27" s="249"/>
    </row>
    <row r="28" spans="1:15" x14ac:dyDescent="0.4">
      <c r="A28" s="55"/>
      <c r="B28" s="133"/>
      <c r="C28" s="110"/>
      <c r="D28" s="67" t="s">
        <v>44</v>
      </c>
      <c r="E28" s="67" t="s">
        <v>232</v>
      </c>
      <c r="F28" s="67"/>
      <c r="G28" s="67" t="s">
        <v>28</v>
      </c>
      <c r="H28" s="73">
        <v>0</v>
      </c>
      <c r="I28" s="74"/>
      <c r="J28" s="73">
        <f>ROUND(IF(H28&lt;0,H28*(1+TB_Fuel_Rate),H28*(1-TB_Fuel_Rate)),0)</f>
        <v>0</v>
      </c>
      <c r="K28" s="67" t="s">
        <v>33</v>
      </c>
      <c r="L28" s="67" t="s">
        <v>97</v>
      </c>
      <c r="M28" s="67" t="s">
        <v>10</v>
      </c>
      <c r="N28" s="91" t="s">
        <v>81</v>
      </c>
      <c r="O28" s="249"/>
    </row>
    <row r="29" spans="1:15" x14ac:dyDescent="0.4">
      <c r="A29" s="55"/>
      <c r="B29" s="133"/>
      <c r="C29" s="110"/>
      <c r="D29" s="67" t="s">
        <v>44</v>
      </c>
      <c r="E29" s="67" t="s">
        <v>103</v>
      </c>
      <c r="F29" s="67">
        <v>11943</v>
      </c>
      <c r="G29" s="67" t="s">
        <v>28</v>
      </c>
      <c r="H29" s="73">
        <v>0</v>
      </c>
      <c r="I29" s="74"/>
      <c r="J29" s="73">
        <f t="shared" si="2"/>
        <v>0</v>
      </c>
      <c r="K29" s="67" t="s">
        <v>33</v>
      </c>
      <c r="L29" s="67" t="s">
        <v>97</v>
      </c>
      <c r="M29" s="67" t="s">
        <v>10</v>
      </c>
      <c r="N29" s="91" t="s">
        <v>81</v>
      </c>
      <c r="O29" s="249"/>
    </row>
    <row r="30" spans="1:15" x14ac:dyDescent="0.4">
      <c r="A30" s="55"/>
      <c r="B30" s="133"/>
      <c r="C30" s="110"/>
      <c r="D30" s="67" t="s">
        <v>44</v>
      </c>
      <c r="E30" s="67" t="s">
        <v>103</v>
      </c>
      <c r="F30" s="67">
        <v>5904</v>
      </c>
      <c r="G30" s="67" t="s">
        <v>28</v>
      </c>
      <c r="H30" s="73">
        <v>0</v>
      </c>
      <c r="I30" s="74"/>
      <c r="J30" s="73">
        <f t="shared" si="2"/>
        <v>0</v>
      </c>
      <c r="K30" s="67" t="s">
        <v>33</v>
      </c>
      <c r="L30" s="67" t="s">
        <v>97</v>
      </c>
      <c r="M30" s="67" t="s">
        <v>10</v>
      </c>
      <c r="N30" s="91" t="s">
        <v>81</v>
      </c>
      <c r="O30" s="249"/>
    </row>
    <row r="31" spans="1:15" x14ac:dyDescent="0.4">
      <c r="A31" s="55"/>
      <c r="B31" s="133"/>
      <c r="C31" s="110"/>
      <c r="D31" s="67" t="s">
        <v>44</v>
      </c>
      <c r="E31" s="67" t="s">
        <v>77</v>
      </c>
      <c r="F31" s="67">
        <v>9967</v>
      </c>
      <c r="G31" s="67" t="s">
        <v>28</v>
      </c>
      <c r="H31" s="73">
        <v>0</v>
      </c>
      <c r="I31" s="74"/>
      <c r="J31" s="73">
        <f t="shared" si="2"/>
        <v>0</v>
      </c>
      <c r="K31" s="67" t="s">
        <v>33</v>
      </c>
      <c r="L31" s="67" t="s">
        <v>97</v>
      </c>
      <c r="M31" s="67" t="s">
        <v>10</v>
      </c>
      <c r="N31" s="91" t="s">
        <v>81</v>
      </c>
      <c r="O31" s="249"/>
    </row>
    <row r="32" spans="1:15" x14ac:dyDescent="0.4">
      <c r="A32" s="55"/>
      <c r="B32" s="133"/>
      <c r="C32" s="110"/>
      <c r="D32" s="67" t="s">
        <v>44</v>
      </c>
      <c r="E32" s="67" t="s">
        <v>226</v>
      </c>
      <c r="F32" s="67">
        <v>5935</v>
      </c>
      <c r="G32" s="67" t="s">
        <v>28</v>
      </c>
      <c r="H32" s="73">
        <v>0</v>
      </c>
      <c r="I32" s="74"/>
      <c r="J32" s="73">
        <f t="shared" si="2"/>
        <v>0</v>
      </c>
      <c r="K32" s="67" t="s">
        <v>33</v>
      </c>
      <c r="L32" s="67" t="s">
        <v>97</v>
      </c>
      <c r="M32" s="67" t="s">
        <v>10</v>
      </c>
      <c r="N32" s="91" t="s">
        <v>81</v>
      </c>
      <c r="O32" s="249"/>
    </row>
    <row r="33" spans="1:15" x14ac:dyDescent="0.4">
      <c r="A33" s="55"/>
      <c r="B33" s="133"/>
      <c r="C33" s="67"/>
      <c r="D33" s="67" t="s">
        <v>44</v>
      </c>
      <c r="E33" s="123" t="s">
        <v>115</v>
      </c>
      <c r="F33" s="67">
        <v>18994</v>
      </c>
      <c r="G33" s="67" t="s">
        <v>28</v>
      </c>
      <c r="H33" s="73">
        <v>3619</v>
      </c>
      <c r="I33" s="74"/>
      <c r="J33" s="73">
        <f t="shared" si="2"/>
        <v>3619</v>
      </c>
      <c r="K33" s="67" t="s">
        <v>33</v>
      </c>
      <c r="L33" s="67" t="s">
        <v>97</v>
      </c>
      <c r="M33" s="67" t="s">
        <v>10</v>
      </c>
      <c r="N33" s="91" t="s">
        <v>81</v>
      </c>
      <c r="O33" s="249"/>
    </row>
    <row r="34" spans="1:15" x14ac:dyDescent="0.4">
      <c r="A34" s="55"/>
      <c r="B34" s="133"/>
      <c r="C34" s="67"/>
      <c r="D34" s="67" t="s">
        <v>44</v>
      </c>
      <c r="E34" s="123" t="s">
        <v>115</v>
      </c>
      <c r="F34" s="67">
        <v>18994</v>
      </c>
      <c r="G34" s="67" t="s">
        <v>28</v>
      </c>
      <c r="H34" s="73">
        <v>5000</v>
      </c>
      <c r="I34" s="74"/>
      <c r="J34" s="73">
        <f t="shared" si="2"/>
        <v>5000</v>
      </c>
      <c r="K34" s="67" t="s">
        <v>33</v>
      </c>
      <c r="L34" s="67" t="s">
        <v>97</v>
      </c>
      <c r="M34" s="67" t="s">
        <v>10</v>
      </c>
      <c r="N34" s="91" t="s">
        <v>81</v>
      </c>
      <c r="O34" s="249"/>
    </row>
    <row r="35" spans="1:15" x14ac:dyDescent="0.4">
      <c r="A35" s="55"/>
      <c r="B35" s="133"/>
      <c r="C35" s="110">
        <v>1016954</v>
      </c>
      <c r="D35" s="110" t="s">
        <v>44</v>
      </c>
      <c r="E35" s="110" t="s">
        <v>115</v>
      </c>
      <c r="F35" s="338">
        <v>18994</v>
      </c>
      <c r="G35" s="110" t="s">
        <v>28</v>
      </c>
      <c r="H35" s="346">
        <v>5000</v>
      </c>
      <c r="I35" s="337"/>
      <c r="J35" s="346">
        <f t="shared" si="2"/>
        <v>5000</v>
      </c>
      <c r="K35" s="347" t="s">
        <v>33</v>
      </c>
      <c r="L35" s="347" t="s">
        <v>97</v>
      </c>
      <c r="M35" s="347" t="s">
        <v>10</v>
      </c>
      <c r="N35" s="348" t="s">
        <v>81</v>
      </c>
      <c r="O35" s="249"/>
    </row>
    <row r="36" spans="1:15" x14ac:dyDescent="0.4">
      <c r="A36" s="55"/>
      <c r="B36" s="133"/>
      <c r="C36" s="57"/>
      <c r="D36" s="67" t="s">
        <v>44</v>
      </c>
      <c r="E36" s="67" t="s">
        <v>198</v>
      </c>
      <c r="F36" s="67">
        <v>1476</v>
      </c>
      <c r="G36" s="67" t="s">
        <v>28</v>
      </c>
      <c r="H36" s="73">
        <v>0</v>
      </c>
      <c r="I36" s="74"/>
      <c r="J36" s="73">
        <f t="shared" si="2"/>
        <v>0</v>
      </c>
      <c r="K36" s="67" t="s">
        <v>33</v>
      </c>
      <c r="L36" s="67" t="s">
        <v>97</v>
      </c>
      <c r="M36" s="67" t="s">
        <v>10</v>
      </c>
      <c r="N36" s="91" t="s">
        <v>81</v>
      </c>
      <c r="O36" s="249"/>
    </row>
    <row r="37" spans="1:15" x14ac:dyDescent="0.4">
      <c r="A37" s="55"/>
      <c r="B37" s="133"/>
      <c r="C37" s="67"/>
      <c r="D37" s="67" t="s">
        <v>44</v>
      </c>
      <c r="E37" s="67" t="s">
        <v>282</v>
      </c>
      <c r="F37" s="67">
        <v>20163</v>
      </c>
      <c r="G37" s="67" t="s">
        <v>28</v>
      </c>
      <c r="H37" s="73">
        <v>0</v>
      </c>
      <c r="I37" s="74"/>
      <c r="J37" s="73">
        <f t="shared" si="2"/>
        <v>0</v>
      </c>
      <c r="K37" s="67" t="s">
        <v>33</v>
      </c>
      <c r="L37" s="67" t="s">
        <v>97</v>
      </c>
      <c r="M37" s="67" t="s">
        <v>10</v>
      </c>
      <c r="N37" s="91" t="s">
        <v>81</v>
      </c>
      <c r="O37" s="249"/>
    </row>
    <row r="38" spans="1:15" x14ac:dyDescent="0.4">
      <c r="A38" s="55"/>
      <c r="B38" s="133"/>
      <c r="D38" s="67" t="s">
        <v>44</v>
      </c>
      <c r="E38" s="67" t="s">
        <v>282</v>
      </c>
      <c r="F38" s="67">
        <v>20163</v>
      </c>
      <c r="G38" s="67" t="s">
        <v>28</v>
      </c>
      <c r="H38" s="73">
        <v>0</v>
      </c>
      <c r="I38" s="74"/>
      <c r="J38" s="73">
        <f t="shared" si="2"/>
        <v>0</v>
      </c>
      <c r="K38" s="67" t="s">
        <v>33</v>
      </c>
      <c r="L38" s="67" t="s">
        <v>97</v>
      </c>
      <c r="M38" s="67" t="s">
        <v>10</v>
      </c>
      <c r="N38" s="91" t="s">
        <v>81</v>
      </c>
      <c r="O38" s="249"/>
    </row>
    <row r="39" spans="1:15" x14ac:dyDescent="0.4">
      <c r="A39" s="55"/>
      <c r="B39" s="133"/>
      <c r="C39" s="67"/>
      <c r="D39" s="67" t="s">
        <v>44</v>
      </c>
      <c r="E39" s="67" t="s">
        <v>153</v>
      </c>
      <c r="F39" s="67">
        <v>2075</v>
      </c>
      <c r="G39" s="67" t="s">
        <v>28</v>
      </c>
      <c r="H39" s="73">
        <v>0</v>
      </c>
      <c r="I39" s="74"/>
      <c r="J39" s="73">
        <f t="shared" si="2"/>
        <v>0</v>
      </c>
      <c r="K39" s="67" t="s">
        <v>33</v>
      </c>
      <c r="L39" s="67" t="s">
        <v>97</v>
      </c>
      <c r="M39" s="67" t="s">
        <v>10</v>
      </c>
      <c r="N39" s="91" t="s">
        <v>81</v>
      </c>
      <c r="O39" s="249"/>
    </row>
    <row r="40" spans="1:15" x14ac:dyDescent="0.4">
      <c r="A40" s="55"/>
      <c r="B40" s="133"/>
      <c r="C40" s="67"/>
      <c r="D40" s="67" t="s">
        <v>44</v>
      </c>
      <c r="E40" s="67" t="s">
        <v>153</v>
      </c>
      <c r="F40" s="67">
        <v>2075</v>
      </c>
      <c r="G40" s="67" t="s">
        <v>28</v>
      </c>
      <c r="H40" s="73">
        <v>0</v>
      </c>
      <c r="I40" s="74"/>
      <c r="J40" s="73">
        <f t="shared" si="2"/>
        <v>0</v>
      </c>
      <c r="K40" s="67" t="s">
        <v>33</v>
      </c>
      <c r="L40" s="67" t="s">
        <v>97</v>
      </c>
      <c r="M40" s="67" t="s">
        <v>10</v>
      </c>
      <c r="N40" s="91" t="s">
        <v>81</v>
      </c>
      <c r="O40" s="249"/>
    </row>
    <row r="41" spans="1:15" x14ac:dyDescent="0.4">
      <c r="A41" s="55"/>
      <c r="B41" s="133"/>
      <c r="C41" s="57"/>
      <c r="D41" s="67" t="s">
        <v>44</v>
      </c>
      <c r="E41" s="67" t="s">
        <v>153</v>
      </c>
      <c r="F41" s="67">
        <v>2075</v>
      </c>
      <c r="G41" s="67" t="s">
        <v>28</v>
      </c>
      <c r="H41" s="73">
        <v>0</v>
      </c>
      <c r="I41" s="74"/>
      <c r="J41" s="73">
        <f t="shared" si="2"/>
        <v>0</v>
      </c>
      <c r="K41" s="67" t="s">
        <v>33</v>
      </c>
      <c r="L41" s="67" t="s">
        <v>97</v>
      </c>
      <c r="M41" s="67" t="s">
        <v>10</v>
      </c>
      <c r="N41" s="91" t="s">
        <v>81</v>
      </c>
      <c r="O41" s="249"/>
    </row>
    <row r="42" spans="1:15" x14ac:dyDescent="0.4">
      <c r="A42" s="55"/>
      <c r="B42" s="133"/>
      <c r="C42" s="57"/>
      <c r="D42" s="67" t="s">
        <v>44</v>
      </c>
      <c r="E42" s="67" t="s">
        <v>153</v>
      </c>
      <c r="F42" s="67">
        <v>2075</v>
      </c>
      <c r="G42" s="67" t="s">
        <v>28</v>
      </c>
      <c r="H42" s="73">
        <v>0</v>
      </c>
      <c r="I42" s="74"/>
      <c r="J42" s="73">
        <f t="shared" si="2"/>
        <v>0</v>
      </c>
      <c r="K42" s="67" t="s">
        <v>33</v>
      </c>
      <c r="L42" s="67" t="s">
        <v>97</v>
      </c>
      <c r="M42" s="67" t="s">
        <v>10</v>
      </c>
      <c r="N42" s="91" t="s">
        <v>81</v>
      </c>
      <c r="O42" s="249"/>
    </row>
    <row r="43" spans="1:15" x14ac:dyDescent="0.4">
      <c r="A43" s="55"/>
      <c r="B43" s="133"/>
      <c r="C43" s="57"/>
      <c r="D43" s="67" t="s">
        <v>44</v>
      </c>
      <c r="E43" s="123" t="s">
        <v>127</v>
      </c>
      <c r="F43" s="67">
        <v>5904</v>
      </c>
      <c r="G43" s="67" t="s">
        <v>28</v>
      </c>
      <c r="H43" s="73">
        <v>1996</v>
      </c>
      <c r="I43" s="74"/>
      <c r="J43" s="73">
        <f>ROUND(IF(H43&lt;0,H43*(1+TB_Fuel_Rate),H43*(1-TB_Fuel_Rate)),0)</f>
        <v>1996</v>
      </c>
      <c r="K43" s="67" t="s">
        <v>33</v>
      </c>
      <c r="L43" s="67" t="s">
        <v>97</v>
      </c>
      <c r="M43" s="67" t="s">
        <v>10</v>
      </c>
      <c r="N43" s="91" t="s">
        <v>81</v>
      </c>
      <c r="O43" s="249"/>
    </row>
    <row r="44" spans="1:15" x14ac:dyDescent="0.4">
      <c r="A44" s="55"/>
      <c r="B44" s="133"/>
      <c r="C44" s="57"/>
      <c r="D44" s="67" t="s">
        <v>44</v>
      </c>
      <c r="E44" s="67" t="s">
        <v>127</v>
      </c>
      <c r="F44" s="67">
        <v>5904</v>
      </c>
      <c r="G44" s="67" t="s">
        <v>28</v>
      </c>
      <c r="H44" s="73">
        <v>0</v>
      </c>
      <c r="I44" s="74"/>
      <c r="J44" s="73">
        <f>ROUND(IF(H44&lt;0,H44*(1+TB_Fuel_Rate),H44*(1-TB_Fuel_Rate)),0)</f>
        <v>0</v>
      </c>
      <c r="K44" s="67" t="s">
        <v>33</v>
      </c>
      <c r="L44" s="67" t="s">
        <v>97</v>
      </c>
      <c r="M44" s="67" t="s">
        <v>10</v>
      </c>
      <c r="N44" s="91" t="s">
        <v>81</v>
      </c>
      <c r="O44" s="249"/>
    </row>
    <row r="45" spans="1:15" x14ac:dyDescent="0.4">
      <c r="A45" s="55"/>
      <c r="B45" s="133"/>
      <c r="C45" s="57"/>
      <c r="D45" s="67" t="s">
        <v>44</v>
      </c>
      <c r="E45" s="67" t="s">
        <v>127</v>
      </c>
      <c r="F45" s="67">
        <v>5904</v>
      </c>
      <c r="G45" s="67" t="s">
        <v>28</v>
      </c>
      <c r="H45" s="73">
        <v>0</v>
      </c>
      <c r="I45" s="74"/>
      <c r="J45" s="73">
        <f>ROUND(IF(H45&lt;0,H45*(1+TB_Fuel_Rate),H45*(1-TB_Fuel_Rate)),0)</f>
        <v>0</v>
      </c>
      <c r="K45" s="67" t="s">
        <v>33</v>
      </c>
      <c r="L45" s="67" t="s">
        <v>97</v>
      </c>
      <c r="M45" s="67" t="s">
        <v>10</v>
      </c>
      <c r="N45" s="91" t="s">
        <v>81</v>
      </c>
      <c r="O45" s="249"/>
    </row>
    <row r="46" spans="1:15" x14ac:dyDescent="0.4">
      <c r="A46" s="55"/>
      <c r="B46" s="133"/>
      <c r="C46" s="57"/>
      <c r="D46" s="67" t="s">
        <v>44</v>
      </c>
      <c r="E46" s="67" t="s">
        <v>127</v>
      </c>
      <c r="F46" s="67">
        <v>5904</v>
      </c>
      <c r="G46" s="67" t="s">
        <v>28</v>
      </c>
      <c r="H46" s="73">
        <v>0</v>
      </c>
      <c r="I46" s="74"/>
      <c r="J46" s="73">
        <f t="shared" si="2"/>
        <v>0</v>
      </c>
      <c r="K46" s="67" t="s">
        <v>33</v>
      </c>
      <c r="L46" s="67" t="s">
        <v>97</v>
      </c>
      <c r="M46" s="67" t="s">
        <v>10</v>
      </c>
      <c r="N46" s="91" t="s">
        <v>81</v>
      </c>
      <c r="O46" s="249"/>
    </row>
    <row r="47" spans="1:15" x14ac:dyDescent="0.4">
      <c r="A47" s="55"/>
      <c r="B47" s="133"/>
      <c r="C47" s="57"/>
      <c r="D47" s="67" t="s">
        <v>44</v>
      </c>
      <c r="E47" s="67" t="s">
        <v>120</v>
      </c>
      <c r="F47" s="67">
        <v>5926</v>
      </c>
      <c r="G47" s="67" t="s">
        <v>28</v>
      </c>
      <c r="H47" s="73">
        <v>0</v>
      </c>
      <c r="I47" s="74"/>
      <c r="J47" s="73">
        <f t="shared" si="2"/>
        <v>0</v>
      </c>
      <c r="K47" s="67" t="s">
        <v>33</v>
      </c>
      <c r="L47" s="67" t="s">
        <v>97</v>
      </c>
      <c r="M47" s="67" t="s">
        <v>10</v>
      </c>
      <c r="N47" s="91" t="s">
        <v>81</v>
      </c>
      <c r="O47" s="249"/>
    </row>
    <row r="48" spans="1:15" x14ac:dyDescent="0.4">
      <c r="A48" s="55"/>
      <c r="B48" s="133"/>
      <c r="C48" s="57"/>
      <c r="D48" s="67" t="s">
        <v>44</v>
      </c>
      <c r="E48" s="67" t="s">
        <v>63</v>
      </c>
      <c r="F48" s="67">
        <v>13649</v>
      </c>
      <c r="G48" s="67" t="s">
        <v>28</v>
      </c>
      <c r="H48" s="73">
        <v>0</v>
      </c>
      <c r="I48" s="74"/>
      <c r="J48" s="73">
        <f>ROUND(IF(H48&lt;0,H48*(1+TB_Fuel_Rate),H48*(1-TB_Fuel_Rate)),0)</f>
        <v>0</v>
      </c>
      <c r="K48" s="67" t="s">
        <v>33</v>
      </c>
      <c r="L48" s="67" t="s">
        <v>97</v>
      </c>
      <c r="M48" s="67" t="s">
        <v>10</v>
      </c>
      <c r="N48" s="91" t="s">
        <v>81</v>
      </c>
      <c r="O48" s="249"/>
    </row>
    <row r="49" spans="1:15" x14ac:dyDescent="0.4">
      <c r="A49" s="55"/>
      <c r="B49" s="133"/>
      <c r="C49" s="57"/>
      <c r="D49" s="67" t="s">
        <v>44</v>
      </c>
      <c r="E49" s="67" t="s">
        <v>63</v>
      </c>
      <c r="F49" s="67">
        <v>13649</v>
      </c>
      <c r="G49" s="67" t="s">
        <v>28</v>
      </c>
      <c r="H49" s="73">
        <v>0</v>
      </c>
      <c r="I49" s="74"/>
      <c r="J49" s="73">
        <f t="shared" si="2"/>
        <v>0</v>
      </c>
      <c r="K49" s="67" t="s">
        <v>33</v>
      </c>
      <c r="L49" s="67" t="s">
        <v>97</v>
      </c>
      <c r="M49" s="67" t="s">
        <v>10</v>
      </c>
      <c r="N49" s="91" t="s">
        <v>81</v>
      </c>
      <c r="O49" s="249"/>
    </row>
    <row r="50" spans="1:15" x14ac:dyDescent="0.4">
      <c r="A50" s="55"/>
      <c r="B50" s="133"/>
      <c r="C50" s="57"/>
      <c r="D50" s="67" t="s">
        <v>44</v>
      </c>
      <c r="E50" s="67" t="s">
        <v>134</v>
      </c>
      <c r="F50" s="67">
        <v>17931</v>
      </c>
      <c r="G50" s="67" t="s">
        <v>28</v>
      </c>
      <c r="H50" s="73">
        <v>0</v>
      </c>
      <c r="I50" s="74"/>
      <c r="J50" s="73">
        <f t="shared" ref="J50:J69" si="3">ROUND(IF(H50&lt;0,H50*(1+TB_Fuel_Rate),H50*(1-TB_Fuel_Rate)),0)</f>
        <v>0</v>
      </c>
      <c r="K50" s="67" t="s">
        <v>33</v>
      </c>
      <c r="L50" s="67" t="s">
        <v>97</v>
      </c>
      <c r="M50" s="67" t="s">
        <v>10</v>
      </c>
      <c r="N50" s="91" t="s">
        <v>81</v>
      </c>
      <c r="O50" s="249"/>
    </row>
    <row r="51" spans="1:15" x14ac:dyDescent="0.4">
      <c r="A51" s="55"/>
      <c r="B51" s="133"/>
      <c r="C51" s="67"/>
      <c r="D51" s="67" t="s">
        <v>44</v>
      </c>
      <c r="E51" s="67" t="s">
        <v>232</v>
      </c>
      <c r="F51" s="67">
        <v>5866</v>
      </c>
      <c r="G51" s="67" t="s">
        <v>28</v>
      </c>
      <c r="H51" s="73">
        <v>0</v>
      </c>
      <c r="I51" s="74"/>
      <c r="J51" s="73">
        <f t="shared" si="3"/>
        <v>0</v>
      </c>
      <c r="K51" s="67" t="s">
        <v>33</v>
      </c>
      <c r="L51" s="67" t="s">
        <v>97</v>
      </c>
      <c r="M51" s="67" t="s">
        <v>10</v>
      </c>
      <c r="N51" s="91" t="s">
        <v>81</v>
      </c>
      <c r="O51" s="249"/>
    </row>
    <row r="52" spans="1:15" x14ac:dyDescent="0.4">
      <c r="A52" s="55"/>
      <c r="B52" s="133"/>
      <c r="C52" s="57"/>
      <c r="D52" s="67" t="s">
        <v>44</v>
      </c>
      <c r="E52" s="67" t="s">
        <v>123</v>
      </c>
      <c r="F52" s="67">
        <v>1510</v>
      </c>
      <c r="G52" s="67" t="s">
        <v>28</v>
      </c>
      <c r="H52" s="73">
        <v>0</v>
      </c>
      <c r="I52" s="74"/>
      <c r="J52" s="73">
        <f t="shared" si="3"/>
        <v>0</v>
      </c>
      <c r="K52" s="67" t="s">
        <v>33</v>
      </c>
      <c r="L52" s="67" t="s">
        <v>97</v>
      </c>
      <c r="M52" s="67" t="s">
        <v>10</v>
      </c>
      <c r="N52" s="91" t="s">
        <v>81</v>
      </c>
      <c r="O52" s="249"/>
    </row>
    <row r="53" spans="1:15" x14ac:dyDescent="0.4">
      <c r="A53" s="55"/>
      <c r="B53" s="133"/>
      <c r="C53" s="57"/>
      <c r="D53" s="67" t="s">
        <v>44</v>
      </c>
      <c r="E53" s="67" t="s">
        <v>123</v>
      </c>
      <c r="F53" s="67">
        <v>1510</v>
      </c>
      <c r="G53" s="67" t="s">
        <v>28</v>
      </c>
      <c r="H53" s="73">
        <v>0</v>
      </c>
      <c r="I53" s="74"/>
      <c r="J53" s="73">
        <f>ROUND(IF(H53&lt;0,H53*(1+TB_Fuel_Rate),H53*(1-TB_Fuel_Rate)),0)</f>
        <v>0</v>
      </c>
      <c r="K53" s="67" t="s">
        <v>33</v>
      </c>
      <c r="L53" s="67" t="s">
        <v>97</v>
      </c>
      <c r="M53" s="67" t="s">
        <v>10</v>
      </c>
      <c r="N53" s="91" t="s">
        <v>81</v>
      </c>
      <c r="O53" s="249"/>
    </row>
    <row r="54" spans="1:15" x14ac:dyDescent="0.4">
      <c r="A54" s="55"/>
      <c r="B54" s="133"/>
      <c r="C54" s="57"/>
      <c r="D54" s="67" t="s">
        <v>44</v>
      </c>
      <c r="E54" s="67" t="s">
        <v>123</v>
      </c>
      <c r="F54" s="67">
        <v>1510</v>
      </c>
      <c r="G54" s="67" t="s">
        <v>28</v>
      </c>
      <c r="H54" s="73">
        <v>0</v>
      </c>
      <c r="I54" s="74"/>
      <c r="J54" s="73">
        <f t="shared" si="3"/>
        <v>0</v>
      </c>
      <c r="K54" s="67" t="s">
        <v>33</v>
      </c>
      <c r="L54" s="67" t="s">
        <v>97</v>
      </c>
      <c r="M54" s="67" t="s">
        <v>10</v>
      </c>
      <c r="N54" s="91" t="s">
        <v>81</v>
      </c>
      <c r="O54" s="249"/>
    </row>
    <row r="55" spans="1:15" x14ac:dyDescent="0.4">
      <c r="A55" s="55"/>
      <c r="B55" s="133"/>
      <c r="C55" s="57"/>
      <c r="D55" s="67" t="s">
        <v>44</v>
      </c>
      <c r="E55" s="67" t="s">
        <v>198</v>
      </c>
      <c r="F55" s="67">
        <v>1476</v>
      </c>
      <c r="G55" s="67" t="s">
        <v>28</v>
      </c>
      <c r="H55" s="73">
        <v>0</v>
      </c>
      <c r="I55" s="74"/>
      <c r="J55" s="73">
        <f>ROUND(IF(H55&lt;0,H55*(1+TB_Fuel_Rate),H55*(1-TB_Fuel_Rate)),0)</f>
        <v>0</v>
      </c>
      <c r="K55" s="67" t="s">
        <v>33</v>
      </c>
      <c r="L55" s="67" t="s">
        <v>97</v>
      </c>
      <c r="M55" s="67" t="s">
        <v>10</v>
      </c>
      <c r="N55" s="91" t="s">
        <v>81</v>
      </c>
      <c r="O55" s="249"/>
    </row>
    <row r="56" spans="1:15" x14ac:dyDescent="0.4">
      <c r="A56" s="55"/>
      <c r="B56" s="133"/>
      <c r="C56" s="57"/>
      <c r="D56" s="67" t="s">
        <v>44</v>
      </c>
      <c r="E56" s="67" t="s">
        <v>198</v>
      </c>
      <c r="F56" s="67">
        <v>1476</v>
      </c>
      <c r="G56" s="67" t="s">
        <v>28</v>
      </c>
      <c r="H56" s="73">
        <v>0</v>
      </c>
      <c r="I56" s="74"/>
      <c r="J56" s="73">
        <f>ROUND(IF(H56&lt;0,H56*(1+TB_Fuel_Rate),H56*(1-TB_Fuel_Rate)),0)</f>
        <v>0</v>
      </c>
      <c r="K56" s="67" t="s">
        <v>33</v>
      </c>
      <c r="L56" s="67" t="s">
        <v>97</v>
      </c>
      <c r="M56" s="67" t="s">
        <v>10</v>
      </c>
      <c r="N56" s="91" t="s">
        <v>81</v>
      </c>
      <c r="O56" s="249"/>
    </row>
    <row r="57" spans="1:15" x14ac:dyDescent="0.4">
      <c r="A57" s="55"/>
      <c r="B57" s="133"/>
      <c r="C57" s="57"/>
      <c r="D57" s="67" t="s">
        <v>44</v>
      </c>
      <c r="E57" s="67" t="s">
        <v>23</v>
      </c>
      <c r="F57" s="67">
        <v>5866</v>
      </c>
      <c r="G57" s="67" t="s">
        <v>28</v>
      </c>
      <c r="H57" s="73">
        <v>0</v>
      </c>
      <c r="I57" s="74"/>
      <c r="J57" s="73">
        <f t="shared" si="3"/>
        <v>0</v>
      </c>
      <c r="K57" s="67" t="s">
        <v>33</v>
      </c>
      <c r="L57" s="67" t="s">
        <v>97</v>
      </c>
      <c r="M57" s="67" t="s">
        <v>10</v>
      </c>
      <c r="N57" s="91" t="s">
        <v>81</v>
      </c>
      <c r="O57" s="249"/>
    </row>
    <row r="58" spans="1:15" x14ac:dyDescent="0.4">
      <c r="A58" s="55"/>
      <c r="B58" s="133"/>
      <c r="C58" s="57"/>
      <c r="D58" s="67" t="s">
        <v>44</v>
      </c>
      <c r="E58" s="67" t="s">
        <v>256</v>
      </c>
      <c r="F58" s="67">
        <v>5935</v>
      </c>
      <c r="G58" s="67" t="s">
        <v>28</v>
      </c>
      <c r="H58" s="73">
        <v>0</v>
      </c>
      <c r="I58" s="74"/>
      <c r="J58" s="73">
        <f t="shared" si="3"/>
        <v>0</v>
      </c>
      <c r="K58" s="67" t="s">
        <v>33</v>
      </c>
      <c r="L58" s="67" t="s">
        <v>97</v>
      </c>
      <c r="M58" s="67" t="s">
        <v>10</v>
      </c>
      <c r="N58" s="91" t="s">
        <v>81</v>
      </c>
      <c r="O58" s="249"/>
    </row>
    <row r="59" spans="1:15" x14ac:dyDescent="0.4">
      <c r="A59" s="55"/>
      <c r="B59" s="133"/>
      <c r="C59" s="57"/>
      <c r="D59" s="67" t="s">
        <v>44</v>
      </c>
      <c r="E59" s="67" t="s">
        <v>236</v>
      </c>
      <c r="F59" s="67">
        <v>26485</v>
      </c>
      <c r="G59" s="67" t="s">
        <v>28</v>
      </c>
      <c r="H59" s="73">
        <v>0</v>
      </c>
      <c r="I59" s="74"/>
      <c r="J59" s="73">
        <f t="shared" si="3"/>
        <v>0</v>
      </c>
      <c r="K59" s="67" t="s">
        <v>33</v>
      </c>
      <c r="L59" s="67" t="s">
        <v>97</v>
      </c>
      <c r="M59" s="67" t="s">
        <v>10</v>
      </c>
      <c r="N59" s="91" t="s">
        <v>81</v>
      </c>
      <c r="O59" s="249"/>
    </row>
    <row r="60" spans="1:15" x14ac:dyDescent="0.4">
      <c r="A60" s="55"/>
      <c r="B60" s="133"/>
      <c r="C60" s="67"/>
      <c r="D60" s="67" t="s">
        <v>44</v>
      </c>
      <c r="E60" s="123" t="s">
        <v>77</v>
      </c>
      <c r="F60" s="67">
        <v>9967</v>
      </c>
      <c r="G60" s="67" t="s">
        <v>28</v>
      </c>
      <c r="H60" s="73">
        <v>3114</v>
      </c>
      <c r="I60" s="74"/>
      <c r="J60" s="73">
        <f t="shared" si="3"/>
        <v>3114</v>
      </c>
      <c r="K60" s="67" t="s">
        <v>33</v>
      </c>
      <c r="L60" s="67" t="s">
        <v>97</v>
      </c>
      <c r="M60" s="67" t="s">
        <v>10</v>
      </c>
      <c r="N60" s="91" t="s">
        <v>81</v>
      </c>
      <c r="O60" s="249"/>
    </row>
    <row r="61" spans="1:15" x14ac:dyDescent="0.4">
      <c r="A61" s="55"/>
      <c r="B61" s="133"/>
      <c r="C61" s="67"/>
      <c r="D61" s="67" t="s">
        <v>44</v>
      </c>
      <c r="E61" s="67" t="s">
        <v>263</v>
      </c>
      <c r="F61" s="67"/>
      <c r="G61" s="67" t="s">
        <v>28</v>
      </c>
      <c r="H61" s="73">
        <v>0</v>
      </c>
      <c r="I61" s="74"/>
      <c r="J61" s="73">
        <f>ROUND(IF(H61&lt;0,H61*(1+TB_Fuel_Rate),H61*(1-TB_Fuel_Rate)),0)</f>
        <v>0</v>
      </c>
      <c r="K61" s="67" t="s">
        <v>33</v>
      </c>
      <c r="L61" s="67" t="s">
        <v>97</v>
      </c>
      <c r="M61" s="67" t="s">
        <v>10</v>
      </c>
      <c r="N61" s="91" t="s">
        <v>81</v>
      </c>
      <c r="O61" s="249"/>
    </row>
    <row r="62" spans="1:15" x14ac:dyDescent="0.4">
      <c r="A62" s="55"/>
      <c r="B62" s="133"/>
      <c r="C62" s="67"/>
      <c r="D62" s="67" t="s">
        <v>44</v>
      </c>
      <c r="E62" s="67" t="s">
        <v>103</v>
      </c>
      <c r="F62" s="72">
        <v>11943</v>
      </c>
      <c r="G62" s="67" t="s">
        <v>28</v>
      </c>
      <c r="H62" s="73">
        <v>0</v>
      </c>
      <c r="I62" s="74"/>
      <c r="J62" s="73">
        <f t="shared" si="3"/>
        <v>0</v>
      </c>
      <c r="K62" s="67" t="s">
        <v>33</v>
      </c>
      <c r="L62" s="67" t="s">
        <v>97</v>
      </c>
      <c r="M62" s="67" t="s">
        <v>10</v>
      </c>
      <c r="N62" s="91" t="s">
        <v>81</v>
      </c>
      <c r="O62" s="249"/>
    </row>
    <row r="63" spans="1:15" x14ac:dyDescent="0.4">
      <c r="A63" s="55"/>
      <c r="B63" s="133"/>
      <c r="C63" s="67"/>
      <c r="D63" s="67" t="s">
        <v>44</v>
      </c>
      <c r="E63" s="67" t="s">
        <v>85</v>
      </c>
      <c r="F63" s="67">
        <v>1608</v>
      </c>
      <c r="G63" s="67" t="s">
        <v>28</v>
      </c>
      <c r="H63" s="73">
        <v>0</v>
      </c>
      <c r="I63" s="74"/>
      <c r="J63" s="73">
        <f t="shared" si="3"/>
        <v>0</v>
      </c>
      <c r="K63" s="67" t="s">
        <v>33</v>
      </c>
      <c r="L63" s="67" t="s">
        <v>97</v>
      </c>
      <c r="M63" s="67" t="s">
        <v>10</v>
      </c>
      <c r="N63" s="91" t="s">
        <v>81</v>
      </c>
      <c r="O63" s="249"/>
    </row>
    <row r="64" spans="1:15" x14ac:dyDescent="0.4">
      <c r="A64" s="55"/>
      <c r="B64" s="133"/>
      <c r="C64" s="67"/>
      <c r="D64" s="67" t="s">
        <v>44</v>
      </c>
      <c r="E64" s="67" t="s">
        <v>85</v>
      </c>
      <c r="F64" s="67">
        <v>1608</v>
      </c>
      <c r="G64" s="67" t="s">
        <v>28</v>
      </c>
      <c r="H64" s="73">
        <v>0</v>
      </c>
      <c r="I64" s="74"/>
      <c r="J64" s="73">
        <f t="shared" si="3"/>
        <v>0</v>
      </c>
      <c r="K64" s="67" t="s">
        <v>33</v>
      </c>
      <c r="L64" s="67" t="s">
        <v>97</v>
      </c>
      <c r="M64" s="67" t="s">
        <v>10</v>
      </c>
      <c r="N64" s="91" t="s">
        <v>81</v>
      </c>
      <c r="O64" s="249"/>
    </row>
    <row r="65" spans="1:15" x14ac:dyDescent="0.4">
      <c r="A65" s="55"/>
      <c r="B65" s="133"/>
      <c r="D65" s="67" t="s">
        <v>86</v>
      </c>
      <c r="E65" s="67" t="s">
        <v>153</v>
      </c>
      <c r="F65" s="67">
        <v>2075</v>
      </c>
      <c r="G65" s="67" t="s">
        <v>28</v>
      </c>
      <c r="H65" s="73">
        <v>0</v>
      </c>
      <c r="I65" s="74"/>
      <c r="J65" s="73">
        <f>ROUND(IF(H65&lt;0,H65*(1+TB_Fuel_Rate),H65*(1-TB_Fuel_Rate)),0)</f>
        <v>0</v>
      </c>
      <c r="K65" s="67" t="s">
        <v>33</v>
      </c>
      <c r="L65" s="67" t="s">
        <v>97</v>
      </c>
      <c r="M65" s="67" t="s">
        <v>10</v>
      </c>
      <c r="N65" s="91" t="s">
        <v>81</v>
      </c>
      <c r="O65" s="249"/>
    </row>
    <row r="66" spans="1:15" x14ac:dyDescent="0.4">
      <c r="A66" s="55"/>
      <c r="B66" s="133"/>
      <c r="D66" s="67" t="s">
        <v>86</v>
      </c>
      <c r="E66" s="67" t="s">
        <v>153</v>
      </c>
      <c r="F66" s="67">
        <v>2075</v>
      </c>
      <c r="G66" s="67" t="s">
        <v>28</v>
      </c>
      <c r="H66" s="73">
        <v>0</v>
      </c>
      <c r="I66" s="74"/>
      <c r="J66" s="73">
        <f t="shared" si="3"/>
        <v>0</v>
      </c>
      <c r="K66" s="67" t="s">
        <v>33</v>
      </c>
      <c r="L66" s="67" t="s">
        <v>97</v>
      </c>
      <c r="M66" s="67" t="s">
        <v>10</v>
      </c>
      <c r="N66" s="91" t="s">
        <v>81</v>
      </c>
      <c r="O66" s="249"/>
    </row>
    <row r="67" spans="1:15" x14ac:dyDescent="0.4">
      <c r="B67" s="262"/>
      <c r="C67" s="67"/>
      <c r="D67" s="67" t="s">
        <v>86</v>
      </c>
      <c r="E67" s="67" t="s">
        <v>23</v>
      </c>
      <c r="F67" s="67">
        <v>41065000</v>
      </c>
      <c r="G67" s="67" t="s">
        <v>28</v>
      </c>
      <c r="H67" s="73">
        <v>0</v>
      </c>
      <c r="I67" s="134"/>
      <c r="J67" s="73">
        <f t="shared" si="3"/>
        <v>0</v>
      </c>
      <c r="K67" s="67" t="s">
        <v>33</v>
      </c>
      <c r="L67" s="67" t="s">
        <v>97</v>
      </c>
      <c r="M67" s="67" t="s">
        <v>10</v>
      </c>
      <c r="N67" s="91" t="s">
        <v>81</v>
      </c>
      <c r="O67" s="249"/>
    </row>
    <row r="68" spans="1:15" x14ac:dyDescent="0.4">
      <c r="A68" s="55"/>
      <c r="B68" s="133"/>
      <c r="C68" s="57"/>
      <c r="D68" s="67" t="s">
        <v>86</v>
      </c>
      <c r="E68" s="123" t="s">
        <v>127</v>
      </c>
      <c r="F68" s="67">
        <v>5904</v>
      </c>
      <c r="G68" s="67" t="s">
        <v>28</v>
      </c>
      <c r="H68" s="73">
        <v>5000</v>
      </c>
      <c r="I68" s="134"/>
      <c r="J68" s="73">
        <f t="shared" si="3"/>
        <v>5000</v>
      </c>
      <c r="K68" s="67" t="s">
        <v>33</v>
      </c>
      <c r="L68" s="67" t="s">
        <v>97</v>
      </c>
      <c r="M68" s="67" t="s">
        <v>10</v>
      </c>
      <c r="N68" s="91" t="s">
        <v>81</v>
      </c>
      <c r="O68" s="249"/>
    </row>
    <row r="69" spans="1:15" x14ac:dyDescent="0.4">
      <c r="A69" s="55"/>
      <c r="B69" s="133"/>
      <c r="C69" s="67"/>
      <c r="D69" s="67" t="s">
        <v>86</v>
      </c>
      <c r="E69" s="67" t="s">
        <v>153</v>
      </c>
      <c r="F69" s="67">
        <v>5866</v>
      </c>
      <c r="G69" s="67" t="s">
        <v>28</v>
      </c>
      <c r="H69" s="73">
        <v>0</v>
      </c>
      <c r="I69" s="134"/>
      <c r="J69" s="73">
        <f t="shared" si="3"/>
        <v>0</v>
      </c>
      <c r="K69" s="67" t="s">
        <v>33</v>
      </c>
      <c r="L69" s="67" t="s">
        <v>97</v>
      </c>
      <c r="M69" s="67" t="s">
        <v>10</v>
      </c>
      <c r="N69" s="91" t="s">
        <v>81</v>
      </c>
      <c r="O69" s="249"/>
    </row>
    <row r="70" spans="1:15" x14ac:dyDescent="0.4">
      <c r="A70" s="55"/>
      <c r="B70" s="133"/>
      <c r="C70" s="57"/>
      <c r="D70" s="67" t="s">
        <v>86</v>
      </c>
      <c r="E70" s="67" t="s">
        <v>165</v>
      </c>
      <c r="F70" s="67">
        <v>20163</v>
      </c>
      <c r="G70" s="67" t="s">
        <v>28</v>
      </c>
      <c r="H70" s="73">
        <v>0</v>
      </c>
      <c r="I70" s="134"/>
      <c r="J70" s="73">
        <f>H70</f>
        <v>0</v>
      </c>
      <c r="K70" s="67" t="s">
        <v>33</v>
      </c>
      <c r="L70" s="67" t="s">
        <v>97</v>
      </c>
      <c r="M70" s="67" t="s">
        <v>10</v>
      </c>
      <c r="N70" s="91" t="s">
        <v>81</v>
      </c>
      <c r="O70" s="249"/>
    </row>
    <row r="71" spans="1:15" x14ac:dyDescent="0.4">
      <c r="A71" s="55"/>
      <c r="B71" s="133"/>
      <c r="C71" s="57"/>
      <c r="D71" s="67" t="s">
        <v>86</v>
      </c>
      <c r="E71" s="67" t="s">
        <v>165</v>
      </c>
      <c r="F71" s="67">
        <v>20163</v>
      </c>
      <c r="G71" s="67" t="s">
        <v>28</v>
      </c>
      <c r="H71" s="73">
        <v>0</v>
      </c>
      <c r="I71" s="134"/>
      <c r="J71" s="73">
        <f>ROUND(IF(H71&lt;0,H71*(1+TB_Fuel_Rate),H71*(1-TB_Fuel_Rate)),0)</f>
        <v>0</v>
      </c>
      <c r="K71" s="67" t="s">
        <v>33</v>
      </c>
      <c r="L71" s="67" t="s">
        <v>97</v>
      </c>
      <c r="M71" s="67" t="s">
        <v>10</v>
      </c>
      <c r="N71" s="91" t="s">
        <v>81</v>
      </c>
      <c r="O71" s="249"/>
    </row>
    <row r="72" spans="1:15" ht="23.4" thickBot="1" x14ac:dyDescent="0.45">
      <c r="B72" s="93"/>
      <c r="C72" s="95"/>
      <c r="D72" s="95"/>
      <c r="E72" s="95"/>
      <c r="F72" s="95"/>
      <c r="G72" s="95" t="s">
        <v>2</v>
      </c>
      <c r="H72" s="263" t="s">
        <v>2</v>
      </c>
      <c r="I72" s="96"/>
      <c r="J72" s="97"/>
      <c r="K72" s="95"/>
      <c r="L72" s="95"/>
      <c r="M72" s="95"/>
      <c r="N72" s="98"/>
    </row>
    <row r="73" spans="1:15" x14ac:dyDescent="0.4">
      <c r="B73" s="52" t="s">
        <v>106</v>
      </c>
      <c r="C73" s="57"/>
      <c r="D73" s="57"/>
      <c r="E73" s="57"/>
      <c r="F73" s="57"/>
      <c r="G73" s="57"/>
      <c r="H73" s="58">
        <f>SUM(H7:H72)</f>
        <v>25000</v>
      </c>
      <c r="I73" s="62"/>
      <c r="J73" s="63">
        <f>SUM(J7:J72)</f>
        <v>25000</v>
      </c>
      <c r="K73" s="64" t="s">
        <v>13</v>
      </c>
      <c r="L73" s="58"/>
      <c r="M73" s="57"/>
      <c r="N73" s="57"/>
    </row>
    <row r="74" spans="1:15" x14ac:dyDescent="0.4">
      <c r="B74" s="52" t="s">
        <v>104</v>
      </c>
      <c r="C74" s="57"/>
      <c r="D74" s="57"/>
      <c r="E74" s="57"/>
      <c r="F74" s="57"/>
      <c r="G74" s="57"/>
      <c r="H74" s="58"/>
      <c r="I74" s="62"/>
      <c r="J74" s="63">
        <v>25000</v>
      </c>
      <c r="K74" s="64" t="s">
        <v>11</v>
      </c>
      <c r="L74" s="58"/>
      <c r="M74" s="57"/>
      <c r="N74" s="57"/>
    </row>
    <row r="75" spans="1:15" x14ac:dyDescent="0.4">
      <c r="B75" s="342" t="s">
        <v>83</v>
      </c>
      <c r="C75" s="246" t="s">
        <v>70</v>
      </c>
      <c r="D75" s="57"/>
      <c r="E75" s="57"/>
      <c r="F75" s="57"/>
      <c r="G75" s="261" t="s">
        <v>75</v>
      </c>
      <c r="H75" s="58"/>
      <c r="I75" s="62"/>
      <c r="J75" s="264">
        <f>J73-J74</f>
        <v>0</v>
      </c>
      <c r="K75" s="64" t="s">
        <v>12</v>
      </c>
      <c r="L75" s="61"/>
      <c r="M75" s="61"/>
      <c r="N75" s="57"/>
    </row>
    <row r="76" spans="1:15" x14ac:dyDescent="0.4">
      <c r="B76" s="76"/>
      <c r="C76" s="270"/>
      <c r="D76" s="57" t="s">
        <v>182</v>
      </c>
      <c r="E76" s="57">
        <v>0</v>
      </c>
      <c r="F76" s="57"/>
      <c r="G76" s="261"/>
      <c r="H76" s="58"/>
      <c r="I76" s="62"/>
      <c r="J76" s="264"/>
      <c r="K76" s="64"/>
      <c r="L76" s="61"/>
      <c r="M76" s="61"/>
      <c r="N76" s="57"/>
    </row>
    <row r="77" spans="1:15" x14ac:dyDescent="0.4">
      <c r="C77" s="265">
        <v>951222</v>
      </c>
      <c r="D77" s="109" t="s">
        <v>199</v>
      </c>
      <c r="E77" s="109">
        <v>10000</v>
      </c>
      <c r="F77" s="58"/>
      <c r="G77" s="266">
        <f>G78/0.9932</f>
        <v>0</v>
      </c>
      <c r="H77" s="58"/>
      <c r="I77" s="77"/>
      <c r="L77" s="61"/>
      <c r="M77" s="57"/>
      <c r="N77" s="61"/>
    </row>
    <row r="78" spans="1:15" x14ac:dyDescent="0.4">
      <c r="C78" s="267"/>
      <c r="D78" s="57" t="s">
        <v>212</v>
      </c>
      <c r="E78" s="109"/>
      <c r="F78" s="268">
        <f>SUM(E75:E86)</f>
        <v>25000</v>
      </c>
      <c r="G78" s="349">
        <f>(J73+J96+J109)-F78</f>
        <v>0</v>
      </c>
      <c r="H78" s="58"/>
      <c r="I78" s="62">
        <v>0</v>
      </c>
      <c r="J78" s="58" t="s">
        <v>113</v>
      </c>
      <c r="K78" s="64"/>
      <c r="L78" s="92" t="s">
        <v>213</v>
      </c>
      <c r="M78" s="61"/>
      <c r="N78" s="61"/>
    </row>
    <row r="79" spans="1:15" x14ac:dyDescent="0.4">
      <c r="C79" s="265">
        <v>951097</v>
      </c>
      <c r="D79" s="109" t="s">
        <v>270</v>
      </c>
      <c r="E79" s="351">
        <v>15000</v>
      </c>
      <c r="F79" s="69"/>
      <c r="G79" s="57"/>
      <c r="H79" s="58"/>
      <c r="I79" s="62">
        <v>0</v>
      </c>
      <c r="J79" s="58" t="s">
        <v>30</v>
      </c>
      <c r="K79" s="64"/>
      <c r="L79" s="92" t="s">
        <v>265</v>
      </c>
      <c r="M79" s="61"/>
      <c r="N79" s="61"/>
    </row>
    <row r="80" spans="1:15" x14ac:dyDescent="0.4">
      <c r="C80" s="270"/>
      <c r="D80" s="57" t="s">
        <v>228</v>
      </c>
      <c r="E80" s="57">
        <v>0</v>
      </c>
      <c r="F80" s="69"/>
      <c r="G80" s="57"/>
      <c r="H80" s="58"/>
      <c r="I80" s="269">
        <v>0</v>
      </c>
      <c r="J80" s="58" t="s">
        <v>33</v>
      </c>
      <c r="K80" s="64"/>
      <c r="L80" s="92"/>
      <c r="M80" s="61"/>
      <c r="N80" s="61"/>
    </row>
    <row r="81" spans="1:15" x14ac:dyDescent="0.4">
      <c r="D81" s="57" t="s">
        <v>215</v>
      </c>
      <c r="E81" s="57">
        <v>0</v>
      </c>
      <c r="F81" s="69"/>
      <c r="G81" s="57"/>
      <c r="H81" s="58"/>
      <c r="I81" s="62">
        <f>SUM(I78:I80)</f>
        <v>0</v>
      </c>
      <c r="J81" s="58" t="s">
        <v>2</v>
      </c>
      <c r="K81" s="64"/>
      <c r="L81" s="92"/>
      <c r="M81" s="61"/>
      <c r="N81" s="61"/>
    </row>
    <row r="82" spans="1:15" x14ac:dyDescent="0.4">
      <c r="D82" s="57" t="s">
        <v>216</v>
      </c>
      <c r="E82" s="57">
        <v>0</v>
      </c>
      <c r="F82" s="69"/>
      <c r="G82" s="57"/>
      <c r="H82" s="58"/>
      <c r="I82" s="62"/>
      <c r="J82" s="58"/>
      <c r="K82" s="64"/>
      <c r="L82" s="92"/>
      <c r="M82" s="61"/>
      <c r="N82" s="61"/>
    </row>
    <row r="83" spans="1:15" x14ac:dyDescent="0.4">
      <c r="D83" s="57" t="s">
        <v>167</v>
      </c>
      <c r="E83" s="57">
        <v>0</v>
      </c>
      <c r="F83" s="69"/>
      <c r="G83" s="57"/>
      <c r="H83" s="58"/>
      <c r="I83" s="62"/>
      <c r="J83" s="58"/>
      <c r="K83" s="64"/>
      <c r="L83" s="92"/>
      <c r="M83" s="61"/>
      <c r="N83" s="61"/>
    </row>
    <row r="84" spans="1:15" x14ac:dyDescent="0.4">
      <c r="D84" s="57" t="s">
        <v>125</v>
      </c>
      <c r="E84" s="57">
        <v>0</v>
      </c>
      <c r="F84" s="69"/>
      <c r="G84" s="57"/>
      <c r="H84" s="58"/>
      <c r="I84" s="62"/>
      <c r="J84" s="58"/>
      <c r="K84" s="64"/>
      <c r="L84" s="92"/>
      <c r="M84" s="61"/>
      <c r="N84" s="61"/>
    </row>
    <row r="85" spans="1:15" x14ac:dyDescent="0.4">
      <c r="C85" s="246"/>
      <c r="D85" s="57"/>
      <c r="E85" s="57"/>
      <c r="F85" s="69"/>
      <c r="G85" s="57"/>
      <c r="H85" s="58"/>
      <c r="I85" s="62"/>
      <c r="J85" s="58"/>
      <c r="K85" s="64"/>
      <c r="L85" s="92"/>
      <c r="M85" s="61"/>
      <c r="N85" s="61"/>
    </row>
    <row r="86" spans="1:15" x14ac:dyDescent="0.4">
      <c r="C86" s="246"/>
      <c r="D86" s="57"/>
      <c r="E86" s="57"/>
      <c r="F86" s="69"/>
      <c r="G86" s="57"/>
      <c r="H86" s="58"/>
      <c r="I86" s="62"/>
      <c r="J86" s="58"/>
      <c r="K86" s="64"/>
      <c r="L86" s="92"/>
      <c r="M86" s="61"/>
      <c r="N86" s="61"/>
    </row>
    <row r="87" spans="1:15" ht="23.4" thickBot="1" x14ac:dyDescent="0.45">
      <c r="C87" s="246"/>
      <c r="D87" s="57"/>
      <c r="E87" s="57"/>
      <c r="F87" s="69"/>
      <c r="G87" s="57"/>
      <c r="H87" s="58"/>
      <c r="I87" s="62"/>
      <c r="J87" s="58"/>
      <c r="K87" s="64"/>
      <c r="L87" s="92"/>
      <c r="M87" s="61"/>
      <c r="N87" s="61"/>
    </row>
    <row r="88" spans="1:15" x14ac:dyDescent="0.4">
      <c r="B88" s="271">
        <v>916454</v>
      </c>
      <c r="C88" s="272"/>
      <c r="D88" s="272"/>
      <c r="E88" s="272"/>
      <c r="F88" s="272"/>
      <c r="G88" s="272"/>
      <c r="H88" s="273"/>
      <c r="I88" s="274"/>
      <c r="J88" s="273"/>
      <c r="K88" s="275"/>
      <c r="L88" s="276"/>
      <c r="M88" s="272"/>
      <c r="N88" s="277"/>
    </row>
    <row r="89" spans="1:15" x14ac:dyDescent="0.4">
      <c r="B89" s="278" t="s">
        <v>69</v>
      </c>
      <c r="C89" s="67"/>
      <c r="D89" s="67" t="s">
        <v>44</v>
      </c>
      <c r="E89" s="67" t="s">
        <v>10</v>
      </c>
      <c r="F89" s="67">
        <v>41075000</v>
      </c>
      <c r="G89" s="67" t="s">
        <v>28</v>
      </c>
      <c r="H89" s="75">
        <v>0</v>
      </c>
      <c r="I89" s="74"/>
      <c r="J89" s="75">
        <f t="shared" ref="J89:J94" si="4">ROUND(IF(H89&lt;0,H89*(1+TB_Fuel_Rate),H89*(1-TB_Fuel_Rate)),0)</f>
        <v>0</v>
      </c>
      <c r="K89" s="67" t="s">
        <v>33</v>
      </c>
      <c r="L89" s="67" t="s">
        <v>107</v>
      </c>
      <c r="M89" s="67" t="s">
        <v>108</v>
      </c>
      <c r="N89" s="91" t="s">
        <v>81</v>
      </c>
    </row>
    <row r="90" spans="1:15" x14ac:dyDescent="0.4">
      <c r="B90" s="278" t="s">
        <v>60</v>
      </c>
      <c r="C90" s="67"/>
      <c r="D90" s="67" t="s">
        <v>44</v>
      </c>
      <c r="E90" s="67" t="s">
        <v>63</v>
      </c>
      <c r="F90" s="67">
        <v>5866</v>
      </c>
      <c r="G90" s="67" t="s">
        <v>28</v>
      </c>
      <c r="H90" s="75">
        <v>0</v>
      </c>
      <c r="I90" s="134"/>
      <c r="J90" s="75">
        <f t="shared" si="4"/>
        <v>0</v>
      </c>
      <c r="K90" s="67" t="s">
        <v>33</v>
      </c>
      <c r="L90" s="67" t="s">
        <v>107</v>
      </c>
      <c r="M90" s="67" t="s">
        <v>108</v>
      </c>
      <c r="N90" s="91" t="s">
        <v>81</v>
      </c>
      <c r="O90" s="249"/>
    </row>
    <row r="91" spans="1:15" x14ac:dyDescent="0.4">
      <c r="B91" s="278"/>
      <c r="C91" s="67"/>
      <c r="D91" s="67" t="s">
        <v>86</v>
      </c>
      <c r="E91" s="67" t="s">
        <v>23</v>
      </c>
      <c r="F91" s="85" t="s">
        <v>214</v>
      </c>
      <c r="G91" s="67" t="s">
        <v>28</v>
      </c>
      <c r="H91" s="75">
        <v>0</v>
      </c>
      <c r="I91" s="74"/>
      <c r="J91" s="75">
        <f t="shared" si="4"/>
        <v>0</v>
      </c>
      <c r="K91" s="67" t="s">
        <v>33</v>
      </c>
      <c r="L91" s="67" t="s">
        <v>107</v>
      </c>
      <c r="M91" s="67" t="s">
        <v>108</v>
      </c>
      <c r="N91" s="91" t="s">
        <v>81</v>
      </c>
    </row>
    <row r="92" spans="1:15" x14ac:dyDescent="0.4">
      <c r="B92" s="278"/>
      <c r="C92" s="67"/>
      <c r="D92" s="67" t="s">
        <v>40</v>
      </c>
      <c r="E92" s="67" t="s">
        <v>10</v>
      </c>
      <c r="F92" s="67">
        <v>33123252</v>
      </c>
      <c r="G92" s="67" t="s">
        <v>28</v>
      </c>
      <c r="H92" s="75">
        <v>0</v>
      </c>
      <c r="I92" s="74"/>
      <c r="J92" s="75">
        <f t="shared" si="4"/>
        <v>0</v>
      </c>
      <c r="K92" s="67" t="s">
        <v>33</v>
      </c>
      <c r="L92" s="67" t="s">
        <v>107</v>
      </c>
      <c r="M92" s="67" t="s">
        <v>108</v>
      </c>
      <c r="N92" s="91" t="s">
        <v>81</v>
      </c>
    </row>
    <row r="93" spans="1:15" x14ac:dyDescent="0.4">
      <c r="A93" s="55"/>
      <c r="B93" s="262"/>
      <c r="C93" s="67"/>
      <c r="D93" s="67" t="s">
        <v>40</v>
      </c>
      <c r="E93" s="67" t="s">
        <v>94</v>
      </c>
      <c r="F93" s="67">
        <v>1752</v>
      </c>
      <c r="G93" s="67" t="s">
        <v>28</v>
      </c>
      <c r="H93" s="75">
        <v>0</v>
      </c>
      <c r="J93" s="75">
        <f t="shared" si="4"/>
        <v>0</v>
      </c>
      <c r="K93" s="67" t="s">
        <v>33</v>
      </c>
      <c r="L93" s="67" t="s">
        <v>107</v>
      </c>
      <c r="M93" s="67" t="s">
        <v>108</v>
      </c>
      <c r="N93" s="91" t="s">
        <v>81</v>
      </c>
      <c r="O93" s="104"/>
    </row>
    <row r="94" spans="1:15" x14ac:dyDescent="0.4">
      <c r="B94" s="262"/>
      <c r="C94" s="67"/>
      <c r="D94" s="67" t="s">
        <v>40</v>
      </c>
      <c r="E94" s="67" t="s">
        <v>95</v>
      </c>
      <c r="F94" s="67">
        <v>9967</v>
      </c>
      <c r="G94" s="67" t="s">
        <v>28</v>
      </c>
      <c r="H94" s="75">
        <v>0</v>
      </c>
      <c r="I94" s="134"/>
      <c r="J94" s="75">
        <f t="shared" si="4"/>
        <v>0</v>
      </c>
      <c r="K94" s="67" t="s">
        <v>33</v>
      </c>
      <c r="L94" s="67" t="s">
        <v>107</v>
      </c>
      <c r="M94" s="67" t="s">
        <v>108</v>
      </c>
      <c r="N94" s="91" t="s">
        <v>81</v>
      </c>
      <c r="O94" s="249"/>
    </row>
    <row r="95" spans="1:15" ht="23.4" thickBot="1" x14ac:dyDescent="0.45">
      <c r="B95" s="279"/>
      <c r="C95" s="280"/>
      <c r="D95" s="280"/>
      <c r="E95" s="280"/>
      <c r="F95" s="280"/>
      <c r="G95" s="280"/>
      <c r="H95" s="281"/>
      <c r="I95" s="282"/>
      <c r="J95" s="282"/>
      <c r="K95" s="280"/>
      <c r="L95" s="283"/>
      <c r="M95" s="280"/>
      <c r="N95" s="284"/>
    </row>
    <row r="96" spans="1:15" x14ac:dyDescent="0.4">
      <c r="B96" s="68" t="s">
        <v>78</v>
      </c>
      <c r="C96" s="68"/>
      <c r="D96" s="68"/>
      <c r="E96" s="68"/>
      <c r="H96" s="285">
        <v>0</v>
      </c>
      <c r="I96" s="107"/>
      <c r="J96" s="285">
        <f>SUM(J89:J95)</f>
        <v>0</v>
      </c>
      <c r="K96" s="68"/>
      <c r="L96" s="286"/>
      <c r="M96" s="68"/>
      <c r="N96" s="68"/>
    </row>
    <row r="97" spans="2:15" x14ac:dyDescent="0.4">
      <c r="B97" s="68"/>
      <c r="C97" s="68"/>
      <c r="D97" s="68"/>
      <c r="E97" s="68"/>
      <c r="F97" s="68"/>
      <c r="G97" s="57"/>
      <c r="H97" s="135">
        <f>SUM(H96)</f>
        <v>0</v>
      </c>
      <c r="I97" s="107"/>
      <c r="J97" s="63">
        <v>10000</v>
      </c>
      <c r="K97" s="64" t="s">
        <v>11</v>
      </c>
      <c r="L97" s="286"/>
      <c r="M97" s="68"/>
      <c r="N97" s="68"/>
    </row>
    <row r="98" spans="2:15" x14ac:dyDescent="0.4">
      <c r="B98" s="68"/>
      <c r="C98" s="68"/>
      <c r="D98" s="68"/>
      <c r="E98" s="68"/>
      <c r="F98" s="68"/>
      <c r="G98" s="57"/>
      <c r="H98" s="287"/>
      <c r="I98" s="107"/>
      <c r="J98" s="264">
        <f>J96-J97</f>
        <v>-10000</v>
      </c>
      <c r="K98" s="64" t="s">
        <v>12</v>
      </c>
      <c r="L98" s="286"/>
      <c r="M98" s="68"/>
      <c r="N98" s="68"/>
    </row>
    <row r="99" spans="2:15" x14ac:dyDescent="0.4">
      <c r="B99" s="68"/>
      <c r="C99" s="68"/>
      <c r="D99" s="68"/>
      <c r="E99" s="68"/>
      <c r="F99" s="68"/>
      <c r="G99" s="68"/>
      <c r="H99" s="287"/>
      <c r="I99" s="107"/>
      <c r="J99" s="264"/>
      <c r="K99" s="64"/>
      <c r="L99" s="286"/>
      <c r="M99" s="68"/>
      <c r="N99" s="68"/>
    </row>
    <row r="100" spans="2:15" x14ac:dyDescent="0.4">
      <c r="B100" s="68"/>
      <c r="C100" s="68"/>
      <c r="D100" s="68"/>
      <c r="E100" s="68"/>
      <c r="F100" s="68"/>
      <c r="G100" s="57"/>
      <c r="H100" s="287"/>
      <c r="I100" s="107"/>
      <c r="J100" s="63"/>
      <c r="K100" s="64"/>
      <c r="L100" s="286"/>
      <c r="M100" s="68"/>
      <c r="N100" s="68"/>
    </row>
    <row r="101" spans="2:15" ht="23.4" thickBot="1" x14ac:dyDescent="0.45">
      <c r="C101" s="57"/>
      <c r="D101" s="57"/>
      <c r="E101" s="57"/>
      <c r="F101" s="57"/>
      <c r="G101" s="57"/>
      <c r="H101" s="58"/>
      <c r="I101" s="62"/>
      <c r="J101" s="58"/>
      <c r="K101" s="64"/>
      <c r="L101" s="92"/>
      <c r="M101" s="57"/>
      <c r="N101" s="57"/>
    </row>
    <row r="102" spans="2:15" x14ac:dyDescent="0.4">
      <c r="B102" s="271">
        <v>901239</v>
      </c>
      <c r="C102" s="272"/>
      <c r="D102" s="272"/>
      <c r="E102" s="272"/>
      <c r="F102" s="272"/>
      <c r="G102" s="272"/>
      <c r="H102" s="273"/>
      <c r="I102" s="274"/>
      <c r="J102" s="273"/>
      <c r="K102" s="275"/>
      <c r="L102" s="276"/>
      <c r="M102" s="272"/>
      <c r="N102" s="277"/>
    </row>
    <row r="103" spans="2:15" x14ac:dyDescent="0.4">
      <c r="B103" s="278" t="s">
        <v>29</v>
      </c>
      <c r="C103" s="67"/>
      <c r="D103" s="67" t="s">
        <v>40</v>
      </c>
      <c r="E103" s="67" t="s">
        <v>10</v>
      </c>
      <c r="F103" s="67">
        <v>5866</v>
      </c>
      <c r="G103" s="67" t="s">
        <v>28</v>
      </c>
      <c r="H103" s="75">
        <v>0</v>
      </c>
      <c r="I103" s="134"/>
      <c r="J103" s="75">
        <f>ROUND(IF(H103&lt;0,H103*(1+TB_Fuel_Rate),H103*(1-TB_Fuel_Rate)),0)</f>
        <v>0</v>
      </c>
      <c r="K103" s="67" t="s">
        <v>33</v>
      </c>
      <c r="L103" s="67" t="s">
        <v>17</v>
      </c>
      <c r="M103" s="67" t="s">
        <v>10</v>
      </c>
      <c r="N103" s="91" t="s">
        <v>81</v>
      </c>
      <c r="O103" s="104"/>
    </row>
    <row r="104" spans="2:15" x14ac:dyDescent="0.4">
      <c r="B104" s="288"/>
      <c r="C104" s="67"/>
      <c r="D104" s="67" t="s">
        <v>40</v>
      </c>
      <c r="E104" s="67" t="s">
        <v>165</v>
      </c>
      <c r="F104" s="67">
        <v>20163</v>
      </c>
      <c r="G104" s="67" t="s">
        <v>28</v>
      </c>
      <c r="H104" s="75">
        <v>0</v>
      </c>
      <c r="I104" s="74"/>
      <c r="J104" s="75">
        <f>ROUND(IF(H104&lt;0,H104*(1+TB_Fuel_Rate),H104*(1-TB_Fuel_Rate)),0)</f>
        <v>0</v>
      </c>
      <c r="K104" s="67" t="s">
        <v>33</v>
      </c>
      <c r="L104" s="67" t="s">
        <v>17</v>
      </c>
      <c r="M104" s="67" t="s">
        <v>10</v>
      </c>
      <c r="N104" s="91" t="s">
        <v>81</v>
      </c>
      <c r="O104" s="104"/>
    </row>
    <row r="105" spans="2:15" x14ac:dyDescent="0.4">
      <c r="B105" s="288"/>
      <c r="C105" s="67"/>
      <c r="D105" s="67" t="s">
        <v>44</v>
      </c>
      <c r="E105" s="67" t="s">
        <v>10</v>
      </c>
      <c r="F105" s="67">
        <v>41066000</v>
      </c>
      <c r="G105" s="57" t="s">
        <v>28</v>
      </c>
      <c r="H105" s="75">
        <v>0</v>
      </c>
      <c r="I105" s="74"/>
      <c r="J105" s="75">
        <f>H105</f>
        <v>0</v>
      </c>
      <c r="K105" s="67" t="s">
        <v>33</v>
      </c>
      <c r="L105" s="67" t="s">
        <v>17</v>
      </c>
      <c r="M105" s="67" t="s">
        <v>10</v>
      </c>
      <c r="N105" s="91" t="s">
        <v>81</v>
      </c>
      <c r="O105" s="104"/>
    </row>
    <row r="106" spans="2:15" x14ac:dyDescent="0.4">
      <c r="B106" s="288"/>
      <c r="C106" s="67"/>
      <c r="D106" s="67" t="s">
        <v>44</v>
      </c>
      <c r="E106" s="67" t="s">
        <v>10</v>
      </c>
      <c r="F106" s="67">
        <v>41066000</v>
      </c>
      <c r="G106" s="57" t="s">
        <v>28</v>
      </c>
      <c r="H106" s="75">
        <v>0</v>
      </c>
      <c r="I106" s="74"/>
      <c r="J106" s="75">
        <f>H106</f>
        <v>0</v>
      </c>
      <c r="K106" s="67" t="s">
        <v>30</v>
      </c>
      <c r="L106" s="67" t="s">
        <v>17</v>
      </c>
      <c r="M106" s="67" t="s">
        <v>10</v>
      </c>
      <c r="N106" s="91" t="s">
        <v>81</v>
      </c>
      <c r="O106" s="104"/>
    </row>
    <row r="107" spans="2:15" x14ac:dyDescent="0.4">
      <c r="B107" s="288"/>
      <c r="C107" s="67"/>
      <c r="D107" s="67" t="s">
        <v>44</v>
      </c>
      <c r="E107" s="67" t="s">
        <v>77</v>
      </c>
      <c r="F107" s="67">
        <v>41069000</v>
      </c>
      <c r="G107" s="67" t="s">
        <v>28</v>
      </c>
      <c r="H107" s="75">
        <v>0</v>
      </c>
      <c r="I107" s="134"/>
      <c r="J107" s="75">
        <f>ROUND(IF(H107&lt;0,H107*(1+TB_Fuel_Rate),H107*(1-TB_Fuel_Rate)),0)</f>
        <v>0</v>
      </c>
      <c r="K107" s="67" t="s">
        <v>33</v>
      </c>
      <c r="L107" s="67" t="s">
        <v>107</v>
      </c>
      <c r="M107" s="67" t="s">
        <v>108</v>
      </c>
      <c r="N107" s="91" t="s">
        <v>81</v>
      </c>
      <c r="O107" s="104"/>
    </row>
    <row r="108" spans="2:15" ht="23.4" thickBot="1" x14ac:dyDescent="0.45">
      <c r="B108" s="279">
        <v>-0.12</v>
      </c>
      <c r="C108" s="280"/>
      <c r="D108" s="280"/>
      <c r="E108" s="280"/>
      <c r="F108" s="280"/>
      <c r="G108" s="280"/>
      <c r="H108" s="281"/>
      <c r="I108" s="282"/>
      <c r="J108" s="289"/>
      <c r="K108" s="280"/>
      <c r="L108" s="283"/>
      <c r="M108" s="280"/>
      <c r="N108" s="284"/>
    </row>
    <row r="109" spans="2:15" x14ac:dyDescent="0.4">
      <c r="B109" s="68"/>
      <c r="C109" s="68"/>
      <c r="D109" s="68"/>
      <c r="E109" s="68"/>
      <c r="H109" s="285">
        <f>SUM(H103:H108)</f>
        <v>0</v>
      </c>
      <c r="I109" s="107"/>
      <c r="J109" s="285">
        <f>SUM(J103:J108)</f>
        <v>0</v>
      </c>
      <c r="K109" s="68"/>
      <c r="L109" s="286"/>
      <c r="M109" s="68"/>
      <c r="N109" s="68"/>
    </row>
    <row r="110" spans="2:15" x14ac:dyDescent="0.4">
      <c r="B110" s="68"/>
      <c r="C110" s="68"/>
      <c r="D110" s="68"/>
      <c r="E110" s="68"/>
      <c r="F110" s="68"/>
      <c r="G110" s="57"/>
      <c r="H110" s="287">
        <v>0</v>
      </c>
      <c r="I110" s="107"/>
      <c r="J110" s="63">
        <v>353000</v>
      </c>
      <c r="K110" s="64" t="s">
        <v>11</v>
      </c>
      <c r="L110" s="286"/>
      <c r="M110" s="68"/>
      <c r="N110" s="68"/>
    </row>
    <row r="111" spans="2:15" x14ac:dyDescent="0.4">
      <c r="G111" s="57"/>
      <c r="H111" s="290"/>
      <c r="I111" s="56"/>
      <c r="J111" s="264">
        <f>J109-J110</f>
        <v>-353000</v>
      </c>
      <c r="K111" s="64" t="s">
        <v>12</v>
      </c>
      <c r="L111" s="291"/>
    </row>
    <row r="112" spans="2:15" x14ac:dyDescent="0.4">
      <c r="G112" s="57"/>
      <c r="H112" s="290"/>
      <c r="I112" s="56"/>
      <c r="J112" s="104"/>
      <c r="K112" s="64"/>
      <c r="L112" s="291"/>
    </row>
    <row r="113" spans="1:14" x14ac:dyDescent="0.4">
      <c r="B113" s="292" t="s">
        <v>55</v>
      </c>
      <c r="D113" s="293" t="s">
        <v>31</v>
      </c>
      <c r="E113" s="293" t="s">
        <v>32</v>
      </c>
      <c r="G113" s="57"/>
      <c r="H113" s="246"/>
      <c r="I113" s="292" t="s">
        <v>54</v>
      </c>
      <c r="J113" s="247"/>
      <c r="K113" s="293" t="s">
        <v>52</v>
      </c>
      <c r="L113" s="291"/>
      <c r="M113" s="293" t="s">
        <v>53</v>
      </c>
    </row>
    <row r="114" spans="1:14" x14ac:dyDescent="0.4">
      <c r="C114" s="353">
        <v>889265</v>
      </c>
      <c r="D114" s="353" t="s">
        <v>26</v>
      </c>
      <c r="E114" s="353" t="s">
        <v>33</v>
      </c>
      <c r="G114" s="57"/>
      <c r="H114" s="246"/>
      <c r="I114" s="56"/>
      <c r="K114" s="57">
        <v>3856</v>
      </c>
      <c r="L114" s="55" t="s">
        <v>26</v>
      </c>
      <c r="M114" s="57">
        <v>902900</v>
      </c>
      <c r="N114" s="52" t="s">
        <v>139</v>
      </c>
    </row>
    <row r="115" spans="1:14" x14ac:dyDescent="0.4">
      <c r="C115" s="57">
        <v>889266</v>
      </c>
      <c r="D115" s="57" t="s">
        <v>26</v>
      </c>
      <c r="E115" s="57" t="s">
        <v>30</v>
      </c>
      <c r="G115" s="57"/>
      <c r="H115" s="290"/>
      <c r="I115" s="56"/>
      <c r="K115" s="57">
        <v>3907</v>
      </c>
      <c r="L115" s="55" t="s">
        <v>49</v>
      </c>
      <c r="M115" s="57">
        <v>902901</v>
      </c>
      <c r="N115" s="52" t="s">
        <v>140</v>
      </c>
    </row>
    <row r="116" spans="1:14" x14ac:dyDescent="0.4">
      <c r="C116" s="353">
        <v>889268</v>
      </c>
      <c r="D116" s="353" t="s">
        <v>35</v>
      </c>
      <c r="E116" s="354" t="s">
        <v>33</v>
      </c>
      <c r="F116" s="350" t="s">
        <v>279</v>
      </c>
      <c r="G116" s="57"/>
      <c r="H116" s="246"/>
      <c r="I116" s="56"/>
      <c r="K116" s="57">
        <v>5001</v>
      </c>
      <c r="L116" s="55" t="s">
        <v>35</v>
      </c>
      <c r="M116" s="57">
        <v>3850</v>
      </c>
      <c r="N116" s="52" t="s">
        <v>57</v>
      </c>
    </row>
    <row r="117" spans="1:14" x14ac:dyDescent="0.4">
      <c r="C117" s="57">
        <v>889270</v>
      </c>
      <c r="D117" s="57" t="s">
        <v>35</v>
      </c>
      <c r="E117" s="57" t="s">
        <v>30</v>
      </c>
      <c r="G117" s="57"/>
      <c r="H117" s="246"/>
      <c r="I117" s="56"/>
      <c r="K117" s="57">
        <v>3848</v>
      </c>
      <c r="L117" s="55" t="s">
        <v>58</v>
      </c>
      <c r="M117" s="57">
        <v>3851</v>
      </c>
      <c r="N117" s="64" t="s">
        <v>56</v>
      </c>
    </row>
    <row r="118" spans="1:14" x14ac:dyDescent="0.4">
      <c r="C118" s="57">
        <v>927358</v>
      </c>
      <c r="D118" s="57" t="s">
        <v>35</v>
      </c>
      <c r="E118" s="63" t="s">
        <v>57</v>
      </c>
      <c r="G118" s="57"/>
      <c r="H118" s="246"/>
      <c r="I118" s="56"/>
      <c r="K118" s="57">
        <v>3907</v>
      </c>
      <c r="L118" s="55" t="s">
        <v>66</v>
      </c>
      <c r="M118" s="57"/>
      <c r="N118" s="64"/>
    </row>
    <row r="119" spans="1:14" x14ac:dyDescent="0.4">
      <c r="C119" s="353">
        <v>1060130</v>
      </c>
      <c r="D119" s="353" t="s">
        <v>58</v>
      </c>
      <c r="E119" s="354" t="s">
        <v>33</v>
      </c>
      <c r="G119" s="57"/>
      <c r="H119" s="246"/>
      <c r="I119" s="56"/>
      <c r="K119" s="57"/>
      <c r="L119" s="55"/>
      <c r="M119" s="57"/>
    </row>
    <row r="120" spans="1:14" x14ac:dyDescent="0.4">
      <c r="C120" s="353">
        <v>889273</v>
      </c>
      <c r="D120" s="353" t="s">
        <v>34</v>
      </c>
      <c r="E120" s="353" t="s">
        <v>33</v>
      </c>
      <c r="G120" s="57"/>
      <c r="H120" s="246"/>
      <c r="I120" s="56"/>
      <c r="K120" s="57"/>
      <c r="L120" s="55"/>
      <c r="M120" s="57"/>
    </row>
    <row r="121" spans="1:14" x14ac:dyDescent="0.4">
      <c r="C121" s="57">
        <v>889275</v>
      </c>
      <c r="D121" s="57" t="s">
        <v>34</v>
      </c>
      <c r="E121" s="57" t="s">
        <v>30</v>
      </c>
      <c r="G121" s="57"/>
      <c r="H121" s="246"/>
      <c r="I121" s="56"/>
      <c r="K121" s="57"/>
      <c r="L121" s="55"/>
      <c r="M121" s="57"/>
    </row>
    <row r="122" spans="1:14" x14ac:dyDescent="0.4">
      <c r="G122" s="57"/>
      <c r="H122" s="246"/>
      <c r="I122" s="56"/>
      <c r="K122" s="311"/>
      <c r="L122" s="311"/>
      <c r="M122" s="110"/>
      <c r="N122" s="310"/>
    </row>
    <row r="123" spans="1:14" x14ac:dyDescent="0.4">
      <c r="C123" s="57">
        <v>240512</v>
      </c>
      <c r="D123" s="57" t="s">
        <v>35</v>
      </c>
      <c r="E123" s="63" t="s">
        <v>124</v>
      </c>
      <c r="G123" s="57"/>
      <c r="H123" s="246"/>
      <c r="I123" s="56"/>
      <c r="K123" s="311"/>
      <c r="L123" s="311"/>
      <c r="M123" s="110"/>
      <c r="N123" s="310"/>
    </row>
    <row r="124" spans="1:14" x14ac:dyDescent="0.4">
      <c r="C124" s="57">
        <v>284765</v>
      </c>
      <c r="D124" s="57" t="s">
        <v>35</v>
      </c>
      <c r="E124" s="63" t="s">
        <v>131</v>
      </c>
      <c r="G124" s="57"/>
      <c r="H124" s="246"/>
      <c r="I124" s="56"/>
      <c r="K124" s="57"/>
      <c r="L124" s="55"/>
      <c r="M124" s="57"/>
    </row>
    <row r="125" spans="1:14" x14ac:dyDescent="0.4">
      <c r="C125" s="57">
        <v>667160</v>
      </c>
      <c r="D125" s="57" t="s">
        <v>26</v>
      </c>
      <c r="E125" s="63" t="s">
        <v>124</v>
      </c>
      <c r="G125" s="57"/>
      <c r="H125" s="246"/>
      <c r="I125" s="56"/>
      <c r="J125" s="104"/>
      <c r="K125" s="57"/>
      <c r="L125" s="291"/>
      <c r="M125" s="57"/>
    </row>
    <row r="126" spans="1:14" x14ac:dyDescent="0.4">
      <c r="A126" s="55"/>
      <c r="B126" s="55"/>
      <c r="C126" s="57">
        <v>667367</v>
      </c>
      <c r="D126" s="57" t="s">
        <v>26</v>
      </c>
      <c r="E126" s="63" t="s">
        <v>131</v>
      </c>
      <c r="F126" s="58"/>
      <c r="G126" s="57"/>
      <c r="H126" s="58"/>
      <c r="I126" s="60"/>
      <c r="J126" s="58"/>
      <c r="K126" s="58" t="s">
        <v>2</v>
      </c>
      <c r="L126" s="58"/>
      <c r="M126" s="59"/>
      <c r="N126" s="59"/>
    </row>
    <row r="127" spans="1:14" x14ac:dyDescent="0.4">
      <c r="A127" s="55"/>
      <c r="B127" s="55"/>
      <c r="C127" s="56"/>
      <c r="D127" s="58"/>
      <c r="E127" s="58"/>
      <c r="F127" s="294"/>
      <c r="G127" s="57"/>
      <c r="H127" s="58"/>
      <c r="I127" s="60"/>
      <c r="J127" s="58"/>
      <c r="K127" s="58"/>
      <c r="L127" s="58"/>
      <c r="M127" s="59"/>
      <c r="N127" s="59"/>
    </row>
    <row r="128" spans="1:14" x14ac:dyDescent="0.4">
      <c r="A128" s="55"/>
      <c r="B128" s="55"/>
      <c r="C128" s="56"/>
      <c r="D128" s="57"/>
      <c r="E128" s="58"/>
      <c r="F128" s="59"/>
      <c r="G128" s="57"/>
      <c r="H128" s="58"/>
      <c r="I128" s="60"/>
      <c r="J128" s="56"/>
      <c r="K128" s="56"/>
      <c r="L128" s="58"/>
      <c r="M128" s="59"/>
      <c r="N128" s="59"/>
    </row>
    <row r="129" spans="1:27" x14ac:dyDescent="0.4">
      <c r="A129" s="55"/>
      <c r="B129" s="55"/>
      <c r="C129" s="56" t="s">
        <v>2</v>
      </c>
      <c r="D129" s="57"/>
      <c r="E129" s="58"/>
      <c r="F129" s="295"/>
      <c r="G129" s="59"/>
      <c r="H129" s="58"/>
      <c r="I129" s="60"/>
      <c r="J129" s="56"/>
      <c r="K129" s="56"/>
      <c r="L129" s="58"/>
      <c r="M129" s="59"/>
      <c r="N129" s="59"/>
    </row>
    <row r="130" spans="1:27" ht="29.25" customHeight="1" thickBot="1" x14ac:dyDescent="0.45">
      <c r="A130" s="55"/>
      <c r="B130" s="55"/>
      <c r="C130" s="58" t="s">
        <v>98</v>
      </c>
      <c r="D130" s="58" t="s">
        <v>4</v>
      </c>
      <c r="E130" s="58" t="s">
        <v>5</v>
      </c>
      <c r="F130" s="59" t="s">
        <v>6</v>
      </c>
      <c r="G130" s="59" t="s">
        <v>25</v>
      </c>
      <c r="H130" s="58" t="s">
        <v>8</v>
      </c>
      <c r="I130" s="60"/>
      <c r="J130" s="58" t="s">
        <v>8</v>
      </c>
      <c r="K130" s="58" t="s">
        <v>4</v>
      </c>
      <c r="L130" s="58" t="s">
        <v>5</v>
      </c>
      <c r="M130" s="59" t="s">
        <v>9</v>
      </c>
      <c r="N130" s="58" t="s">
        <v>98</v>
      </c>
    </row>
    <row r="131" spans="1:27" x14ac:dyDescent="0.4">
      <c r="A131" s="55"/>
      <c r="B131" s="128" t="s">
        <v>157</v>
      </c>
      <c r="C131" s="88"/>
      <c r="D131" s="129"/>
      <c r="E131" s="129"/>
      <c r="F131" s="129"/>
      <c r="G131" s="129"/>
      <c r="H131" s="129"/>
      <c r="I131" s="130"/>
      <c r="J131" s="129"/>
      <c r="K131" s="129"/>
      <c r="L131" s="129"/>
      <c r="M131" s="131"/>
      <c r="N131" s="309"/>
      <c r="O131" s="267"/>
    </row>
    <row r="132" spans="1:27" x14ac:dyDescent="0.4">
      <c r="A132" s="55"/>
      <c r="B132" s="133"/>
      <c r="C132" s="67"/>
      <c r="D132" s="110" t="s">
        <v>44</v>
      </c>
      <c r="E132" s="110"/>
      <c r="F132" s="110" t="s">
        <v>2</v>
      </c>
      <c r="G132" s="110" t="s">
        <v>15</v>
      </c>
      <c r="H132" s="346">
        <v>0</v>
      </c>
      <c r="I132" s="267"/>
      <c r="J132" s="346">
        <f>H132</f>
        <v>0</v>
      </c>
      <c r="K132" s="110" t="s">
        <v>44</v>
      </c>
      <c r="L132" s="177" t="s">
        <v>127</v>
      </c>
      <c r="M132" s="334">
        <v>5904</v>
      </c>
      <c r="N132" s="306">
        <v>981848</v>
      </c>
      <c r="O132" s="312"/>
    </row>
    <row r="133" spans="1:27" s="267" customFormat="1" x14ac:dyDescent="0.4">
      <c r="A133" s="330"/>
      <c r="B133" s="328"/>
      <c r="C133" s="110"/>
      <c r="D133" s="110" t="s">
        <v>44</v>
      </c>
      <c r="E133" s="110"/>
      <c r="F133" s="110" t="s">
        <v>2</v>
      </c>
      <c r="G133" s="110" t="s">
        <v>15</v>
      </c>
      <c r="H133" s="346">
        <v>5000</v>
      </c>
      <c r="J133" s="346">
        <f t="shared" ref="J133:J139" si="5">H133</f>
        <v>5000</v>
      </c>
      <c r="K133" s="110" t="s">
        <v>44</v>
      </c>
      <c r="L133" s="177" t="s">
        <v>103</v>
      </c>
      <c r="M133" s="334">
        <v>11943</v>
      </c>
      <c r="N133" s="306">
        <v>981812</v>
      </c>
    </row>
    <row r="134" spans="1:27" s="267" customFormat="1" x14ac:dyDescent="0.4">
      <c r="A134" s="330"/>
      <c r="B134" s="328"/>
      <c r="C134" s="110"/>
      <c r="D134" s="110" t="s">
        <v>44</v>
      </c>
      <c r="E134" s="110"/>
      <c r="F134" s="110" t="s">
        <v>2</v>
      </c>
      <c r="G134" s="110" t="s">
        <v>15</v>
      </c>
      <c r="H134" s="346">
        <v>5000</v>
      </c>
      <c r="J134" s="346">
        <f t="shared" si="5"/>
        <v>5000</v>
      </c>
      <c r="K134" s="110" t="s">
        <v>44</v>
      </c>
      <c r="L134" s="177" t="s">
        <v>103</v>
      </c>
      <c r="M134" s="334">
        <v>11943</v>
      </c>
      <c r="N134" s="306">
        <v>1008466</v>
      </c>
    </row>
    <row r="135" spans="1:27" s="267" customFormat="1" x14ac:dyDescent="0.4">
      <c r="A135" s="330"/>
      <c r="B135" s="328"/>
      <c r="C135" s="110"/>
      <c r="D135" s="110" t="s">
        <v>44</v>
      </c>
      <c r="E135" s="110"/>
      <c r="F135" s="110" t="s">
        <v>2</v>
      </c>
      <c r="G135" s="110" t="s">
        <v>15</v>
      </c>
      <c r="H135" s="346">
        <v>5000</v>
      </c>
      <c r="J135" s="346">
        <f>H135</f>
        <v>5000</v>
      </c>
      <c r="K135" s="110" t="s">
        <v>44</v>
      </c>
      <c r="L135" s="177" t="s">
        <v>236</v>
      </c>
      <c r="M135" s="303">
        <v>26485</v>
      </c>
      <c r="N135" s="306">
        <v>1016948</v>
      </c>
    </row>
    <row r="136" spans="1:27" x14ac:dyDescent="0.4">
      <c r="A136" s="55"/>
      <c r="B136" s="296"/>
      <c r="C136" s="67"/>
      <c r="D136" s="110" t="s">
        <v>44</v>
      </c>
      <c r="E136" s="110"/>
      <c r="F136" s="110" t="s">
        <v>2</v>
      </c>
      <c r="G136" s="110" t="s">
        <v>15</v>
      </c>
      <c r="H136" s="346">
        <v>5000</v>
      </c>
      <c r="I136" s="267"/>
      <c r="J136" s="346">
        <f>H136</f>
        <v>5000</v>
      </c>
      <c r="K136" s="110" t="s">
        <v>44</v>
      </c>
      <c r="L136" s="177" t="s">
        <v>134</v>
      </c>
      <c r="M136" s="334">
        <v>17931</v>
      </c>
      <c r="N136" s="306">
        <v>1012173</v>
      </c>
      <c r="O136" s="312"/>
      <c r="P136" s="267"/>
      <c r="Q136" s="267"/>
      <c r="R136" s="267"/>
      <c r="S136" s="267"/>
      <c r="T136" s="267"/>
      <c r="U136" s="267"/>
      <c r="V136" s="267"/>
      <c r="W136" s="267"/>
      <c r="X136" s="267"/>
      <c r="Y136" s="267"/>
      <c r="Z136" s="267"/>
      <c r="AA136" s="267"/>
    </row>
    <row r="137" spans="1:27" x14ac:dyDescent="0.4">
      <c r="A137" s="55"/>
      <c r="B137" s="296"/>
      <c r="C137" s="67"/>
      <c r="D137" s="110" t="s">
        <v>44</v>
      </c>
      <c r="E137" s="110"/>
      <c r="F137" s="110" t="s">
        <v>2</v>
      </c>
      <c r="G137" s="110" t="s">
        <v>15</v>
      </c>
      <c r="H137" s="346">
        <v>5000</v>
      </c>
      <c r="I137" s="267"/>
      <c r="J137" s="346">
        <f>H137</f>
        <v>5000</v>
      </c>
      <c r="K137" s="110" t="s">
        <v>44</v>
      </c>
      <c r="L137" s="177" t="s">
        <v>134</v>
      </c>
      <c r="M137" s="334">
        <v>17931</v>
      </c>
      <c r="N137" s="306">
        <v>1009054</v>
      </c>
      <c r="O137" s="312"/>
      <c r="P137" s="267"/>
      <c r="Q137" s="267"/>
      <c r="R137" s="267"/>
      <c r="S137" s="267"/>
      <c r="T137" s="267"/>
      <c r="U137" s="267"/>
      <c r="V137" s="267"/>
      <c r="W137" s="267"/>
      <c r="X137" s="267"/>
      <c r="Y137" s="267"/>
      <c r="Z137" s="267"/>
      <c r="AA137" s="267"/>
    </row>
    <row r="138" spans="1:27" x14ac:dyDescent="0.4">
      <c r="A138" s="55"/>
      <c r="B138" s="296"/>
      <c r="C138" s="67"/>
      <c r="D138" s="110" t="s">
        <v>44</v>
      </c>
      <c r="E138" s="110"/>
      <c r="F138" s="110" t="s">
        <v>2</v>
      </c>
      <c r="G138" s="110" t="s">
        <v>15</v>
      </c>
      <c r="H138" s="346">
        <v>5000</v>
      </c>
      <c r="I138" s="267"/>
      <c r="J138" s="346">
        <f t="shared" si="5"/>
        <v>5000</v>
      </c>
      <c r="K138" s="110" t="s">
        <v>44</v>
      </c>
      <c r="L138" s="177" t="s">
        <v>134</v>
      </c>
      <c r="M138" s="334">
        <v>17931</v>
      </c>
      <c r="N138" s="306">
        <v>1008772</v>
      </c>
      <c r="O138" s="312"/>
      <c r="P138" s="267"/>
      <c r="Q138" s="267"/>
      <c r="R138" s="267"/>
      <c r="S138" s="267"/>
      <c r="T138" s="267"/>
      <c r="U138" s="267"/>
      <c r="V138" s="267"/>
      <c r="W138" s="267"/>
      <c r="X138" s="267"/>
      <c r="Y138" s="267"/>
      <c r="Z138" s="267"/>
      <c r="AA138" s="267"/>
    </row>
    <row r="139" spans="1:27" x14ac:dyDescent="0.4">
      <c r="A139" s="55"/>
      <c r="B139" s="296"/>
      <c r="C139" s="67"/>
      <c r="D139" s="110" t="s">
        <v>44</v>
      </c>
      <c r="E139" s="110"/>
      <c r="F139" s="110" t="s">
        <v>2</v>
      </c>
      <c r="G139" s="110" t="s">
        <v>15</v>
      </c>
      <c r="H139" s="346">
        <v>5000</v>
      </c>
      <c r="I139" s="267"/>
      <c r="J139" s="346">
        <f t="shared" si="5"/>
        <v>5000</v>
      </c>
      <c r="K139" s="110" t="s">
        <v>44</v>
      </c>
      <c r="L139" s="177" t="s">
        <v>134</v>
      </c>
      <c r="M139" s="334">
        <v>17931</v>
      </c>
      <c r="N139" s="306">
        <v>1012977</v>
      </c>
      <c r="O139" s="312"/>
      <c r="P139" s="267"/>
      <c r="Q139" s="267"/>
      <c r="R139" s="267"/>
      <c r="S139" s="267"/>
      <c r="T139" s="267"/>
      <c r="U139" s="267"/>
      <c r="V139" s="267"/>
      <c r="W139" s="267"/>
      <c r="X139" s="267"/>
      <c r="Y139" s="267"/>
      <c r="Z139" s="267"/>
      <c r="AA139" s="267"/>
    </row>
    <row r="140" spans="1:27" s="267" customFormat="1" x14ac:dyDescent="0.4">
      <c r="A140" s="330"/>
      <c r="B140" s="328"/>
      <c r="C140" s="110"/>
      <c r="D140" s="110" t="s">
        <v>44</v>
      </c>
      <c r="E140" s="110"/>
      <c r="F140" s="110" t="s">
        <v>2</v>
      </c>
      <c r="G140" s="110" t="s">
        <v>15</v>
      </c>
      <c r="H140" s="357">
        <v>0</v>
      </c>
      <c r="J140" s="357">
        <f>H140</f>
        <v>0</v>
      </c>
      <c r="K140" s="110" t="s">
        <v>44</v>
      </c>
      <c r="L140" s="110" t="s">
        <v>275</v>
      </c>
      <c r="M140" s="110">
        <v>2075</v>
      </c>
      <c r="N140" s="306">
        <v>994469</v>
      </c>
    </row>
    <row r="141" spans="1:27" x14ac:dyDescent="0.4">
      <c r="B141" s="296"/>
      <c r="C141" s="74">
        <v>1032930</v>
      </c>
      <c r="D141" s="67" t="s">
        <v>44</v>
      </c>
      <c r="E141" s="67"/>
      <c r="F141" s="68"/>
      <c r="G141" s="67" t="s">
        <v>15</v>
      </c>
      <c r="H141" s="73">
        <v>0</v>
      </c>
      <c r="I141" s="267"/>
      <c r="J141" s="73">
        <f>H141</f>
        <v>0</v>
      </c>
      <c r="K141" s="67" t="s">
        <v>44</v>
      </c>
      <c r="L141" s="67" t="s">
        <v>123</v>
      </c>
      <c r="M141" s="67">
        <v>1510</v>
      </c>
      <c r="N141" s="136">
        <v>1022297</v>
      </c>
    </row>
    <row r="142" spans="1:27" x14ac:dyDescent="0.4">
      <c r="B142" s="296"/>
      <c r="C142" s="74">
        <v>1032935</v>
      </c>
      <c r="D142" s="67" t="s">
        <v>44</v>
      </c>
      <c r="E142" s="67"/>
      <c r="F142" s="68"/>
      <c r="G142" s="67" t="s">
        <v>15</v>
      </c>
      <c r="H142" s="73">
        <v>5000</v>
      </c>
      <c r="I142" s="267"/>
      <c r="J142" s="73">
        <f>H142</f>
        <v>5000</v>
      </c>
      <c r="K142" s="67" t="s">
        <v>44</v>
      </c>
      <c r="L142" s="67" t="s">
        <v>123</v>
      </c>
      <c r="M142" s="67">
        <v>1510</v>
      </c>
      <c r="N142" s="136">
        <v>1021710</v>
      </c>
    </row>
    <row r="143" spans="1:27" x14ac:dyDescent="0.4">
      <c r="A143" s="55"/>
      <c r="B143" s="296"/>
      <c r="C143" s="62"/>
      <c r="D143" s="67" t="s">
        <v>44</v>
      </c>
      <c r="E143" s="67"/>
      <c r="F143" s="67" t="s">
        <v>2</v>
      </c>
      <c r="G143" s="67" t="s">
        <v>15</v>
      </c>
      <c r="H143" s="73">
        <v>0</v>
      </c>
      <c r="I143" s="267"/>
      <c r="J143" s="73">
        <f>H143</f>
        <v>0</v>
      </c>
      <c r="K143" s="67" t="s">
        <v>44</v>
      </c>
      <c r="L143" s="67" t="s">
        <v>85</v>
      </c>
      <c r="M143" s="72">
        <v>1608</v>
      </c>
      <c r="N143" s="136">
        <v>1021710</v>
      </c>
      <c r="O143" s="104"/>
    </row>
    <row r="144" spans="1:27" x14ac:dyDescent="0.4">
      <c r="A144" s="55"/>
      <c r="B144" s="296"/>
      <c r="C144" s="62"/>
      <c r="D144" s="67" t="s">
        <v>44</v>
      </c>
      <c r="E144" s="67"/>
      <c r="F144" s="67" t="s">
        <v>2</v>
      </c>
      <c r="G144" s="67" t="s">
        <v>15</v>
      </c>
      <c r="H144" s="73">
        <v>0</v>
      </c>
      <c r="I144" s="267"/>
      <c r="J144" s="73">
        <f t="shared" ref="J144:J172" si="6">H144</f>
        <v>0</v>
      </c>
      <c r="K144" s="67" t="s">
        <v>44</v>
      </c>
      <c r="L144" s="67" t="s">
        <v>27</v>
      </c>
      <c r="M144" s="67">
        <v>20897</v>
      </c>
      <c r="N144" s="136"/>
      <c r="O144" s="104"/>
    </row>
    <row r="145" spans="1:15" x14ac:dyDescent="0.4">
      <c r="A145" s="55"/>
      <c r="B145" s="296"/>
      <c r="C145" s="62"/>
      <c r="D145" s="67" t="s">
        <v>44</v>
      </c>
      <c r="E145" s="67"/>
      <c r="F145" s="67" t="s">
        <v>2</v>
      </c>
      <c r="G145" s="67" t="s">
        <v>15</v>
      </c>
      <c r="H145" s="73">
        <v>10000</v>
      </c>
      <c r="I145" s="267"/>
      <c r="J145" s="73">
        <f>H145</f>
        <v>10000</v>
      </c>
      <c r="K145" s="67" t="s">
        <v>44</v>
      </c>
      <c r="L145" s="123" t="s">
        <v>281</v>
      </c>
      <c r="M145" s="67">
        <v>20163</v>
      </c>
      <c r="N145" s="136">
        <v>1021805</v>
      </c>
      <c r="O145" s="104"/>
    </row>
    <row r="146" spans="1:15" x14ac:dyDescent="0.4">
      <c r="A146" s="55"/>
      <c r="B146" s="296"/>
      <c r="C146" s="62"/>
      <c r="D146" s="67" t="s">
        <v>44</v>
      </c>
      <c r="E146" s="67"/>
      <c r="F146" s="67" t="s">
        <v>2</v>
      </c>
      <c r="G146" s="67" t="s">
        <v>15</v>
      </c>
      <c r="H146" s="73">
        <v>5000</v>
      </c>
      <c r="I146" s="267"/>
      <c r="J146" s="73">
        <f>H146</f>
        <v>5000</v>
      </c>
      <c r="K146" s="67" t="s">
        <v>44</v>
      </c>
      <c r="L146" s="123" t="s">
        <v>281</v>
      </c>
      <c r="M146" s="67">
        <v>20163</v>
      </c>
      <c r="N146" s="136"/>
      <c r="O146" s="104"/>
    </row>
    <row r="147" spans="1:15" x14ac:dyDescent="0.4">
      <c r="A147" s="55"/>
      <c r="B147" s="296"/>
      <c r="C147" s="62"/>
      <c r="D147" s="67" t="s">
        <v>44</v>
      </c>
      <c r="E147" s="67"/>
      <c r="F147" s="67" t="s">
        <v>2</v>
      </c>
      <c r="G147" s="67" t="s">
        <v>15</v>
      </c>
      <c r="H147" s="73">
        <v>0</v>
      </c>
      <c r="I147" s="267"/>
      <c r="J147" s="73">
        <f t="shared" si="6"/>
        <v>0</v>
      </c>
      <c r="K147" s="67" t="s">
        <v>44</v>
      </c>
      <c r="L147" s="67" t="s">
        <v>103</v>
      </c>
      <c r="M147" s="67">
        <v>11943</v>
      </c>
      <c r="N147" s="136"/>
      <c r="O147" s="104"/>
    </row>
    <row r="148" spans="1:15" x14ac:dyDescent="0.4">
      <c r="A148" s="55"/>
      <c r="B148" s="328"/>
      <c r="C148" s="62"/>
      <c r="D148" s="67" t="s">
        <v>44</v>
      </c>
      <c r="E148" s="67"/>
      <c r="F148" s="67" t="s">
        <v>2</v>
      </c>
      <c r="G148" s="67" t="s">
        <v>15</v>
      </c>
      <c r="H148" s="73">
        <v>0</v>
      </c>
      <c r="I148" s="267"/>
      <c r="J148" s="73">
        <f t="shared" si="6"/>
        <v>0</v>
      </c>
      <c r="K148" s="67" t="s">
        <v>44</v>
      </c>
      <c r="L148" s="67" t="s">
        <v>103</v>
      </c>
      <c r="M148" s="67">
        <v>11943</v>
      </c>
      <c r="N148" s="136"/>
      <c r="O148" s="104"/>
    </row>
    <row r="149" spans="1:15" x14ac:dyDescent="0.4">
      <c r="A149" s="55"/>
      <c r="B149" s="328"/>
      <c r="C149" s="327"/>
      <c r="D149" s="67" t="s">
        <v>44</v>
      </c>
      <c r="E149" s="67"/>
      <c r="F149" s="67" t="s">
        <v>2</v>
      </c>
      <c r="G149" s="67" t="s">
        <v>15</v>
      </c>
      <c r="H149" s="73">
        <v>0</v>
      </c>
      <c r="I149" s="267"/>
      <c r="J149" s="73">
        <f t="shared" si="6"/>
        <v>0</v>
      </c>
      <c r="K149" s="67" t="s">
        <v>44</v>
      </c>
      <c r="L149" s="67" t="s">
        <v>23</v>
      </c>
      <c r="M149" s="67"/>
      <c r="N149" s="136">
        <v>1025059</v>
      </c>
      <c r="O149" s="104"/>
    </row>
    <row r="150" spans="1:15" x14ac:dyDescent="0.4">
      <c r="A150" s="55"/>
      <c r="B150" s="296"/>
      <c r="C150" s="62">
        <v>1032984</v>
      </c>
      <c r="D150" s="67" t="s">
        <v>44</v>
      </c>
      <c r="E150" s="67"/>
      <c r="F150" s="67" t="s">
        <v>2</v>
      </c>
      <c r="G150" s="67" t="s">
        <v>15</v>
      </c>
      <c r="H150" s="73">
        <v>0</v>
      </c>
      <c r="I150" s="267"/>
      <c r="J150" s="73">
        <f t="shared" ref="J150:J155" si="7">H150</f>
        <v>0</v>
      </c>
      <c r="K150" s="67" t="s">
        <v>44</v>
      </c>
      <c r="L150" s="67" t="s">
        <v>198</v>
      </c>
      <c r="M150" s="67">
        <v>15037</v>
      </c>
      <c r="N150" s="136">
        <v>1024965</v>
      </c>
      <c r="O150" s="104"/>
    </row>
    <row r="151" spans="1:15" x14ac:dyDescent="0.4">
      <c r="A151" s="55"/>
      <c r="B151" s="296"/>
      <c r="C151" s="62"/>
      <c r="D151" s="67" t="s">
        <v>44</v>
      </c>
      <c r="E151" s="67"/>
      <c r="F151" s="67" t="s">
        <v>2</v>
      </c>
      <c r="G151" s="67" t="s">
        <v>15</v>
      </c>
      <c r="H151" s="73">
        <v>0</v>
      </c>
      <c r="I151" s="267"/>
      <c r="J151" s="73">
        <f t="shared" si="7"/>
        <v>0</v>
      </c>
      <c r="K151" s="67" t="s">
        <v>44</v>
      </c>
      <c r="L151" s="67" t="s">
        <v>198</v>
      </c>
      <c r="M151" s="67">
        <v>1476</v>
      </c>
      <c r="N151" s="136"/>
      <c r="O151" s="104"/>
    </row>
    <row r="152" spans="1:15" x14ac:dyDescent="0.4">
      <c r="A152" s="55"/>
      <c r="B152" s="296"/>
      <c r="C152" s="62"/>
      <c r="D152" s="67" t="s">
        <v>44</v>
      </c>
      <c r="E152" s="67"/>
      <c r="F152" s="67" t="s">
        <v>2</v>
      </c>
      <c r="G152" s="67" t="s">
        <v>15</v>
      </c>
      <c r="H152" s="73">
        <v>0</v>
      </c>
      <c r="I152" s="267"/>
      <c r="J152" s="73">
        <f t="shared" si="7"/>
        <v>0</v>
      </c>
      <c r="K152" s="67" t="s">
        <v>44</v>
      </c>
      <c r="L152" s="67" t="s">
        <v>198</v>
      </c>
      <c r="M152" s="67">
        <v>11943</v>
      </c>
      <c r="N152" s="136"/>
      <c r="O152" s="104"/>
    </row>
    <row r="153" spans="1:15" x14ac:dyDescent="0.4">
      <c r="A153" s="55"/>
      <c r="B153" s="296"/>
      <c r="C153" s="62"/>
      <c r="D153" s="67" t="s">
        <v>44</v>
      </c>
      <c r="E153" s="67"/>
      <c r="F153" s="67" t="s">
        <v>2</v>
      </c>
      <c r="G153" s="67" t="s">
        <v>15</v>
      </c>
      <c r="H153" s="73">
        <v>0</v>
      </c>
      <c r="I153" s="267"/>
      <c r="J153" s="73">
        <f t="shared" si="7"/>
        <v>0</v>
      </c>
      <c r="K153" s="67" t="s">
        <v>44</v>
      </c>
      <c r="L153" s="67" t="s">
        <v>63</v>
      </c>
      <c r="M153" s="67">
        <v>13649</v>
      </c>
      <c r="N153" s="136"/>
      <c r="O153" s="104"/>
    </row>
    <row r="154" spans="1:15" x14ac:dyDescent="0.4">
      <c r="A154" s="55"/>
      <c r="B154" s="296"/>
      <c r="C154" s="62"/>
      <c r="D154" s="67" t="s">
        <v>44</v>
      </c>
      <c r="E154" s="67"/>
      <c r="F154" s="67"/>
      <c r="G154" s="67" t="s">
        <v>15</v>
      </c>
      <c r="H154" s="73">
        <v>0</v>
      </c>
      <c r="I154" s="267"/>
      <c r="J154" s="73">
        <f t="shared" si="7"/>
        <v>0</v>
      </c>
      <c r="K154" s="67" t="s">
        <v>44</v>
      </c>
      <c r="L154" s="67" t="s">
        <v>258</v>
      </c>
      <c r="M154" s="67"/>
      <c r="N154" s="136"/>
      <c r="O154" s="104"/>
    </row>
    <row r="155" spans="1:15" x14ac:dyDescent="0.4">
      <c r="A155" s="55"/>
      <c r="B155" s="296"/>
      <c r="C155" s="62"/>
      <c r="D155" s="67" t="s">
        <v>44</v>
      </c>
      <c r="E155" s="67"/>
      <c r="F155" s="67"/>
      <c r="G155" s="67" t="s">
        <v>15</v>
      </c>
      <c r="H155" s="73">
        <v>0</v>
      </c>
      <c r="I155" s="267"/>
      <c r="J155" s="73">
        <f t="shared" si="7"/>
        <v>0</v>
      </c>
      <c r="K155" s="67" t="s">
        <v>44</v>
      </c>
      <c r="L155" s="67" t="s">
        <v>156</v>
      </c>
      <c r="M155" s="67">
        <v>13649</v>
      </c>
      <c r="N155" s="136"/>
      <c r="O155" s="104"/>
    </row>
    <row r="156" spans="1:15" x14ac:dyDescent="0.4">
      <c r="A156" s="55"/>
      <c r="B156" s="296"/>
      <c r="C156" s="62"/>
      <c r="D156" s="67" t="s">
        <v>44</v>
      </c>
      <c r="E156" s="67"/>
      <c r="F156" s="67"/>
      <c r="G156" s="67" t="s">
        <v>15</v>
      </c>
      <c r="H156" s="73">
        <v>0</v>
      </c>
      <c r="I156" s="267"/>
      <c r="J156" s="73">
        <f t="shared" si="6"/>
        <v>0</v>
      </c>
      <c r="K156" s="67" t="s">
        <v>44</v>
      </c>
      <c r="L156" s="67" t="s">
        <v>134</v>
      </c>
      <c r="M156" s="67">
        <v>17931</v>
      </c>
      <c r="N156" s="136"/>
      <c r="O156" s="104"/>
    </row>
    <row r="157" spans="1:15" x14ac:dyDescent="0.4">
      <c r="A157" s="55"/>
      <c r="B157" s="296"/>
      <c r="C157" s="62"/>
      <c r="D157" s="67" t="s">
        <v>44</v>
      </c>
      <c r="E157" s="67"/>
      <c r="F157" s="67" t="s">
        <v>2</v>
      </c>
      <c r="G157" s="67" t="s">
        <v>15</v>
      </c>
      <c r="H157" s="73">
        <v>3000</v>
      </c>
      <c r="I157" s="267"/>
      <c r="J157" s="73">
        <f t="shared" si="6"/>
        <v>3000</v>
      </c>
      <c r="K157" s="67" t="s">
        <v>44</v>
      </c>
      <c r="L157" s="123" t="s">
        <v>85</v>
      </c>
      <c r="M157" s="67">
        <v>1608</v>
      </c>
      <c r="N157" s="136">
        <v>1025642</v>
      </c>
      <c r="O157" s="104"/>
    </row>
    <row r="158" spans="1:15" x14ac:dyDescent="0.4">
      <c r="A158" s="55"/>
      <c r="B158" s="296"/>
      <c r="C158" s="62"/>
      <c r="D158" s="67" t="s">
        <v>44</v>
      </c>
      <c r="E158" s="67"/>
      <c r="F158" s="67" t="s">
        <v>2</v>
      </c>
      <c r="G158" s="67" t="s">
        <v>15</v>
      </c>
      <c r="H158" s="73">
        <v>2000</v>
      </c>
      <c r="I158" s="267"/>
      <c r="J158" s="73">
        <f>H158</f>
        <v>2000</v>
      </c>
      <c r="K158" s="67" t="s">
        <v>44</v>
      </c>
      <c r="L158" s="123" t="s">
        <v>85</v>
      </c>
      <c r="M158" s="67">
        <v>1608</v>
      </c>
      <c r="N158" s="136"/>
      <c r="O158" s="104"/>
    </row>
    <row r="159" spans="1:15" x14ac:dyDescent="0.4">
      <c r="A159" s="55"/>
      <c r="B159" s="296"/>
      <c r="C159" s="62"/>
      <c r="D159" s="67" t="s">
        <v>44</v>
      </c>
      <c r="E159" s="67"/>
      <c r="F159" s="67" t="s">
        <v>2</v>
      </c>
      <c r="G159" s="67" t="s">
        <v>15</v>
      </c>
      <c r="H159" s="73">
        <v>0</v>
      </c>
      <c r="I159" s="267"/>
      <c r="J159" s="73">
        <f t="shared" si="6"/>
        <v>0</v>
      </c>
      <c r="K159" s="67" t="s">
        <v>44</v>
      </c>
      <c r="L159" s="67" t="s">
        <v>85</v>
      </c>
      <c r="M159" s="67">
        <v>1608</v>
      </c>
      <c r="N159" s="136"/>
      <c r="O159" s="104"/>
    </row>
    <row r="160" spans="1:15" ht="21.75" customHeight="1" x14ac:dyDescent="0.4">
      <c r="A160" s="55"/>
      <c r="B160" s="296"/>
      <c r="C160" s="62"/>
      <c r="D160" s="67" t="s">
        <v>44</v>
      </c>
      <c r="E160" s="67"/>
      <c r="F160" s="67" t="s">
        <v>2</v>
      </c>
      <c r="G160" s="67" t="s">
        <v>15</v>
      </c>
      <c r="H160" s="73">
        <v>0</v>
      </c>
      <c r="I160" s="267"/>
      <c r="J160" s="73">
        <f t="shared" si="6"/>
        <v>0</v>
      </c>
      <c r="K160" s="67" t="s">
        <v>44</v>
      </c>
      <c r="L160" s="67" t="s">
        <v>27</v>
      </c>
      <c r="M160" s="67">
        <v>20897</v>
      </c>
      <c r="N160" s="136"/>
      <c r="O160" s="104"/>
    </row>
    <row r="161" spans="1:15" ht="21.75" customHeight="1" x14ac:dyDescent="0.4">
      <c r="A161" s="55"/>
      <c r="B161" s="296"/>
      <c r="C161" s="62"/>
      <c r="D161" s="67" t="s">
        <v>44</v>
      </c>
      <c r="E161" s="67"/>
      <c r="F161" s="67" t="s">
        <v>2</v>
      </c>
      <c r="G161" s="67" t="s">
        <v>15</v>
      </c>
      <c r="H161" s="73">
        <v>0</v>
      </c>
      <c r="I161" s="267"/>
      <c r="J161" s="73">
        <f t="shared" si="6"/>
        <v>0</v>
      </c>
      <c r="K161" s="67" t="s">
        <v>44</v>
      </c>
      <c r="L161" s="67" t="s">
        <v>127</v>
      </c>
      <c r="M161" s="67">
        <v>5904</v>
      </c>
      <c r="N161" s="136"/>
      <c r="O161" s="104"/>
    </row>
    <row r="162" spans="1:15" ht="21.75" customHeight="1" x14ac:dyDescent="0.4">
      <c r="A162" s="55"/>
      <c r="B162" s="296"/>
      <c r="C162" s="62"/>
      <c r="D162" s="67" t="s">
        <v>44</v>
      </c>
      <c r="E162" s="67"/>
      <c r="F162" s="67" t="s">
        <v>2</v>
      </c>
      <c r="G162" s="67" t="s">
        <v>15</v>
      </c>
      <c r="H162" s="73">
        <v>0</v>
      </c>
      <c r="I162" s="267"/>
      <c r="J162" s="73">
        <f t="shared" si="6"/>
        <v>0</v>
      </c>
      <c r="K162" s="67" t="s">
        <v>44</v>
      </c>
      <c r="L162" s="67" t="s">
        <v>127</v>
      </c>
      <c r="M162" s="67">
        <v>5904</v>
      </c>
      <c r="N162" s="136"/>
      <c r="O162" s="104"/>
    </row>
    <row r="163" spans="1:15" ht="21.75" customHeight="1" x14ac:dyDescent="0.4">
      <c r="A163" s="55"/>
      <c r="B163" s="296"/>
      <c r="C163" s="62"/>
      <c r="D163" s="67" t="s">
        <v>44</v>
      </c>
      <c r="E163" s="67"/>
      <c r="F163" s="67" t="s">
        <v>2</v>
      </c>
      <c r="G163" s="67" t="s">
        <v>15</v>
      </c>
      <c r="H163" s="73">
        <v>0</v>
      </c>
      <c r="I163" s="267"/>
      <c r="J163" s="73">
        <f>H163</f>
        <v>0</v>
      </c>
      <c r="K163" s="67" t="s">
        <v>44</v>
      </c>
      <c r="L163" s="67" t="s">
        <v>278</v>
      </c>
      <c r="M163" s="67">
        <v>20897</v>
      </c>
      <c r="N163" s="136"/>
      <c r="O163" s="104"/>
    </row>
    <row r="164" spans="1:15" ht="21.75" customHeight="1" x14ac:dyDescent="0.4">
      <c r="A164" s="55"/>
      <c r="B164" s="296"/>
      <c r="C164" s="62"/>
      <c r="D164" s="67" t="s">
        <v>44</v>
      </c>
      <c r="E164" s="67"/>
      <c r="F164" s="67" t="s">
        <v>2</v>
      </c>
      <c r="G164" s="67" t="s">
        <v>15</v>
      </c>
      <c r="H164" s="73">
        <v>0</v>
      </c>
      <c r="I164" s="267"/>
      <c r="J164" s="73">
        <f>H164</f>
        <v>0</v>
      </c>
      <c r="K164" s="67" t="s">
        <v>44</v>
      </c>
      <c r="L164" s="67" t="s">
        <v>278</v>
      </c>
      <c r="M164" s="67">
        <v>20897</v>
      </c>
      <c r="N164" s="136"/>
      <c r="O164" s="104"/>
    </row>
    <row r="165" spans="1:15" ht="21.75" customHeight="1" x14ac:dyDescent="0.4">
      <c r="A165" s="55"/>
      <c r="B165" s="296"/>
      <c r="C165" s="62"/>
      <c r="D165" s="67" t="s">
        <v>44</v>
      </c>
      <c r="E165" s="67"/>
      <c r="F165" s="67" t="s">
        <v>2</v>
      </c>
      <c r="G165" s="67" t="s">
        <v>15</v>
      </c>
      <c r="H165" s="73">
        <v>0</v>
      </c>
      <c r="I165" s="267"/>
      <c r="J165" s="73">
        <f t="shared" si="6"/>
        <v>0</v>
      </c>
      <c r="K165" s="67" t="s">
        <v>44</v>
      </c>
      <c r="L165" s="67" t="s">
        <v>278</v>
      </c>
      <c r="M165" s="67">
        <v>20897</v>
      </c>
      <c r="N165" s="136"/>
      <c r="O165" s="104"/>
    </row>
    <row r="166" spans="1:15" ht="21.75" customHeight="1" x14ac:dyDescent="0.4">
      <c r="A166" s="55"/>
      <c r="B166" s="296"/>
      <c r="C166" s="62"/>
      <c r="D166" s="67" t="s">
        <v>44</v>
      </c>
      <c r="E166" s="67"/>
      <c r="F166" s="67" t="s">
        <v>2</v>
      </c>
      <c r="G166" s="67" t="s">
        <v>15</v>
      </c>
      <c r="H166" s="73">
        <v>0</v>
      </c>
      <c r="I166" s="267"/>
      <c r="J166" s="73">
        <f t="shared" si="6"/>
        <v>0</v>
      </c>
      <c r="K166" s="67" t="s">
        <v>44</v>
      </c>
      <c r="L166" s="67" t="s">
        <v>101</v>
      </c>
      <c r="M166" s="67">
        <v>9967</v>
      </c>
      <c r="N166" s="136"/>
      <c r="O166" s="104"/>
    </row>
    <row r="167" spans="1:15" ht="21.75" customHeight="1" x14ac:dyDescent="0.4">
      <c r="A167" s="55"/>
      <c r="B167" s="296"/>
      <c r="C167" s="62"/>
      <c r="D167" s="67" t="s">
        <v>44</v>
      </c>
      <c r="E167" s="67"/>
      <c r="F167" s="67" t="s">
        <v>2</v>
      </c>
      <c r="G167" s="67" t="s">
        <v>15</v>
      </c>
      <c r="H167" s="73">
        <v>243</v>
      </c>
      <c r="I167" s="267"/>
      <c r="J167" s="73">
        <f t="shared" si="6"/>
        <v>243</v>
      </c>
      <c r="K167" s="67" t="s">
        <v>44</v>
      </c>
      <c r="L167" s="123" t="s">
        <v>179</v>
      </c>
      <c r="M167" s="67">
        <v>2075</v>
      </c>
      <c r="N167" s="136"/>
      <c r="O167" s="104"/>
    </row>
    <row r="168" spans="1:15" x14ac:dyDescent="0.4">
      <c r="A168" s="55"/>
      <c r="B168" s="296"/>
      <c r="D168" s="67" t="s">
        <v>44</v>
      </c>
      <c r="E168" s="67"/>
      <c r="F168" s="67" t="s">
        <v>2</v>
      </c>
      <c r="G168" s="67" t="s">
        <v>15</v>
      </c>
      <c r="H168" s="73">
        <v>0</v>
      </c>
      <c r="I168" s="267"/>
      <c r="J168" s="73">
        <f t="shared" si="6"/>
        <v>0</v>
      </c>
      <c r="K168" s="67" t="s">
        <v>44</v>
      </c>
      <c r="L168" s="67" t="s">
        <v>77</v>
      </c>
      <c r="M168" s="67">
        <v>9967</v>
      </c>
      <c r="N168" s="136"/>
      <c r="O168" s="104"/>
    </row>
    <row r="169" spans="1:15" x14ac:dyDescent="0.4">
      <c r="A169" s="55"/>
      <c r="B169" s="296"/>
      <c r="D169" s="67" t="s">
        <v>44</v>
      </c>
      <c r="E169" s="67"/>
      <c r="F169" s="67" t="s">
        <v>2</v>
      </c>
      <c r="G169" s="67" t="s">
        <v>15</v>
      </c>
      <c r="H169" s="73">
        <v>0</v>
      </c>
      <c r="I169" s="267"/>
      <c r="J169" s="73">
        <f>H169</f>
        <v>0</v>
      </c>
      <c r="K169" s="67" t="s">
        <v>44</v>
      </c>
      <c r="L169" s="67" t="s">
        <v>77</v>
      </c>
      <c r="M169" s="67">
        <v>9967</v>
      </c>
      <c r="N169" s="136"/>
      <c r="O169" s="104"/>
    </row>
    <row r="170" spans="1:15" x14ac:dyDescent="0.4">
      <c r="A170" s="55"/>
      <c r="B170" s="296"/>
      <c r="D170" s="67" t="s">
        <v>44</v>
      </c>
      <c r="E170" s="67"/>
      <c r="F170" s="67" t="s">
        <v>2</v>
      </c>
      <c r="G170" s="67" t="s">
        <v>15</v>
      </c>
      <c r="H170" s="73">
        <v>0</v>
      </c>
      <c r="I170" s="267"/>
      <c r="J170" s="73">
        <f t="shared" si="6"/>
        <v>0</v>
      </c>
      <c r="K170" s="67" t="s">
        <v>44</v>
      </c>
      <c r="L170" s="67" t="s">
        <v>236</v>
      </c>
      <c r="M170" s="67">
        <v>26485</v>
      </c>
      <c r="N170" s="136"/>
      <c r="O170" s="104"/>
    </row>
    <row r="171" spans="1:15" x14ac:dyDescent="0.4">
      <c r="A171" s="55"/>
      <c r="B171" s="296"/>
      <c r="D171" s="67" t="s">
        <v>44</v>
      </c>
      <c r="E171" s="67"/>
      <c r="F171" s="67" t="s">
        <v>2</v>
      </c>
      <c r="G171" s="67" t="s">
        <v>15</v>
      </c>
      <c r="H171" s="73">
        <v>0</v>
      </c>
      <c r="I171" s="267"/>
      <c r="J171" s="73">
        <f t="shared" si="6"/>
        <v>0</v>
      </c>
      <c r="K171" s="67" t="s">
        <v>44</v>
      </c>
      <c r="L171" s="67" t="s">
        <v>103</v>
      </c>
      <c r="M171" s="67">
        <v>11943</v>
      </c>
      <c r="N171" s="136"/>
      <c r="O171" s="104"/>
    </row>
    <row r="172" spans="1:15" x14ac:dyDescent="0.4">
      <c r="A172" s="55"/>
      <c r="B172" s="296"/>
      <c r="D172" s="67" t="s">
        <v>44</v>
      </c>
      <c r="E172" s="67"/>
      <c r="F172" s="67" t="s">
        <v>2</v>
      </c>
      <c r="G172" s="67" t="s">
        <v>15</v>
      </c>
      <c r="H172" s="73">
        <v>5000</v>
      </c>
      <c r="I172" s="267"/>
      <c r="J172" s="73">
        <f t="shared" si="6"/>
        <v>5000</v>
      </c>
      <c r="K172" s="67" t="s">
        <v>44</v>
      </c>
      <c r="L172" s="123" t="s">
        <v>120</v>
      </c>
      <c r="M172" s="67">
        <v>5926</v>
      </c>
      <c r="N172" s="136"/>
      <c r="O172" s="104"/>
    </row>
    <row r="173" spans="1:15" x14ac:dyDescent="0.4">
      <c r="A173" s="55"/>
      <c r="B173" s="296"/>
      <c r="D173" s="67" t="s">
        <v>44</v>
      </c>
      <c r="E173" s="67"/>
      <c r="F173" s="67" t="s">
        <v>2</v>
      </c>
      <c r="G173" s="67" t="s">
        <v>15</v>
      </c>
      <c r="H173" s="73">
        <v>0</v>
      </c>
      <c r="I173" s="267"/>
      <c r="J173" s="73">
        <v>0</v>
      </c>
      <c r="K173" s="67" t="s">
        <v>44</v>
      </c>
      <c r="L173" s="67" t="s">
        <v>115</v>
      </c>
      <c r="M173" s="67">
        <v>18994</v>
      </c>
      <c r="N173" s="136"/>
      <c r="O173" s="104"/>
    </row>
    <row r="174" spans="1:15" x14ac:dyDescent="0.4">
      <c r="A174" s="55"/>
      <c r="B174" s="296"/>
      <c r="D174" s="67"/>
      <c r="E174" s="67"/>
      <c r="F174" s="67"/>
      <c r="G174" s="67"/>
      <c r="H174" s="69"/>
      <c r="I174" s="267"/>
      <c r="J174" s="69"/>
      <c r="K174" s="67"/>
      <c r="L174" s="67"/>
      <c r="M174" s="67"/>
      <c r="N174" s="136"/>
      <c r="O174" s="104"/>
    </row>
    <row r="175" spans="1:15" ht="23.4" thickBot="1" x14ac:dyDescent="0.45">
      <c r="B175" s="93"/>
      <c r="C175" s="95"/>
      <c r="D175" s="95"/>
      <c r="E175" s="95"/>
      <c r="F175" s="95"/>
      <c r="G175" s="95"/>
      <c r="H175" s="95"/>
      <c r="I175" s="96"/>
      <c r="J175" s="95"/>
      <c r="K175" s="95"/>
      <c r="L175" s="95"/>
      <c r="M175" s="95"/>
      <c r="N175" s="297"/>
    </row>
    <row r="176" spans="1:15" x14ac:dyDescent="0.4">
      <c r="H176" s="58">
        <f>SUM(H132:H175)</f>
        <v>65243</v>
      </c>
      <c r="I176" s="58"/>
      <c r="J176" s="58">
        <f>SUM(J132:J175)</f>
        <v>65243</v>
      </c>
    </row>
    <row r="177" spans="2:15" ht="23.4" thickBot="1" x14ac:dyDescent="0.45">
      <c r="H177" s="58"/>
      <c r="I177" s="58"/>
      <c r="J177" s="58"/>
    </row>
    <row r="178" spans="2:15" x14ac:dyDescent="0.4">
      <c r="B178" s="358" t="s">
        <v>14</v>
      </c>
      <c r="C178" s="251"/>
      <c r="D178" s="251"/>
      <c r="E178" s="251"/>
      <c r="F178" s="251"/>
      <c r="G178" s="251"/>
      <c r="H178" s="259"/>
      <c r="I178" s="259"/>
      <c r="J178" s="259"/>
      <c r="K178" s="251"/>
      <c r="L178" s="251"/>
      <c r="M178" s="251"/>
      <c r="N178" s="115"/>
    </row>
    <row r="179" spans="2:15" x14ac:dyDescent="0.4">
      <c r="B179" s="254"/>
      <c r="C179" s="110">
        <v>1008954</v>
      </c>
      <c r="D179" s="110" t="s">
        <v>44</v>
      </c>
      <c r="E179" s="110" t="s">
        <v>232</v>
      </c>
      <c r="F179" s="110"/>
      <c r="G179" s="310" t="s">
        <v>15</v>
      </c>
      <c r="H179" s="346">
        <v>5000</v>
      </c>
      <c r="I179" s="177"/>
      <c r="J179" s="346">
        <f>H179</f>
        <v>5000</v>
      </c>
      <c r="K179" s="110" t="s">
        <v>44</v>
      </c>
      <c r="L179" s="110" t="s">
        <v>232</v>
      </c>
      <c r="M179" s="110" t="s">
        <v>15</v>
      </c>
      <c r="N179" s="236">
        <v>1017161</v>
      </c>
    </row>
    <row r="180" spans="2:15" x14ac:dyDescent="0.4">
      <c r="B180" s="254"/>
      <c r="C180" s="110"/>
      <c r="D180" s="67" t="s">
        <v>44</v>
      </c>
      <c r="E180" s="67" t="s">
        <v>252</v>
      </c>
      <c r="F180" s="67"/>
      <c r="G180" s="68" t="s">
        <v>15</v>
      </c>
      <c r="H180" s="73">
        <v>0</v>
      </c>
      <c r="I180" s="69"/>
      <c r="J180" s="73">
        <f>H180</f>
        <v>0</v>
      </c>
      <c r="K180" s="67" t="s">
        <v>44</v>
      </c>
      <c r="L180" s="67" t="s">
        <v>252</v>
      </c>
      <c r="M180" s="67" t="s">
        <v>15</v>
      </c>
      <c r="N180" s="111"/>
    </row>
    <row r="181" spans="2:15" x14ac:dyDescent="0.4">
      <c r="B181" s="254"/>
      <c r="C181" s="110"/>
      <c r="D181" s="67" t="s">
        <v>44</v>
      </c>
      <c r="E181" s="67" t="s">
        <v>252</v>
      </c>
      <c r="F181" s="67"/>
      <c r="G181" s="68" t="s">
        <v>15</v>
      </c>
      <c r="H181" s="73">
        <v>0</v>
      </c>
      <c r="I181" s="69"/>
      <c r="J181" s="73">
        <f t="shared" ref="J181:J209" si="8">H181</f>
        <v>0</v>
      </c>
      <c r="K181" s="67" t="s">
        <v>44</v>
      </c>
      <c r="L181" s="67" t="s">
        <v>252</v>
      </c>
      <c r="M181" s="67" t="s">
        <v>15</v>
      </c>
      <c r="N181" s="111"/>
    </row>
    <row r="182" spans="2:15" x14ac:dyDescent="0.4">
      <c r="B182" s="254"/>
      <c r="C182" s="110"/>
      <c r="D182" s="67" t="s">
        <v>44</v>
      </c>
      <c r="E182" s="67" t="s">
        <v>252</v>
      </c>
      <c r="F182" s="67"/>
      <c r="G182" s="68" t="s">
        <v>15</v>
      </c>
      <c r="H182" s="73">
        <v>0</v>
      </c>
      <c r="I182" s="69"/>
      <c r="J182" s="73">
        <v>0</v>
      </c>
      <c r="K182" s="67" t="s">
        <v>44</v>
      </c>
      <c r="L182" s="67" t="s">
        <v>252</v>
      </c>
      <c r="M182" s="67" t="s">
        <v>15</v>
      </c>
      <c r="N182" s="111"/>
    </row>
    <row r="183" spans="2:15" x14ac:dyDescent="0.4">
      <c r="B183" s="254"/>
      <c r="C183" s="110"/>
      <c r="D183" s="67" t="s">
        <v>44</v>
      </c>
      <c r="E183" s="69" t="s">
        <v>134</v>
      </c>
      <c r="F183" s="68"/>
      <c r="G183" s="68" t="s">
        <v>15</v>
      </c>
      <c r="H183" s="73">
        <v>0</v>
      </c>
      <c r="I183" s="69"/>
      <c r="J183" s="73">
        <f t="shared" si="8"/>
        <v>0</v>
      </c>
      <c r="K183" s="67" t="s">
        <v>44</v>
      </c>
      <c r="L183" s="69" t="s">
        <v>134</v>
      </c>
      <c r="M183" s="66">
        <v>17931</v>
      </c>
      <c r="N183" s="111"/>
    </row>
    <row r="184" spans="2:15" x14ac:dyDescent="0.4">
      <c r="B184" s="254"/>
      <c r="C184" s="110"/>
      <c r="D184" s="67" t="s">
        <v>44</v>
      </c>
      <c r="E184" s="67" t="s">
        <v>120</v>
      </c>
      <c r="F184" s="68"/>
      <c r="G184" s="68" t="s">
        <v>15</v>
      </c>
      <c r="H184" s="73">
        <v>0</v>
      </c>
      <c r="I184" s="69"/>
      <c r="J184" s="73">
        <f t="shared" si="8"/>
        <v>0</v>
      </c>
      <c r="K184" s="67" t="s">
        <v>44</v>
      </c>
      <c r="L184" s="67" t="s">
        <v>120</v>
      </c>
      <c r="M184" s="67" t="s">
        <v>15</v>
      </c>
      <c r="N184" s="111"/>
    </row>
    <row r="185" spans="2:15" x14ac:dyDescent="0.4">
      <c r="B185" s="254"/>
      <c r="C185" s="67"/>
      <c r="D185" s="67" t="s">
        <v>44</v>
      </c>
      <c r="E185" s="67" t="s">
        <v>198</v>
      </c>
      <c r="F185" s="68"/>
      <c r="G185" s="68" t="s">
        <v>15</v>
      </c>
      <c r="H185" s="73">
        <v>0</v>
      </c>
      <c r="I185" s="69"/>
      <c r="J185" s="73">
        <f>H185</f>
        <v>0</v>
      </c>
      <c r="K185" s="67" t="s">
        <v>44</v>
      </c>
      <c r="L185" s="67" t="s">
        <v>198</v>
      </c>
      <c r="M185" s="67" t="s">
        <v>15</v>
      </c>
      <c r="N185" s="111"/>
      <c r="O185" s="312"/>
    </row>
    <row r="186" spans="2:15" x14ac:dyDescent="0.4">
      <c r="B186" s="254"/>
      <c r="C186" s="67"/>
      <c r="D186" s="67" t="s">
        <v>44</v>
      </c>
      <c r="E186" s="67" t="s">
        <v>236</v>
      </c>
      <c r="F186" s="68"/>
      <c r="G186" s="68" t="s">
        <v>15</v>
      </c>
      <c r="H186" s="73">
        <v>0</v>
      </c>
      <c r="I186" s="69"/>
      <c r="J186" s="73">
        <f>H186</f>
        <v>0</v>
      </c>
      <c r="K186" s="67" t="s">
        <v>44</v>
      </c>
      <c r="L186" s="67" t="s">
        <v>123</v>
      </c>
      <c r="M186" s="67" t="s">
        <v>15</v>
      </c>
      <c r="N186" s="111"/>
    </row>
    <row r="187" spans="2:15" x14ac:dyDescent="0.4">
      <c r="B187" s="254"/>
      <c r="C187" s="67"/>
      <c r="D187" s="67" t="s">
        <v>40</v>
      </c>
      <c r="E187" s="67" t="s">
        <v>278</v>
      </c>
      <c r="F187" s="68"/>
      <c r="G187" s="83">
        <v>20897</v>
      </c>
      <c r="H187" s="73">
        <v>0</v>
      </c>
      <c r="I187" s="69"/>
      <c r="J187" s="73">
        <f t="shared" si="8"/>
        <v>0</v>
      </c>
      <c r="K187" s="67" t="s">
        <v>40</v>
      </c>
      <c r="L187" s="67" t="s">
        <v>278</v>
      </c>
      <c r="M187" s="67">
        <v>20897</v>
      </c>
      <c r="N187" s="111"/>
    </row>
    <row r="188" spans="2:15" x14ac:dyDescent="0.4">
      <c r="B188" s="254"/>
      <c r="C188" s="67"/>
      <c r="D188" s="67" t="s">
        <v>40</v>
      </c>
      <c r="E188" s="67" t="s">
        <v>123</v>
      </c>
      <c r="F188" s="68"/>
      <c r="G188" s="83">
        <v>1510</v>
      </c>
      <c r="H188" s="73">
        <v>0</v>
      </c>
      <c r="I188" s="69"/>
      <c r="J188" s="73">
        <f>H188</f>
        <v>0</v>
      </c>
      <c r="K188" s="67" t="s">
        <v>40</v>
      </c>
      <c r="L188" s="67" t="s">
        <v>123</v>
      </c>
      <c r="M188" s="67" t="s">
        <v>15</v>
      </c>
      <c r="N188" s="111"/>
    </row>
    <row r="189" spans="2:15" x14ac:dyDescent="0.4">
      <c r="B189" s="254"/>
      <c r="C189" s="67"/>
      <c r="D189" s="67" t="s">
        <v>40</v>
      </c>
      <c r="E189" s="67" t="s">
        <v>123</v>
      </c>
      <c r="F189" s="68"/>
      <c r="G189" s="83">
        <v>1510</v>
      </c>
      <c r="H189" s="73">
        <v>0</v>
      </c>
      <c r="I189" s="69"/>
      <c r="J189" s="73">
        <f>H189</f>
        <v>0</v>
      </c>
      <c r="K189" s="67" t="s">
        <v>40</v>
      </c>
      <c r="L189" s="67" t="s">
        <v>123</v>
      </c>
      <c r="M189" s="67" t="s">
        <v>15</v>
      </c>
      <c r="N189" s="111"/>
    </row>
    <row r="190" spans="2:15" x14ac:dyDescent="0.4">
      <c r="B190" s="254"/>
      <c r="C190" s="67"/>
      <c r="D190" s="67" t="s">
        <v>44</v>
      </c>
      <c r="E190" s="67" t="s">
        <v>115</v>
      </c>
      <c r="F190" s="68"/>
      <c r="G190" s="68" t="s">
        <v>15</v>
      </c>
      <c r="H190" s="73">
        <v>0</v>
      </c>
      <c r="I190" s="69"/>
      <c r="J190" s="73">
        <f t="shared" si="8"/>
        <v>0</v>
      </c>
      <c r="K190" s="67" t="s">
        <v>44</v>
      </c>
      <c r="L190" s="67" t="s">
        <v>115</v>
      </c>
      <c r="M190" s="67" t="s">
        <v>15</v>
      </c>
      <c r="N190" s="111"/>
    </row>
    <row r="191" spans="2:15" x14ac:dyDescent="0.4">
      <c r="B191" s="254"/>
      <c r="C191" s="67"/>
      <c r="D191" s="67" t="s">
        <v>44</v>
      </c>
      <c r="E191" s="67" t="s">
        <v>63</v>
      </c>
      <c r="F191" s="68"/>
      <c r="G191" s="68" t="s">
        <v>15</v>
      </c>
      <c r="H191" s="73">
        <v>0</v>
      </c>
      <c r="I191" s="69"/>
      <c r="J191" s="73">
        <f t="shared" si="8"/>
        <v>0</v>
      </c>
      <c r="K191" s="67" t="s">
        <v>44</v>
      </c>
      <c r="L191" s="67" t="s">
        <v>63</v>
      </c>
      <c r="M191" s="67" t="s">
        <v>15</v>
      </c>
      <c r="N191" s="111"/>
    </row>
    <row r="192" spans="2:15" x14ac:dyDescent="0.4">
      <c r="B192" s="254"/>
      <c r="C192" s="67"/>
      <c r="D192" s="67" t="s">
        <v>44</v>
      </c>
      <c r="E192" s="67" t="s">
        <v>198</v>
      </c>
      <c r="F192" s="68"/>
      <c r="G192" s="68" t="s">
        <v>15</v>
      </c>
      <c r="H192" s="73">
        <v>0</v>
      </c>
      <c r="I192" s="69"/>
      <c r="J192" s="73">
        <f t="shared" si="8"/>
        <v>0</v>
      </c>
      <c r="K192" s="67" t="s">
        <v>44</v>
      </c>
      <c r="L192" s="67" t="s">
        <v>198</v>
      </c>
      <c r="M192" s="67" t="s">
        <v>15</v>
      </c>
      <c r="N192" s="111"/>
    </row>
    <row r="193" spans="1:15" x14ac:dyDescent="0.4">
      <c r="B193" s="254"/>
      <c r="C193" s="67"/>
      <c r="D193" s="67" t="s">
        <v>44</v>
      </c>
      <c r="E193" s="67" t="s">
        <v>198</v>
      </c>
      <c r="F193" s="68"/>
      <c r="G193" s="68" t="s">
        <v>15</v>
      </c>
      <c r="H193" s="73">
        <v>0</v>
      </c>
      <c r="I193" s="69"/>
      <c r="J193" s="73">
        <f t="shared" si="8"/>
        <v>0</v>
      </c>
      <c r="K193" s="67" t="s">
        <v>44</v>
      </c>
      <c r="L193" s="67" t="s">
        <v>198</v>
      </c>
      <c r="M193" s="67" t="s">
        <v>15</v>
      </c>
      <c r="N193" s="111"/>
    </row>
    <row r="194" spans="1:15" x14ac:dyDescent="0.4">
      <c r="B194" s="254"/>
      <c r="C194" s="67"/>
      <c r="D194" s="67" t="s">
        <v>44</v>
      </c>
      <c r="E194" s="67" t="s">
        <v>198</v>
      </c>
      <c r="F194" s="68"/>
      <c r="G194" s="68" t="s">
        <v>15</v>
      </c>
      <c r="H194" s="73">
        <v>0</v>
      </c>
      <c r="I194" s="177"/>
      <c r="J194" s="73">
        <f>H194</f>
        <v>0</v>
      </c>
      <c r="K194" s="67" t="s">
        <v>44</v>
      </c>
      <c r="L194" s="67" t="s">
        <v>198</v>
      </c>
      <c r="M194" s="67" t="s">
        <v>15</v>
      </c>
      <c r="N194" s="111"/>
    </row>
    <row r="195" spans="1:15" x14ac:dyDescent="0.4">
      <c r="B195" s="254"/>
      <c r="C195" s="67"/>
      <c r="D195" s="67" t="s">
        <v>44</v>
      </c>
      <c r="E195" s="67" t="s">
        <v>198</v>
      </c>
      <c r="F195" s="68"/>
      <c r="G195" s="68" t="s">
        <v>15</v>
      </c>
      <c r="H195" s="73">
        <v>0</v>
      </c>
      <c r="I195" s="177"/>
      <c r="J195" s="73">
        <f>H195</f>
        <v>0</v>
      </c>
      <c r="K195" s="67" t="s">
        <v>44</v>
      </c>
      <c r="L195" s="67" t="s">
        <v>198</v>
      </c>
      <c r="M195" s="67" t="s">
        <v>15</v>
      </c>
      <c r="N195" s="111"/>
    </row>
    <row r="196" spans="1:15" x14ac:dyDescent="0.4">
      <c r="B196" s="254"/>
      <c r="C196" s="67"/>
      <c r="D196" s="67" t="s">
        <v>44</v>
      </c>
      <c r="E196" s="67" t="s">
        <v>198</v>
      </c>
      <c r="F196" s="68"/>
      <c r="G196" s="68" t="s">
        <v>15</v>
      </c>
      <c r="H196" s="73">
        <v>0</v>
      </c>
      <c r="I196" s="177"/>
      <c r="J196" s="73">
        <f>H196</f>
        <v>0</v>
      </c>
      <c r="K196" s="67" t="s">
        <v>44</v>
      </c>
      <c r="L196" s="67" t="s">
        <v>198</v>
      </c>
      <c r="M196" s="67" t="s">
        <v>15</v>
      </c>
      <c r="N196" s="111"/>
    </row>
    <row r="197" spans="1:15" x14ac:dyDescent="0.4">
      <c r="B197" s="254"/>
      <c r="C197" s="67"/>
      <c r="D197" s="67" t="s">
        <v>44</v>
      </c>
      <c r="E197" s="67" t="s">
        <v>198</v>
      </c>
      <c r="F197" s="68"/>
      <c r="G197" s="68" t="s">
        <v>15</v>
      </c>
      <c r="H197" s="73">
        <v>0</v>
      </c>
      <c r="I197" s="177"/>
      <c r="J197" s="73">
        <f>H197</f>
        <v>0</v>
      </c>
      <c r="K197" s="67" t="s">
        <v>44</v>
      </c>
      <c r="L197" s="67" t="s">
        <v>198</v>
      </c>
      <c r="M197" s="67" t="s">
        <v>15</v>
      </c>
      <c r="N197" s="111"/>
    </row>
    <row r="198" spans="1:15" x14ac:dyDescent="0.4">
      <c r="B198" s="254"/>
      <c r="C198" s="67"/>
      <c r="D198" s="67" t="s">
        <v>44</v>
      </c>
      <c r="E198" s="67" t="s">
        <v>127</v>
      </c>
      <c r="F198" s="68"/>
      <c r="G198" s="68" t="s">
        <v>15</v>
      </c>
      <c r="H198" s="73">
        <v>0</v>
      </c>
      <c r="I198" s="177"/>
      <c r="J198" s="73">
        <f>H198</f>
        <v>0</v>
      </c>
      <c r="K198" s="67" t="s">
        <v>44</v>
      </c>
      <c r="L198" s="67" t="s">
        <v>127</v>
      </c>
      <c r="M198" s="67" t="s">
        <v>15</v>
      </c>
      <c r="N198" s="111"/>
    </row>
    <row r="199" spans="1:15" x14ac:dyDescent="0.4">
      <c r="B199" s="254"/>
      <c r="C199" s="67"/>
      <c r="D199" s="67" t="s">
        <v>44</v>
      </c>
      <c r="E199" s="67" t="s">
        <v>85</v>
      </c>
      <c r="F199" s="68"/>
      <c r="G199" s="68" t="s">
        <v>15</v>
      </c>
      <c r="H199" s="73">
        <v>0</v>
      </c>
      <c r="I199" s="177"/>
      <c r="J199" s="73">
        <f t="shared" si="8"/>
        <v>0</v>
      </c>
      <c r="K199" s="67" t="s">
        <v>44</v>
      </c>
      <c r="L199" s="67" t="s">
        <v>127</v>
      </c>
      <c r="M199" s="67" t="s">
        <v>15</v>
      </c>
      <c r="N199" s="111"/>
    </row>
    <row r="200" spans="1:15" x14ac:dyDescent="0.4">
      <c r="B200" s="254"/>
      <c r="C200" s="67"/>
      <c r="D200" s="67" t="s">
        <v>44</v>
      </c>
      <c r="E200" s="67" t="s">
        <v>233</v>
      </c>
      <c r="F200" s="68"/>
      <c r="G200" s="68" t="s">
        <v>15</v>
      </c>
      <c r="H200" s="73">
        <v>0</v>
      </c>
      <c r="I200" s="177"/>
      <c r="J200" s="73">
        <f t="shared" si="8"/>
        <v>0</v>
      </c>
      <c r="K200" s="67" t="s">
        <v>44</v>
      </c>
      <c r="L200" s="67" t="s">
        <v>233</v>
      </c>
      <c r="M200" s="67" t="s">
        <v>15</v>
      </c>
      <c r="N200" s="111"/>
    </row>
    <row r="201" spans="1:15" x14ac:dyDescent="0.4">
      <c r="A201" s="55">
        <v>980335</v>
      </c>
      <c r="B201" s="254"/>
      <c r="C201" s="67"/>
      <c r="D201" s="67" t="s">
        <v>44</v>
      </c>
      <c r="E201" s="67" t="s">
        <v>85</v>
      </c>
      <c r="F201" s="67" t="s">
        <v>2</v>
      </c>
      <c r="G201" s="68" t="s">
        <v>15</v>
      </c>
      <c r="H201" s="73">
        <v>0</v>
      </c>
      <c r="I201" s="310"/>
      <c r="J201" s="73">
        <f>H201</f>
        <v>0</v>
      </c>
      <c r="K201" s="67" t="s">
        <v>44</v>
      </c>
      <c r="L201" s="67" t="s">
        <v>85</v>
      </c>
      <c r="M201" s="67">
        <v>1608</v>
      </c>
      <c r="N201" s="111"/>
      <c r="O201" s="104"/>
    </row>
    <row r="202" spans="1:15" x14ac:dyDescent="0.4">
      <c r="B202" s="254"/>
      <c r="C202" s="67"/>
      <c r="D202" s="67" t="s">
        <v>44</v>
      </c>
      <c r="E202" s="67" t="s">
        <v>103</v>
      </c>
      <c r="F202" s="68"/>
      <c r="G202" s="68" t="s">
        <v>15</v>
      </c>
      <c r="H202" s="73">
        <v>0</v>
      </c>
      <c r="I202" s="177"/>
      <c r="J202" s="73">
        <f t="shared" si="8"/>
        <v>0</v>
      </c>
      <c r="K202" s="67" t="s">
        <v>44</v>
      </c>
      <c r="L202" s="67" t="s">
        <v>103</v>
      </c>
      <c r="M202" s="67" t="s">
        <v>15</v>
      </c>
      <c r="N202" s="111"/>
    </row>
    <row r="203" spans="1:15" x14ac:dyDescent="0.4">
      <c r="B203" s="254"/>
      <c r="C203" s="67"/>
      <c r="D203" s="67" t="s">
        <v>44</v>
      </c>
      <c r="E203" s="67" t="s">
        <v>258</v>
      </c>
      <c r="F203" s="68"/>
      <c r="G203" s="68" t="s">
        <v>15</v>
      </c>
      <c r="H203" s="73">
        <v>0</v>
      </c>
      <c r="I203" s="177"/>
      <c r="J203" s="73">
        <f t="shared" si="8"/>
        <v>0</v>
      </c>
      <c r="K203" s="67" t="s">
        <v>44</v>
      </c>
      <c r="L203" s="67" t="s">
        <v>258</v>
      </c>
      <c r="M203" s="67" t="s">
        <v>15</v>
      </c>
      <c r="N203" s="111"/>
    </row>
    <row r="204" spans="1:15" x14ac:dyDescent="0.4">
      <c r="B204" s="254"/>
      <c r="C204" s="67"/>
      <c r="D204" s="67" t="s">
        <v>280</v>
      </c>
      <c r="E204" s="67" t="s">
        <v>230</v>
      </c>
      <c r="F204" s="68"/>
      <c r="G204" s="68" t="s">
        <v>15</v>
      </c>
      <c r="H204" s="73">
        <v>0</v>
      </c>
      <c r="I204" s="177"/>
      <c r="J204" s="73">
        <f t="shared" si="8"/>
        <v>0</v>
      </c>
      <c r="K204" s="67" t="s">
        <v>44</v>
      </c>
      <c r="L204" s="67" t="s">
        <v>77</v>
      </c>
      <c r="M204" s="67" t="s">
        <v>15</v>
      </c>
      <c r="N204" s="111"/>
    </row>
    <row r="205" spans="1:15" x14ac:dyDescent="0.4">
      <c r="B205" s="254"/>
      <c r="C205" s="68"/>
      <c r="D205" s="67" t="s">
        <v>44</v>
      </c>
      <c r="E205" s="72" t="s">
        <v>275</v>
      </c>
      <c r="F205" s="68"/>
      <c r="G205" s="68" t="s">
        <v>15</v>
      </c>
      <c r="H205" s="73">
        <v>5000</v>
      </c>
      <c r="I205" s="177"/>
      <c r="J205" s="73">
        <f>H205</f>
        <v>5000</v>
      </c>
      <c r="K205" s="67" t="s">
        <v>44</v>
      </c>
      <c r="L205" s="123" t="s">
        <v>275</v>
      </c>
      <c r="M205" s="67" t="s">
        <v>15</v>
      </c>
      <c r="N205" s="111"/>
    </row>
    <row r="206" spans="1:15" x14ac:dyDescent="0.4">
      <c r="B206" s="254"/>
      <c r="C206" s="67"/>
      <c r="D206" s="67" t="s">
        <v>44</v>
      </c>
      <c r="E206" s="67" t="s">
        <v>275</v>
      </c>
      <c r="F206" s="68"/>
      <c r="G206" s="68" t="s">
        <v>15</v>
      </c>
      <c r="H206" s="73">
        <v>0</v>
      </c>
      <c r="I206" s="177"/>
      <c r="J206" s="73">
        <f t="shared" si="8"/>
        <v>0</v>
      </c>
      <c r="K206" s="67" t="s">
        <v>44</v>
      </c>
      <c r="L206" s="67" t="s">
        <v>275</v>
      </c>
      <c r="M206" s="67" t="s">
        <v>15</v>
      </c>
      <c r="N206" s="111"/>
    </row>
    <row r="207" spans="1:15" s="243" customFormat="1" x14ac:dyDescent="0.4">
      <c r="B207" s="359"/>
      <c r="C207" s="67"/>
      <c r="D207" s="67" t="s">
        <v>44</v>
      </c>
      <c r="E207" s="67" t="s">
        <v>275</v>
      </c>
      <c r="F207" s="298" t="s">
        <v>2</v>
      </c>
      <c r="G207" s="68" t="s">
        <v>15</v>
      </c>
      <c r="H207" s="73">
        <v>0</v>
      </c>
      <c r="I207" s="177"/>
      <c r="J207" s="73">
        <f>H207</f>
        <v>0</v>
      </c>
      <c r="K207" s="67" t="s">
        <v>44</v>
      </c>
      <c r="L207" s="67" t="s">
        <v>275</v>
      </c>
      <c r="M207" s="67" t="s">
        <v>15</v>
      </c>
      <c r="N207" s="236"/>
    </row>
    <row r="208" spans="1:15" s="243" customFormat="1" x14ac:dyDescent="0.4">
      <c r="B208" s="359"/>
      <c r="C208" s="67"/>
      <c r="D208" s="67" t="s">
        <v>44</v>
      </c>
      <c r="E208" s="67" t="s">
        <v>283</v>
      </c>
      <c r="F208" s="298" t="s">
        <v>2</v>
      </c>
      <c r="G208" s="68" t="s">
        <v>15</v>
      </c>
      <c r="H208" s="73">
        <v>0</v>
      </c>
      <c r="I208" s="177"/>
      <c r="J208" s="73">
        <f>H208</f>
        <v>0</v>
      </c>
      <c r="K208" s="67" t="s">
        <v>44</v>
      </c>
      <c r="L208" s="67" t="s">
        <v>283</v>
      </c>
      <c r="M208" s="67" t="s">
        <v>15</v>
      </c>
      <c r="N208" s="236"/>
    </row>
    <row r="209" spans="2:14" s="243" customFormat="1" x14ac:dyDescent="0.4">
      <c r="B209" s="359"/>
      <c r="C209" s="67"/>
      <c r="D209" s="67" t="s">
        <v>139</v>
      </c>
      <c r="E209" s="67" t="s">
        <v>97</v>
      </c>
      <c r="F209" s="298"/>
      <c r="G209" s="68" t="s">
        <v>15</v>
      </c>
      <c r="H209" s="73">
        <v>0</v>
      </c>
      <c r="I209" s="177"/>
      <c r="J209" s="73">
        <f t="shared" si="8"/>
        <v>0</v>
      </c>
      <c r="K209" s="67" t="s">
        <v>139</v>
      </c>
      <c r="L209" s="67"/>
      <c r="M209" s="67"/>
      <c r="N209" s="111"/>
    </row>
    <row r="210" spans="2:14" ht="23.4" thickBot="1" x14ac:dyDescent="0.45">
      <c r="B210" s="174"/>
      <c r="C210" s="11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21"/>
    </row>
    <row r="211" spans="2:14" x14ac:dyDescent="0.4">
      <c r="C211" s="57"/>
    </row>
    <row r="212" spans="2:14" x14ac:dyDescent="0.4">
      <c r="C212" s="57"/>
      <c r="H212" s="52">
        <v>0</v>
      </c>
      <c r="J212" s="64" t="s">
        <v>18</v>
      </c>
      <c r="K212" s="52">
        <v>0</v>
      </c>
    </row>
    <row r="213" spans="2:14" x14ac:dyDescent="0.4">
      <c r="C213" s="57"/>
      <c r="H213" s="52">
        <v>0</v>
      </c>
    </row>
    <row r="214" spans="2:14" x14ac:dyDescent="0.4">
      <c r="C214" s="57"/>
      <c r="G214" s="246" t="s">
        <v>19</v>
      </c>
      <c r="H214" s="299">
        <f>H73+H109+H176+H96</f>
        <v>90243</v>
      </c>
      <c r="I214" s="246" t="s">
        <v>20</v>
      </c>
      <c r="J214" s="299">
        <f>J73+J109+J176+J96</f>
        <v>90243</v>
      </c>
    </row>
    <row r="215" spans="2:14" x14ac:dyDescent="0.4">
      <c r="C215" s="57"/>
      <c r="G215" s="57"/>
      <c r="I215" s="62"/>
      <c r="J215" s="57"/>
    </row>
    <row r="216" spans="2:14" x14ac:dyDescent="0.4">
      <c r="C216" s="57"/>
      <c r="G216" s="57"/>
      <c r="H216" s="246" t="s">
        <v>21</v>
      </c>
      <c r="I216" s="248">
        <f>H214-J214</f>
        <v>0</v>
      </c>
      <c r="J216" s="104"/>
    </row>
    <row r="219" spans="2:14" x14ac:dyDescent="0.4">
      <c r="G219" s="246"/>
      <c r="H219" s="247"/>
    </row>
    <row r="314" spans="15:15" x14ac:dyDescent="0.4">
      <c r="O314" s="104"/>
    </row>
    <row r="337" spans="15:15" x14ac:dyDescent="0.4">
      <c r="O337" s="92"/>
    </row>
  </sheetData>
  <phoneticPr fontId="0" type="noConversion"/>
  <conditionalFormatting sqref="J28:J34 H28:H34 J7:J11 H7:H11 H13:H26 H89:H94 J89:J94 H103:H107 J103:J107 H141:H173 J132 H132 J13:J26 J36:J71 H180:H209 J141:J173 J180:J209 H36:H71">
    <cfRule type="cellIs" dxfId="1" priority="1" stopIfTrue="1" operator="notEqual">
      <formula>0</formula>
    </cfRule>
  </conditionalFormatting>
  <conditionalFormatting sqref="H35 J35 H27 J27">
    <cfRule type="cellIs" dxfId="0" priority="2" stopIfTrue="1" operator="notEqual">
      <formula>5000</formula>
    </cfRule>
  </conditionalFormatting>
  <printOptions horizontalCentered="1"/>
  <pageMargins left="0.5" right="0.5" top="0.5" bottom="0.25" header="0.5" footer="0.5"/>
  <pageSetup scale="35" orientation="landscape" r:id="rId1"/>
  <headerFooter alignWithMargins="0">
    <oddHeader>&amp;A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2"/>
  <sheetViews>
    <sheetView showGridLines="0" zoomScale="55" zoomScaleNormal="55" workbookViewId="0">
      <selection activeCell="G9" sqref="G9"/>
    </sheetView>
  </sheetViews>
  <sheetFormatPr defaultColWidth="9.109375" defaultRowHeight="22.8" x14ac:dyDescent="0.4"/>
  <cols>
    <col min="1" max="1" width="7.44140625" style="52" customWidth="1"/>
    <col min="2" max="2" width="16" style="52" customWidth="1"/>
    <col min="3" max="3" width="30" style="52" bestFit="1" customWidth="1"/>
    <col min="4" max="4" width="31.109375" style="52" bestFit="1" customWidth="1"/>
    <col min="5" max="5" width="28.109375" style="52" bestFit="1" customWidth="1"/>
    <col min="6" max="6" width="16.33203125" style="52" customWidth="1"/>
    <col min="7" max="7" width="17.88671875" style="52" customWidth="1"/>
    <col min="8" max="8" width="13.88671875" style="52" bestFit="1" customWidth="1"/>
    <col min="9" max="9" width="18.44140625" style="52" bestFit="1" customWidth="1"/>
    <col min="10" max="10" width="18.88671875" style="52" customWidth="1"/>
    <col min="11" max="11" width="34.5546875" style="52" bestFit="1" customWidth="1"/>
    <col min="12" max="12" width="22.6640625" style="52" bestFit="1" customWidth="1"/>
    <col min="13" max="13" width="18.88671875" style="52" bestFit="1" customWidth="1"/>
    <col min="14" max="14" width="27.109375" style="52" customWidth="1"/>
    <col min="15" max="15" width="11.88671875" style="52" customWidth="1"/>
    <col min="16" max="16" width="11.5546875" style="52" bestFit="1" customWidth="1"/>
    <col min="17" max="16384" width="9.109375" style="52"/>
  </cols>
  <sheetData>
    <row r="1" spans="1:18" x14ac:dyDescent="0.4">
      <c r="A1" s="55"/>
      <c r="B1" s="55"/>
      <c r="C1" s="56" t="s">
        <v>23</v>
      </c>
      <c r="D1" s="58"/>
      <c r="E1" s="58"/>
      <c r="F1" s="58"/>
      <c r="G1" s="58"/>
      <c r="H1" s="58"/>
      <c r="I1" s="60"/>
      <c r="J1" s="58"/>
      <c r="K1" s="58"/>
      <c r="L1" s="58"/>
      <c r="M1" s="59"/>
      <c r="N1" s="58"/>
    </row>
    <row r="2" spans="1:18" x14ac:dyDescent="0.4">
      <c r="A2" s="55"/>
      <c r="B2" s="55"/>
      <c r="C2" s="127">
        <f>WIC!C2</f>
        <v>37147</v>
      </c>
      <c r="D2" s="58"/>
      <c r="E2" s="58"/>
      <c r="F2" s="58"/>
      <c r="G2" s="58"/>
      <c r="H2" s="58"/>
      <c r="I2" s="60"/>
      <c r="J2" s="58"/>
      <c r="K2" s="58"/>
      <c r="L2" s="58"/>
      <c r="M2" s="59"/>
      <c r="N2" s="58"/>
    </row>
    <row r="3" spans="1:18" x14ac:dyDescent="0.4">
      <c r="A3" s="55"/>
      <c r="B3" s="55"/>
      <c r="C3" s="58"/>
      <c r="D3" s="58"/>
      <c r="E3" s="58"/>
      <c r="F3" s="58"/>
      <c r="G3" s="58"/>
      <c r="H3" s="58"/>
      <c r="I3" s="60"/>
      <c r="J3" s="58"/>
      <c r="K3" s="58"/>
      <c r="L3" s="58"/>
      <c r="M3" s="59"/>
      <c r="N3" s="58"/>
    </row>
    <row r="4" spans="1:18" x14ac:dyDescent="0.4">
      <c r="A4" s="55"/>
      <c r="B4" s="55"/>
      <c r="C4" s="56" t="s">
        <v>0</v>
      </c>
      <c r="D4" s="57"/>
      <c r="E4" s="58"/>
      <c r="F4" s="59"/>
      <c r="G4" s="59"/>
      <c r="H4" s="58"/>
      <c r="I4" s="60"/>
      <c r="J4" s="143" t="s">
        <v>1</v>
      </c>
      <c r="K4" s="56"/>
      <c r="L4" s="58"/>
      <c r="M4" s="59"/>
      <c r="N4" s="58" t="s">
        <v>2</v>
      </c>
    </row>
    <row r="5" spans="1:18" ht="23.4" thickBot="1" x14ac:dyDescent="0.45">
      <c r="A5" s="55"/>
      <c r="B5" s="55"/>
      <c r="C5" s="58" t="s">
        <v>98</v>
      </c>
      <c r="D5" s="58" t="s">
        <v>4</v>
      </c>
      <c r="E5" s="58" t="s">
        <v>5</v>
      </c>
      <c r="F5" s="59" t="s">
        <v>6</v>
      </c>
      <c r="G5" s="59" t="s">
        <v>71</v>
      </c>
      <c r="H5" s="58" t="s">
        <v>8</v>
      </c>
      <c r="I5" s="60"/>
      <c r="J5" s="63" t="s">
        <v>8</v>
      </c>
      <c r="K5" s="58" t="s">
        <v>4</v>
      </c>
      <c r="L5" s="58" t="s">
        <v>5</v>
      </c>
      <c r="M5" s="59" t="s">
        <v>9</v>
      </c>
      <c r="N5" s="58" t="s">
        <v>98</v>
      </c>
      <c r="Q5" s="57"/>
      <c r="R5" s="57"/>
    </row>
    <row r="6" spans="1:18" x14ac:dyDescent="0.4">
      <c r="A6" s="55"/>
      <c r="B6" s="128" t="s">
        <v>14</v>
      </c>
      <c r="C6" s="88"/>
      <c r="D6" s="129"/>
      <c r="E6" s="129"/>
      <c r="F6" s="129"/>
      <c r="G6" s="129"/>
      <c r="H6" s="129"/>
      <c r="I6" s="130"/>
      <c r="J6" s="89"/>
      <c r="K6" s="129"/>
      <c r="L6" s="129"/>
      <c r="M6" s="131"/>
      <c r="N6" s="132"/>
      <c r="O6" s="68"/>
      <c r="P6" s="68"/>
      <c r="Q6" s="68"/>
    </row>
    <row r="7" spans="1:18" x14ac:dyDescent="0.4">
      <c r="A7" s="55"/>
      <c r="B7" s="133"/>
      <c r="C7" s="67"/>
      <c r="D7" s="69"/>
      <c r="E7" s="69"/>
      <c r="F7" s="69"/>
      <c r="G7" s="69"/>
      <c r="H7" s="69"/>
      <c r="I7" s="134"/>
      <c r="J7" s="75"/>
      <c r="K7" s="69"/>
      <c r="L7" s="69"/>
      <c r="M7" s="66"/>
      <c r="N7" s="136"/>
      <c r="O7" s="68"/>
      <c r="P7" s="68"/>
      <c r="Q7" s="68"/>
    </row>
    <row r="8" spans="1:18" x14ac:dyDescent="0.4">
      <c r="A8" s="55"/>
      <c r="B8" s="133"/>
      <c r="C8" s="67"/>
      <c r="D8" s="69" t="s">
        <v>132</v>
      </c>
      <c r="E8" s="66" t="s">
        <v>130</v>
      </c>
      <c r="F8" s="66"/>
      <c r="G8" s="69"/>
      <c r="H8" s="134">
        <v>0</v>
      </c>
      <c r="I8" s="69"/>
      <c r="J8" s="134">
        <f>H8</f>
        <v>0</v>
      </c>
      <c r="K8" s="69" t="s">
        <v>132</v>
      </c>
      <c r="L8" s="67" t="s">
        <v>129</v>
      </c>
      <c r="M8" s="67"/>
      <c r="N8" s="136"/>
      <c r="O8" s="68"/>
      <c r="P8" s="68"/>
      <c r="Q8" s="68"/>
    </row>
    <row r="9" spans="1:18" x14ac:dyDescent="0.4">
      <c r="A9" s="55"/>
      <c r="B9" s="133"/>
      <c r="C9" s="67"/>
      <c r="D9" s="69" t="s">
        <v>268</v>
      </c>
      <c r="E9" s="66" t="s">
        <v>224</v>
      </c>
      <c r="F9" s="66" t="s">
        <v>267</v>
      </c>
      <c r="G9" s="69"/>
      <c r="H9" s="345">
        <v>1407</v>
      </c>
      <c r="I9" s="69"/>
      <c r="J9" s="345">
        <v>1407</v>
      </c>
      <c r="K9" s="69" t="s">
        <v>272</v>
      </c>
      <c r="L9" s="67" t="s">
        <v>276</v>
      </c>
      <c r="M9" s="67"/>
      <c r="N9" s="136">
        <v>1027527</v>
      </c>
      <c r="O9" s="68"/>
      <c r="P9" s="68"/>
      <c r="Q9" s="68"/>
    </row>
    <row r="10" spans="1:18" x14ac:dyDescent="0.4">
      <c r="A10" s="55"/>
      <c r="B10" s="133"/>
      <c r="C10" s="67"/>
      <c r="D10" s="69" t="s">
        <v>268</v>
      </c>
      <c r="E10" s="66" t="s">
        <v>224</v>
      </c>
      <c r="F10" s="66" t="s">
        <v>267</v>
      </c>
      <c r="G10" s="69"/>
      <c r="H10" s="345">
        <v>0</v>
      </c>
      <c r="I10" s="69"/>
      <c r="J10" s="345">
        <v>0</v>
      </c>
      <c r="K10" s="69" t="s">
        <v>272</v>
      </c>
      <c r="L10" s="67" t="s">
        <v>273</v>
      </c>
      <c r="M10" s="67">
        <v>51711000</v>
      </c>
      <c r="N10" s="136"/>
      <c r="O10" s="68"/>
      <c r="P10" s="68"/>
      <c r="Q10" s="68"/>
    </row>
    <row r="11" spans="1:18" x14ac:dyDescent="0.4">
      <c r="A11" s="55"/>
      <c r="B11" s="133"/>
      <c r="C11" s="67"/>
      <c r="D11" s="69" t="s">
        <v>220</v>
      </c>
      <c r="E11" s="66" t="s">
        <v>230</v>
      </c>
      <c r="F11" s="66">
        <v>190637</v>
      </c>
      <c r="G11" s="69"/>
      <c r="H11" s="134">
        <v>75</v>
      </c>
      <c r="I11" s="69"/>
      <c r="J11" s="134">
        <f>H11</f>
        <v>75</v>
      </c>
      <c r="K11" s="69" t="s">
        <v>220</v>
      </c>
      <c r="L11" s="67" t="s">
        <v>200</v>
      </c>
      <c r="M11" s="67" t="s">
        <v>194</v>
      </c>
      <c r="N11" s="136">
        <v>947854</v>
      </c>
      <c r="O11" s="68"/>
      <c r="P11" s="68"/>
      <c r="Q11" s="68"/>
    </row>
    <row r="12" spans="1:18" x14ac:dyDescent="0.4">
      <c r="A12" s="55"/>
      <c r="B12" s="133"/>
      <c r="C12" s="67"/>
      <c r="D12" s="69" t="s">
        <v>268</v>
      </c>
      <c r="E12" s="66" t="s">
        <v>224</v>
      </c>
      <c r="F12" s="66" t="s">
        <v>267</v>
      </c>
      <c r="G12" s="69"/>
      <c r="H12" s="134">
        <v>75</v>
      </c>
      <c r="I12" s="69"/>
      <c r="J12" s="134">
        <f t="shared" ref="J12:J22" si="0">H12</f>
        <v>75</v>
      </c>
      <c r="K12" s="69" t="s">
        <v>220</v>
      </c>
      <c r="L12" s="67" t="s">
        <v>200</v>
      </c>
      <c r="M12" s="67" t="s">
        <v>201</v>
      </c>
      <c r="N12" s="136">
        <v>947854</v>
      </c>
      <c r="O12" s="68"/>
      <c r="P12" s="68"/>
      <c r="Q12" s="68"/>
    </row>
    <row r="13" spans="1:18" x14ac:dyDescent="0.4">
      <c r="A13" s="55"/>
      <c r="B13" s="133"/>
      <c r="C13" s="67"/>
      <c r="D13" s="69" t="s">
        <v>268</v>
      </c>
      <c r="E13" s="66" t="s">
        <v>224</v>
      </c>
      <c r="F13" s="66" t="s">
        <v>267</v>
      </c>
      <c r="G13" s="69"/>
      <c r="H13" s="134">
        <v>75</v>
      </c>
      <c r="I13" s="69"/>
      <c r="J13" s="134">
        <f>H13</f>
        <v>75</v>
      </c>
      <c r="K13" s="69" t="s">
        <v>220</v>
      </c>
      <c r="L13" s="67" t="s">
        <v>200</v>
      </c>
      <c r="M13" s="67" t="s">
        <v>197</v>
      </c>
      <c r="N13" s="136">
        <v>947854</v>
      </c>
      <c r="O13" s="68"/>
      <c r="P13" s="68"/>
      <c r="Q13" s="68"/>
    </row>
    <row r="14" spans="1:18" x14ac:dyDescent="0.4">
      <c r="A14" s="55"/>
      <c r="B14" s="133"/>
      <c r="C14" s="67"/>
      <c r="D14" s="69" t="s">
        <v>220</v>
      </c>
      <c r="E14" s="66" t="s">
        <v>230</v>
      </c>
      <c r="F14" s="66">
        <v>190637</v>
      </c>
      <c r="G14" s="69"/>
      <c r="H14" s="134">
        <v>1725</v>
      </c>
      <c r="I14" s="107"/>
      <c r="J14" s="134">
        <f t="shared" si="0"/>
        <v>1725</v>
      </c>
      <c r="K14" s="69" t="s">
        <v>220</v>
      </c>
      <c r="L14" s="67" t="s">
        <v>200</v>
      </c>
      <c r="M14" s="67" t="s">
        <v>197</v>
      </c>
      <c r="N14" s="136">
        <v>947854</v>
      </c>
      <c r="O14" s="68"/>
      <c r="P14" s="68"/>
      <c r="Q14" s="68"/>
    </row>
    <row r="15" spans="1:18" x14ac:dyDescent="0.4">
      <c r="A15" s="55"/>
      <c r="B15" s="133"/>
      <c r="C15" s="67"/>
      <c r="D15" s="69" t="s">
        <v>268</v>
      </c>
      <c r="E15" s="66" t="s">
        <v>224</v>
      </c>
      <c r="F15" s="66" t="s">
        <v>267</v>
      </c>
      <c r="G15" s="69"/>
      <c r="H15" s="134">
        <v>200</v>
      </c>
      <c r="I15" s="69"/>
      <c r="J15" s="134">
        <f t="shared" si="0"/>
        <v>200</v>
      </c>
      <c r="K15" s="69" t="s">
        <v>220</v>
      </c>
      <c r="L15" s="67" t="s">
        <v>200</v>
      </c>
      <c r="M15" s="67" t="s">
        <v>202</v>
      </c>
      <c r="N15" s="136">
        <v>947854</v>
      </c>
      <c r="O15" s="68"/>
      <c r="P15" s="68"/>
      <c r="Q15" s="68"/>
    </row>
    <row r="16" spans="1:18" x14ac:dyDescent="0.4">
      <c r="A16" s="55"/>
      <c r="B16" s="133"/>
      <c r="C16" s="67"/>
      <c r="D16" s="69" t="s">
        <v>268</v>
      </c>
      <c r="E16" s="66" t="s">
        <v>224</v>
      </c>
      <c r="F16" s="66" t="s">
        <v>267</v>
      </c>
      <c r="G16" s="69"/>
      <c r="H16" s="134">
        <v>70</v>
      </c>
      <c r="I16" s="69"/>
      <c r="J16" s="134">
        <f t="shared" si="0"/>
        <v>70</v>
      </c>
      <c r="K16" s="69" t="s">
        <v>220</v>
      </c>
      <c r="L16" s="67" t="s">
        <v>200</v>
      </c>
      <c r="M16" s="67" t="s">
        <v>203</v>
      </c>
      <c r="N16" s="136">
        <v>947854</v>
      </c>
      <c r="O16" s="68"/>
      <c r="P16" s="68"/>
      <c r="Q16" s="68"/>
    </row>
    <row r="17" spans="1:17" x14ac:dyDescent="0.4">
      <c r="A17" s="55"/>
      <c r="B17" s="133"/>
      <c r="C17" s="67"/>
      <c r="D17" s="69" t="s">
        <v>268</v>
      </c>
      <c r="E17" s="66" t="s">
        <v>224</v>
      </c>
      <c r="F17" s="66" t="s">
        <v>267</v>
      </c>
      <c r="G17" s="69"/>
      <c r="H17" s="134">
        <v>120</v>
      </c>
      <c r="I17" s="69"/>
      <c r="J17" s="134">
        <f t="shared" si="0"/>
        <v>120</v>
      </c>
      <c r="K17" s="69" t="s">
        <v>220</v>
      </c>
      <c r="L17" s="67" t="s">
        <v>200</v>
      </c>
      <c r="M17" s="67" t="s">
        <v>204</v>
      </c>
      <c r="N17" s="136">
        <v>947854</v>
      </c>
      <c r="O17" s="68"/>
      <c r="P17" s="68"/>
      <c r="Q17" s="68"/>
    </row>
    <row r="18" spans="1:17" x14ac:dyDescent="0.4">
      <c r="A18" s="55"/>
      <c r="B18" s="133"/>
      <c r="C18" s="67"/>
      <c r="D18" s="69" t="s">
        <v>268</v>
      </c>
      <c r="E18" s="66" t="s">
        <v>224</v>
      </c>
      <c r="F18" s="66" t="s">
        <v>267</v>
      </c>
      <c r="G18" s="69"/>
      <c r="H18" s="134">
        <v>53</v>
      </c>
      <c r="I18" s="69"/>
      <c r="J18" s="134">
        <f t="shared" si="0"/>
        <v>53</v>
      </c>
      <c r="K18" s="69" t="s">
        <v>220</v>
      </c>
      <c r="L18" s="67" t="s">
        <v>186</v>
      </c>
      <c r="M18" s="67" t="s">
        <v>206</v>
      </c>
      <c r="N18" s="136">
        <v>133779</v>
      </c>
      <c r="O18" s="68"/>
      <c r="P18" s="68"/>
      <c r="Q18" s="68"/>
    </row>
    <row r="19" spans="1:17" x14ac:dyDescent="0.4">
      <c r="A19" s="55"/>
      <c r="B19" s="133"/>
      <c r="C19" s="67"/>
      <c r="D19" s="69" t="s">
        <v>220</v>
      </c>
      <c r="E19" s="66" t="s">
        <v>230</v>
      </c>
      <c r="F19" s="66">
        <v>190637</v>
      </c>
      <c r="G19" s="69"/>
      <c r="H19" s="134">
        <v>100</v>
      </c>
      <c r="I19" s="69"/>
      <c r="J19" s="134">
        <f t="shared" si="0"/>
        <v>100</v>
      </c>
      <c r="K19" s="69" t="s">
        <v>220</v>
      </c>
      <c r="L19" s="67" t="s">
        <v>237</v>
      </c>
      <c r="M19" s="67" t="s">
        <v>239</v>
      </c>
      <c r="N19" s="136">
        <v>1005222</v>
      </c>
      <c r="O19" s="68"/>
      <c r="P19" s="68"/>
      <c r="Q19" s="68"/>
    </row>
    <row r="20" spans="1:17" x14ac:dyDescent="0.4">
      <c r="A20" s="55"/>
      <c r="B20" s="133"/>
      <c r="C20" s="67"/>
      <c r="D20" s="69" t="s">
        <v>220</v>
      </c>
      <c r="E20" s="66" t="s">
        <v>230</v>
      </c>
      <c r="F20" s="66">
        <v>190637</v>
      </c>
      <c r="G20" s="69"/>
      <c r="H20" s="134">
        <v>50</v>
      </c>
      <c r="I20" s="69"/>
      <c r="J20" s="134">
        <f t="shared" si="0"/>
        <v>50</v>
      </c>
      <c r="K20" s="69" t="s">
        <v>220</v>
      </c>
      <c r="L20" s="67" t="s">
        <v>237</v>
      </c>
      <c r="M20" s="67" t="s">
        <v>239</v>
      </c>
      <c r="N20" s="136">
        <v>851645</v>
      </c>
      <c r="O20" s="68"/>
      <c r="P20" s="68"/>
      <c r="Q20" s="68"/>
    </row>
    <row r="21" spans="1:17" x14ac:dyDescent="0.4">
      <c r="A21" s="55"/>
      <c r="B21" s="133"/>
      <c r="C21" s="67"/>
      <c r="D21" s="69" t="s">
        <v>220</v>
      </c>
      <c r="E21" s="66" t="s">
        <v>230</v>
      </c>
      <c r="F21" s="66">
        <v>190637</v>
      </c>
      <c r="G21" s="69"/>
      <c r="H21" s="134">
        <v>25</v>
      </c>
      <c r="I21" s="69"/>
      <c r="J21" s="134">
        <f>H21</f>
        <v>25</v>
      </c>
      <c r="K21" s="69" t="s">
        <v>220</v>
      </c>
      <c r="L21" s="67" t="s">
        <v>237</v>
      </c>
      <c r="M21" s="67" t="s">
        <v>239</v>
      </c>
      <c r="N21" s="136">
        <v>851628</v>
      </c>
      <c r="O21" s="68"/>
      <c r="P21" s="68"/>
      <c r="Q21" s="68"/>
    </row>
    <row r="22" spans="1:17" x14ac:dyDescent="0.4">
      <c r="A22" s="55"/>
      <c r="B22" s="133"/>
      <c r="C22" s="67"/>
      <c r="D22" s="69" t="s">
        <v>220</v>
      </c>
      <c r="E22" s="66" t="s">
        <v>230</v>
      </c>
      <c r="F22" s="66">
        <v>190637</v>
      </c>
      <c r="G22" s="69"/>
      <c r="H22" s="134">
        <v>25</v>
      </c>
      <c r="I22" s="69"/>
      <c r="J22" s="134">
        <f t="shared" si="0"/>
        <v>25</v>
      </c>
      <c r="K22" s="69" t="s">
        <v>220</v>
      </c>
      <c r="L22" s="67" t="s">
        <v>237</v>
      </c>
      <c r="M22" s="67" t="s">
        <v>277</v>
      </c>
      <c r="N22" s="136">
        <v>851628</v>
      </c>
      <c r="O22" s="68"/>
      <c r="P22" s="68"/>
      <c r="Q22" s="68"/>
    </row>
    <row r="23" spans="1:17" ht="15" customHeight="1" thickBot="1" x14ac:dyDescent="0.45">
      <c r="B23" s="93"/>
      <c r="C23" s="95"/>
      <c r="D23" s="95"/>
      <c r="E23" s="95"/>
      <c r="F23" s="95"/>
      <c r="G23" s="95"/>
      <c r="H23" s="168"/>
      <c r="I23" s="95"/>
      <c r="J23" s="169"/>
      <c r="K23" s="144"/>
      <c r="L23" s="95"/>
      <c r="M23" s="95"/>
      <c r="N23" s="98"/>
      <c r="O23" s="68"/>
      <c r="P23" s="68"/>
      <c r="Q23" s="68"/>
    </row>
    <row r="24" spans="1:17" ht="24.75" customHeight="1" x14ac:dyDescent="0.4">
      <c r="B24" s="68"/>
      <c r="C24" s="67"/>
      <c r="D24" s="67"/>
      <c r="E24" s="67"/>
      <c r="F24" s="67"/>
      <c r="G24" s="67"/>
      <c r="H24" s="102">
        <f>SUM(H8:H23)</f>
        <v>4000</v>
      </c>
      <c r="I24" s="69"/>
      <c r="J24" s="102">
        <f>SUM(J8:J23)</f>
        <v>4000</v>
      </c>
      <c r="K24" s="67"/>
      <c r="L24" s="67"/>
      <c r="M24" s="67"/>
      <c r="N24" s="85"/>
    </row>
    <row r="25" spans="1:17" x14ac:dyDescent="0.4">
      <c r="C25" s="67"/>
      <c r="D25" s="73"/>
      <c r="E25" s="73"/>
      <c r="F25" s="67"/>
      <c r="G25" s="67"/>
      <c r="H25" s="73"/>
      <c r="J25" s="145"/>
      <c r="K25" s="73"/>
      <c r="L25" s="67"/>
      <c r="M25" s="67"/>
      <c r="N25" s="85"/>
    </row>
    <row r="26" spans="1:17" x14ac:dyDescent="0.4">
      <c r="B26" s="146"/>
      <c r="C26" s="68"/>
      <c r="D26" s="148"/>
      <c r="E26" s="68"/>
      <c r="F26" s="68"/>
      <c r="G26" s="68"/>
      <c r="H26" s="68"/>
      <c r="I26" s="146"/>
      <c r="J26" s="148"/>
      <c r="K26" s="68"/>
      <c r="L26" s="149"/>
      <c r="M26" s="147"/>
      <c r="N26" s="76"/>
    </row>
    <row r="27" spans="1:17" x14ac:dyDescent="0.4">
      <c r="B27" s="146"/>
      <c r="C27" s="151"/>
      <c r="D27" s="107"/>
      <c r="E27" s="152"/>
      <c r="F27" s="107"/>
      <c r="G27" s="107"/>
      <c r="H27" s="73" t="s">
        <v>75</v>
      </c>
      <c r="I27" s="153">
        <f>H24-J24</f>
        <v>0</v>
      </c>
      <c r="K27" s="55"/>
      <c r="L27" s="84"/>
      <c r="M27" s="69"/>
      <c r="N27" s="85"/>
    </row>
    <row r="28" spans="1:17" ht="18" customHeight="1" thickBot="1" x14ac:dyDescent="0.45">
      <c r="J28" s="55"/>
    </row>
    <row r="29" spans="1:17" x14ac:dyDescent="0.4">
      <c r="B29" s="154" t="s">
        <v>62</v>
      </c>
      <c r="C29" s="155"/>
      <c r="D29" s="155"/>
      <c r="E29" s="155"/>
      <c r="F29" s="155"/>
      <c r="G29" s="155"/>
      <c r="H29" s="155"/>
      <c r="I29" s="155"/>
      <c r="J29" s="156"/>
      <c r="K29" s="155"/>
      <c r="L29" s="155"/>
      <c r="M29" s="155"/>
      <c r="N29" s="157"/>
    </row>
    <row r="30" spans="1:17" x14ac:dyDescent="0.4">
      <c r="B30" s="158" t="s">
        <v>29</v>
      </c>
      <c r="C30" s="58" t="s">
        <v>3</v>
      </c>
      <c r="D30" s="58" t="s">
        <v>4</v>
      </c>
      <c r="E30" s="58" t="s">
        <v>5</v>
      </c>
      <c r="F30" s="59" t="s">
        <v>6</v>
      </c>
      <c r="G30" s="59" t="s">
        <v>7</v>
      </c>
      <c r="H30" s="58" t="s">
        <v>8</v>
      </c>
      <c r="I30" s="60"/>
      <c r="J30" s="58" t="s">
        <v>8</v>
      </c>
      <c r="K30" s="58" t="s">
        <v>4</v>
      </c>
      <c r="L30" s="58" t="s">
        <v>5</v>
      </c>
      <c r="M30" s="59" t="s">
        <v>9</v>
      </c>
      <c r="N30" s="159" t="s">
        <v>3</v>
      </c>
      <c r="P30" s="68"/>
    </row>
    <row r="31" spans="1:17" x14ac:dyDescent="0.4">
      <c r="B31" s="160"/>
      <c r="C31" s="67"/>
      <c r="D31" s="69" t="s">
        <v>87</v>
      </c>
      <c r="E31" s="66" t="s">
        <v>84</v>
      </c>
      <c r="F31" s="66" t="s">
        <v>79</v>
      </c>
      <c r="G31" s="69" t="s">
        <v>41</v>
      </c>
      <c r="H31" s="69">
        <v>0</v>
      </c>
      <c r="I31" s="68"/>
      <c r="J31" s="69">
        <f>H31</f>
        <v>0</v>
      </c>
      <c r="K31" s="67" t="s">
        <v>42</v>
      </c>
      <c r="L31" s="67" t="s">
        <v>43</v>
      </c>
      <c r="M31" s="67" t="s">
        <v>10</v>
      </c>
      <c r="N31" s="67"/>
      <c r="O31" s="161"/>
      <c r="P31" s="68"/>
    </row>
    <row r="32" spans="1:17" x14ac:dyDescent="0.4">
      <c r="B32" s="160"/>
      <c r="C32" s="67"/>
      <c r="D32" s="69" t="s">
        <v>111</v>
      </c>
      <c r="E32" s="66" t="s">
        <v>22</v>
      </c>
      <c r="F32" s="66">
        <v>41059040</v>
      </c>
      <c r="G32" s="69" t="s">
        <v>41</v>
      </c>
      <c r="H32" s="69">
        <f>WIC!J46</f>
        <v>0</v>
      </c>
      <c r="I32" s="68"/>
      <c r="J32" s="69">
        <f>H32</f>
        <v>0</v>
      </c>
      <c r="K32" s="67" t="s">
        <v>164</v>
      </c>
      <c r="L32" s="67"/>
      <c r="M32" s="67"/>
      <c r="N32" s="67"/>
      <c r="O32" s="161"/>
      <c r="P32" s="68"/>
    </row>
    <row r="33" spans="2:16" x14ac:dyDescent="0.4">
      <c r="B33" s="160"/>
      <c r="C33" s="67"/>
      <c r="D33" s="69" t="s">
        <v>111</v>
      </c>
      <c r="E33" s="66" t="s">
        <v>22</v>
      </c>
      <c r="F33" s="66">
        <v>41066000</v>
      </c>
      <c r="G33" s="69" t="s">
        <v>41</v>
      </c>
      <c r="H33" s="69">
        <f>WIC!J801</f>
        <v>0</v>
      </c>
      <c r="I33" s="68"/>
      <c r="J33" s="69">
        <f>H33</f>
        <v>0</v>
      </c>
      <c r="K33" s="67" t="s">
        <v>164</v>
      </c>
      <c r="L33" s="67"/>
      <c r="M33" s="67"/>
      <c r="N33" s="67"/>
      <c r="O33" s="161"/>
      <c r="P33" s="68"/>
    </row>
    <row r="34" spans="2:16" x14ac:dyDescent="0.4">
      <c r="B34" s="160"/>
      <c r="C34" s="67"/>
      <c r="D34" s="69" t="s">
        <v>220</v>
      </c>
      <c r="E34" s="66" t="s">
        <v>22</v>
      </c>
      <c r="F34" s="66">
        <v>146149</v>
      </c>
      <c r="G34" s="69" t="s">
        <v>41</v>
      </c>
      <c r="H34" s="69">
        <v>0</v>
      </c>
      <c r="I34" s="68"/>
      <c r="J34" s="69">
        <v>0</v>
      </c>
      <c r="K34" s="69" t="s">
        <v>132</v>
      </c>
      <c r="L34" s="67" t="s">
        <v>200</v>
      </c>
      <c r="M34" s="67" t="s">
        <v>205</v>
      </c>
      <c r="N34" s="67"/>
      <c r="O34" s="161"/>
      <c r="P34" s="68"/>
    </row>
    <row r="35" spans="2:16" x14ac:dyDescent="0.4">
      <c r="B35" s="160"/>
      <c r="C35" s="67"/>
      <c r="D35" s="69" t="s">
        <v>220</v>
      </c>
      <c r="E35" s="66" t="s">
        <v>22</v>
      </c>
      <c r="F35" s="66">
        <v>146149</v>
      </c>
      <c r="G35" s="69" t="s">
        <v>41</v>
      </c>
      <c r="H35" s="69">
        <v>0</v>
      </c>
      <c r="I35" s="68"/>
      <c r="J35" s="69">
        <v>0</v>
      </c>
      <c r="K35" s="67" t="s">
        <v>217</v>
      </c>
      <c r="L35" s="67" t="s">
        <v>200</v>
      </c>
      <c r="M35" s="67" t="s">
        <v>194</v>
      </c>
      <c r="N35" s="67">
        <v>877856</v>
      </c>
      <c r="O35" s="161"/>
      <c r="P35" s="68"/>
    </row>
    <row r="36" spans="2:16" x14ac:dyDescent="0.4">
      <c r="B36" s="160"/>
      <c r="C36" s="67"/>
      <c r="D36" s="69" t="s">
        <v>220</v>
      </c>
      <c r="E36" s="66" t="s">
        <v>22</v>
      </c>
      <c r="F36" s="66">
        <v>146149</v>
      </c>
      <c r="G36" s="69" t="s">
        <v>41</v>
      </c>
      <c r="H36" s="69">
        <v>0</v>
      </c>
      <c r="I36" s="68"/>
      <c r="J36" s="69">
        <v>0</v>
      </c>
      <c r="K36" s="67" t="s">
        <v>164</v>
      </c>
      <c r="L36" s="67" t="s">
        <v>200</v>
      </c>
      <c r="M36" s="67" t="s">
        <v>203</v>
      </c>
      <c r="N36" s="67">
        <v>877856</v>
      </c>
      <c r="O36" s="161"/>
      <c r="P36" s="68"/>
    </row>
    <row r="37" spans="2:16" x14ac:dyDescent="0.4">
      <c r="B37" s="160"/>
      <c r="C37" s="67"/>
      <c r="D37" s="69"/>
      <c r="E37" s="66"/>
      <c r="F37" s="66"/>
      <c r="G37" s="69"/>
      <c r="H37" s="69"/>
      <c r="I37" s="68"/>
      <c r="J37" s="69"/>
      <c r="K37" s="67"/>
      <c r="L37" s="67"/>
      <c r="M37" s="67"/>
      <c r="N37" s="67"/>
      <c r="O37" s="161"/>
      <c r="P37" s="68"/>
    </row>
    <row r="38" spans="2:16" x14ac:dyDescent="0.4">
      <c r="B38" s="160"/>
      <c r="C38" s="67" t="s">
        <v>211</v>
      </c>
      <c r="D38" s="69" t="s">
        <v>111</v>
      </c>
      <c r="E38" s="66" t="s">
        <v>22</v>
      </c>
      <c r="F38" s="66">
        <v>41066000</v>
      </c>
      <c r="G38" s="69" t="s">
        <v>41</v>
      </c>
      <c r="H38" s="69">
        <f>WIC!J91</f>
        <v>0</v>
      </c>
      <c r="I38" s="68"/>
      <c r="J38" s="69">
        <v>0</v>
      </c>
      <c r="K38" s="67" t="s">
        <v>164</v>
      </c>
      <c r="L38" s="67" t="s">
        <v>200</v>
      </c>
      <c r="M38" s="67" t="s">
        <v>197</v>
      </c>
      <c r="N38" s="67">
        <v>877856</v>
      </c>
      <c r="O38" s="161"/>
      <c r="P38" s="68"/>
    </row>
    <row r="39" spans="2:16" x14ac:dyDescent="0.4">
      <c r="B39" s="160"/>
      <c r="C39" s="67"/>
      <c r="D39" s="69" t="s">
        <v>111</v>
      </c>
      <c r="E39" s="66" t="s">
        <v>22</v>
      </c>
      <c r="F39" s="66">
        <v>41066000</v>
      </c>
      <c r="G39" s="69" t="s">
        <v>41</v>
      </c>
      <c r="H39" s="69">
        <f>WIC!J806</f>
        <v>0</v>
      </c>
      <c r="I39" s="68"/>
      <c r="J39" s="69">
        <v>0</v>
      </c>
      <c r="K39" s="67" t="s">
        <v>164</v>
      </c>
      <c r="L39" s="67" t="s">
        <v>200</v>
      </c>
      <c r="M39" s="67" t="s">
        <v>202</v>
      </c>
      <c r="N39" s="67">
        <v>877856</v>
      </c>
      <c r="O39" s="161"/>
      <c r="P39" s="68"/>
    </row>
    <row r="40" spans="2:16" x14ac:dyDescent="0.4">
      <c r="B40" s="160"/>
      <c r="C40" s="67"/>
      <c r="D40" s="69" t="s">
        <v>111</v>
      </c>
      <c r="E40" s="66" t="s">
        <v>22</v>
      </c>
      <c r="F40" s="66">
        <v>41066000</v>
      </c>
      <c r="G40" s="69" t="s">
        <v>41</v>
      </c>
      <c r="H40" s="69">
        <f>WIC!J807</f>
        <v>0</v>
      </c>
      <c r="I40" s="68"/>
      <c r="J40" s="69">
        <v>0</v>
      </c>
      <c r="K40" s="67" t="s">
        <v>164</v>
      </c>
      <c r="L40" s="67" t="s">
        <v>200</v>
      </c>
      <c r="M40" s="67" t="s">
        <v>201</v>
      </c>
      <c r="N40" s="67">
        <v>877856</v>
      </c>
      <c r="O40" s="161"/>
      <c r="P40" s="68"/>
    </row>
    <row r="41" spans="2:16" x14ac:dyDescent="0.4">
      <c r="B41" s="160"/>
      <c r="C41" s="67"/>
      <c r="D41" s="69" t="s">
        <v>111</v>
      </c>
      <c r="E41" s="66" t="s">
        <v>22</v>
      </c>
      <c r="F41" s="66">
        <v>41066000</v>
      </c>
      <c r="G41" s="69" t="s">
        <v>41</v>
      </c>
      <c r="H41" s="69">
        <f>WIC!J808</f>
        <v>0</v>
      </c>
      <c r="I41" s="68"/>
      <c r="J41" s="69">
        <v>0</v>
      </c>
      <c r="K41" s="67" t="s">
        <v>164</v>
      </c>
      <c r="L41" s="67" t="s">
        <v>200</v>
      </c>
      <c r="M41" s="67" t="s">
        <v>204</v>
      </c>
      <c r="N41" s="67">
        <v>877856</v>
      </c>
      <c r="O41" s="161"/>
      <c r="P41" s="68"/>
    </row>
    <row r="42" spans="2:16" x14ac:dyDescent="0.4">
      <c r="B42" s="160"/>
      <c r="C42" s="67"/>
      <c r="D42" s="69" t="s">
        <v>111</v>
      </c>
      <c r="E42" s="66" t="s">
        <v>22</v>
      </c>
      <c r="F42" s="66">
        <v>41066000</v>
      </c>
      <c r="G42" s="69" t="s">
        <v>41</v>
      </c>
      <c r="H42" s="69">
        <f>WIC!J809</f>
        <v>0</v>
      </c>
      <c r="I42" s="68"/>
      <c r="J42" s="69">
        <v>0</v>
      </c>
      <c r="K42" s="67" t="s">
        <v>164</v>
      </c>
      <c r="L42" s="67" t="s">
        <v>186</v>
      </c>
      <c r="M42" s="67" t="s">
        <v>206</v>
      </c>
      <c r="N42" s="67">
        <v>133779</v>
      </c>
      <c r="O42" s="161"/>
      <c r="P42" s="68"/>
    </row>
    <row r="43" spans="2:16" x14ac:dyDescent="0.4">
      <c r="B43" s="160"/>
      <c r="C43" s="67"/>
      <c r="D43" s="69"/>
      <c r="E43" s="66"/>
      <c r="F43" s="66"/>
      <c r="G43" s="69"/>
      <c r="H43" s="69"/>
      <c r="I43" s="68"/>
      <c r="J43" s="69"/>
      <c r="K43" s="67"/>
      <c r="L43" s="67"/>
      <c r="M43" s="67"/>
      <c r="N43" s="67"/>
      <c r="O43" s="161"/>
      <c r="P43" s="68"/>
    </row>
    <row r="44" spans="2:16" x14ac:dyDescent="0.4">
      <c r="B44" s="160"/>
      <c r="C44" s="67"/>
      <c r="D44" s="69" t="s">
        <v>262</v>
      </c>
      <c r="E44" s="66" t="s">
        <v>237</v>
      </c>
      <c r="F44" s="66" t="s">
        <v>261</v>
      </c>
      <c r="G44" s="69" t="s">
        <v>41</v>
      </c>
      <c r="H44" s="69">
        <v>0</v>
      </c>
      <c r="I44" s="68"/>
      <c r="J44" s="69">
        <f>H44</f>
        <v>0</v>
      </c>
      <c r="K44" s="67" t="s">
        <v>164</v>
      </c>
      <c r="L44" s="67" t="s">
        <v>237</v>
      </c>
      <c r="M44" s="67" t="s">
        <v>239</v>
      </c>
      <c r="N44" s="67">
        <v>851628</v>
      </c>
      <c r="O44" s="161"/>
      <c r="P44" s="68"/>
    </row>
    <row r="45" spans="2:16" x14ac:dyDescent="0.4">
      <c r="B45" s="160"/>
      <c r="C45" s="67"/>
      <c r="D45" s="69" t="s">
        <v>262</v>
      </c>
      <c r="E45" s="66" t="s">
        <v>237</v>
      </c>
      <c r="F45" s="66" t="s">
        <v>261</v>
      </c>
      <c r="G45" s="69" t="s">
        <v>41</v>
      </c>
      <c r="H45" s="69">
        <v>0</v>
      </c>
      <c r="I45" s="68"/>
      <c r="J45" s="69">
        <f>H45</f>
        <v>0</v>
      </c>
      <c r="K45" s="67" t="s">
        <v>164</v>
      </c>
      <c r="L45" s="67" t="s">
        <v>237</v>
      </c>
      <c r="M45" s="67" t="s">
        <v>239</v>
      </c>
      <c r="N45" s="67">
        <v>851645</v>
      </c>
      <c r="O45" s="161"/>
      <c r="P45" s="68"/>
    </row>
    <row r="46" spans="2:16" x14ac:dyDescent="0.4">
      <c r="B46" s="160"/>
      <c r="C46" s="67"/>
      <c r="D46" s="69"/>
      <c r="E46" s="66"/>
      <c r="F46" s="66"/>
      <c r="G46" s="69"/>
      <c r="H46" s="69"/>
      <c r="I46" s="68"/>
      <c r="J46" s="134"/>
      <c r="K46" s="69"/>
      <c r="L46" s="67"/>
      <c r="M46" s="67"/>
      <c r="N46" s="67"/>
      <c r="O46" s="161"/>
      <c r="P46" s="68"/>
    </row>
    <row r="47" spans="2:16" x14ac:dyDescent="0.4">
      <c r="B47" s="160"/>
      <c r="C47" s="67"/>
      <c r="D47" s="69"/>
      <c r="E47" s="66"/>
      <c r="F47" s="66"/>
      <c r="G47" s="69"/>
      <c r="H47" s="69"/>
      <c r="I47" s="68"/>
      <c r="J47" s="134"/>
      <c r="K47" s="69"/>
      <c r="L47" s="67"/>
      <c r="M47" s="67"/>
      <c r="N47" s="67"/>
      <c r="O47" s="161"/>
      <c r="P47" s="68"/>
    </row>
    <row r="48" spans="2:16" ht="23.4" thickBot="1" x14ac:dyDescent="0.45">
      <c r="B48" s="162"/>
      <c r="C48" s="163"/>
      <c r="D48" s="163"/>
      <c r="E48" s="163"/>
      <c r="F48" s="163"/>
      <c r="G48" s="163"/>
      <c r="H48" s="163" t="s">
        <v>102</v>
      </c>
      <c r="I48" s="163"/>
      <c r="J48" s="164"/>
      <c r="K48" s="163"/>
      <c r="L48" s="163"/>
      <c r="M48" s="163"/>
      <c r="N48" s="165"/>
      <c r="P48" s="68"/>
    </row>
    <row r="49" spans="2:17" x14ac:dyDescent="0.4">
      <c r="B49" s="68"/>
      <c r="C49" s="68"/>
      <c r="D49" s="68"/>
      <c r="E49" s="68"/>
      <c r="F49" s="68"/>
      <c r="G49" s="68"/>
      <c r="H49" s="69">
        <f>SUM(H31:H48)</f>
        <v>0</v>
      </c>
      <c r="I49" s="68"/>
      <c r="J49" s="69">
        <f>SUM(J31:J48)</f>
        <v>0</v>
      </c>
      <c r="K49" s="68"/>
      <c r="L49" s="68"/>
      <c r="M49" s="68"/>
      <c r="P49" s="68"/>
    </row>
    <row r="50" spans="2:17" x14ac:dyDescent="0.4">
      <c r="B50" s="68"/>
      <c r="C50" s="68"/>
      <c r="D50" s="68"/>
      <c r="E50" s="68"/>
      <c r="F50" s="68"/>
      <c r="G50" s="68"/>
      <c r="H50" s="68">
        <v>0</v>
      </c>
      <c r="I50" s="68"/>
      <c r="J50" s="76"/>
      <c r="K50" s="68"/>
      <c r="L50" s="68"/>
      <c r="M50" s="68"/>
      <c r="P50" s="68"/>
    </row>
    <row r="51" spans="2:17" x14ac:dyDescent="0.4">
      <c r="E51" s="68"/>
      <c r="G51" s="126" t="s">
        <v>19</v>
      </c>
      <c r="H51" s="125">
        <f>H24+H49</f>
        <v>4000</v>
      </c>
      <c r="I51" s="126" t="s">
        <v>20</v>
      </c>
      <c r="J51" s="125">
        <f>J24+J49</f>
        <v>4000</v>
      </c>
      <c r="O51" s="53"/>
      <c r="Q51" s="53"/>
    </row>
    <row r="53" spans="2:17" x14ac:dyDescent="0.4">
      <c r="H53" s="104" t="s">
        <v>75</v>
      </c>
      <c r="I53" s="166">
        <f>H51-J51</f>
        <v>0</v>
      </c>
      <c r="K53" s="84"/>
    </row>
    <row r="55" spans="2:17" x14ac:dyDescent="0.4">
      <c r="B55" s="52" t="s">
        <v>207</v>
      </c>
    </row>
    <row r="59" spans="2:17" x14ac:dyDescent="0.4">
      <c r="D59" s="69" t="s">
        <v>220</v>
      </c>
      <c r="E59" s="66" t="s">
        <v>230</v>
      </c>
      <c r="F59" s="66">
        <v>146149</v>
      </c>
      <c r="G59" s="69"/>
      <c r="H59" s="134">
        <v>50</v>
      </c>
      <c r="I59" s="69"/>
      <c r="J59" s="134">
        <v>150</v>
      </c>
      <c r="K59" s="69" t="s">
        <v>220</v>
      </c>
      <c r="L59" s="67" t="s">
        <v>200</v>
      </c>
      <c r="M59" s="67" t="s">
        <v>201</v>
      </c>
      <c r="N59" s="136">
        <v>877856</v>
      </c>
    </row>
    <row r="60" spans="2:17" x14ac:dyDescent="0.4">
      <c r="D60" s="69" t="s">
        <v>220</v>
      </c>
      <c r="E60" s="66" t="s">
        <v>230</v>
      </c>
      <c r="F60" s="66">
        <v>146149</v>
      </c>
      <c r="G60" s="69"/>
      <c r="H60" s="134">
        <v>1210</v>
      </c>
      <c r="I60" s="69"/>
      <c r="J60" s="134">
        <v>1025</v>
      </c>
      <c r="K60" s="69" t="s">
        <v>220</v>
      </c>
      <c r="L60" s="67" t="s">
        <v>200</v>
      </c>
      <c r="M60" s="67" t="s">
        <v>197</v>
      </c>
      <c r="N60" s="136">
        <v>877856</v>
      </c>
    </row>
    <row r="61" spans="2:17" x14ac:dyDescent="0.4">
      <c r="D61" s="69" t="s">
        <v>220</v>
      </c>
      <c r="E61" s="66" t="s">
        <v>230</v>
      </c>
      <c r="F61" s="66">
        <v>146149</v>
      </c>
      <c r="G61" s="69"/>
      <c r="H61" s="134">
        <v>100</v>
      </c>
      <c r="I61" s="69"/>
      <c r="J61" s="134">
        <v>225</v>
      </c>
      <c r="K61" s="69" t="s">
        <v>220</v>
      </c>
      <c r="L61" s="67" t="s">
        <v>200</v>
      </c>
      <c r="M61" s="67" t="s">
        <v>202</v>
      </c>
      <c r="N61" s="136">
        <v>877856</v>
      </c>
    </row>
    <row r="62" spans="2:17" x14ac:dyDescent="0.4">
      <c r="D62" s="69" t="s">
        <v>220</v>
      </c>
      <c r="E62" s="66" t="s">
        <v>230</v>
      </c>
      <c r="F62" s="66">
        <v>146149</v>
      </c>
      <c r="G62" s="69"/>
      <c r="H62" s="134">
        <v>50</v>
      </c>
      <c r="I62" s="69"/>
      <c r="J62" s="134">
        <v>40</v>
      </c>
      <c r="K62" s="69" t="s">
        <v>220</v>
      </c>
      <c r="L62" s="67" t="s">
        <v>200</v>
      </c>
      <c r="M62" s="67" t="s">
        <v>203</v>
      </c>
      <c r="N62" s="136">
        <v>877856</v>
      </c>
    </row>
    <row r="63" spans="2:17" x14ac:dyDescent="0.4">
      <c r="D63" s="69" t="s">
        <v>220</v>
      </c>
      <c r="E63" s="66" t="s">
        <v>230</v>
      </c>
      <c r="F63" s="66">
        <v>146149</v>
      </c>
      <c r="G63" s="69"/>
      <c r="H63" s="134">
        <v>90</v>
      </c>
      <c r="I63" s="69"/>
      <c r="J63" s="134">
        <v>60</v>
      </c>
      <c r="K63" s="69" t="s">
        <v>220</v>
      </c>
      <c r="L63" s="67" t="s">
        <v>200</v>
      </c>
      <c r="M63" s="67" t="s">
        <v>204</v>
      </c>
      <c r="N63" s="136">
        <v>877856</v>
      </c>
    </row>
    <row r="64" spans="2:17" x14ac:dyDescent="0.4">
      <c r="D64" s="69" t="s">
        <v>220</v>
      </c>
      <c r="E64" s="66" t="s">
        <v>230</v>
      </c>
      <c r="F64" s="66">
        <v>146149</v>
      </c>
      <c r="G64" s="69"/>
      <c r="H64" s="134">
        <v>66</v>
      </c>
      <c r="I64" s="69"/>
      <c r="J64" s="134">
        <f>H64</f>
        <v>66</v>
      </c>
      <c r="K64" s="69" t="s">
        <v>220</v>
      </c>
      <c r="L64" s="67" t="s">
        <v>186</v>
      </c>
      <c r="M64" s="67" t="s">
        <v>206</v>
      </c>
      <c r="N64" s="136">
        <v>133779</v>
      </c>
    </row>
    <row r="68" spans="15:15" x14ac:dyDescent="0.4">
      <c r="O68" s="104"/>
    </row>
    <row r="192" spans="15:15" x14ac:dyDescent="0.4">
      <c r="O192" s="92"/>
    </row>
  </sheetData>
  <phoneticPr fontId="0" type="noConversion"/>
  <printOptions horizontalCentered="1"/>
  <pageMargins left="0.32" right="0.75" top="1" bottom="1" header="0.5" footer="0.5"/>
  <pageSetup scale="40" orientation="landscape" r:id="rId1"/>
  <headerFooter alignWithMargins="0">
    <oddHeader>&amp;A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showGridLines="0" zoomScale="60" workbookViewId="0">
      <selection activeCell="E15" sqref="E15"/>
    </sheetView>
  </sheetViews>
  <sheetFormatPr defaultColWidth="9.109375" defaultRowHeight="21" x14ac:dyDescent="0.4"/>
  <cols>
    <col min="1" max="1" width="4.44140625" style="6" customWidth="1"/>
    <col min="2" max="2" width="26.44140625" style="6" customWidth="1"/>
    <col min="3" max="3" width="34" style="6" bestFit="1" customWidth="1"/>
    <col min="4" max="4" width="25.44140625" style="6" bestFit="1" customWidth="1"/>
    <col min="5" max="5" width="18.44140625" style="6" bestFit="1" customWidth="1"/>
    <col min="6" max="6" width="13.88671875" style="6" bestFit="1" customWidth="1"/>
    <col min="7" max="7" width="20.5546875" style="6" bestFit="1" customWidth="1"/>
    <col min="8" max="8" width="9.44140625" style="6" bestFit="1" customWidth="1"/>
    <col min="9" max="9" width="13.33203125" style="6" bestFit="1" customWidth="1"/>
    <col min="10" max="10" width="11.109375" style="6" bestFit="1" customWidth="1"/>
    <col min="11" max="11" width="25.88671875" style="6" bestFit="1" customWidth="1"/>
    <col min="12" max="12" width="18.44140625" style="6" bestFit="1" customWidth="1"/>
    <col min="13" max="13" width="11.5546875" style="6" bestFit="1" customWidth="1"/>
    <col min="14" max="14" width="18.44140625" style="6" bestFit="1" customWidth="1"/>
    <col min="15" max="15" width="12" style="6" bestFit="1" customWidth="1"/>
    <col min="16" max="16384" width="9.109375" style="6"/>
  </cols>
  <sheetData>
    <row r="1" spans="2:15" x14ac:dyDescent="0.4">
      <c r="C1" s="11" t="s">
        <v>48</v>
      </c>
    </row>
    <row r="2" spans="2:15" x14ac:dyDescent="0.4">
      <c r="C2" s="51" t="e">
        <f>#REF!</f>
        <v>#REF!</v>
      </c>
    </row>
    <row r="3" spans="2:15" x14ac:dyDescent="0.4">
      <c r="B3" s="33"/>
    </row>
    <row r="4" spans="2:15" x14ac:dyDescent="0.4">
      <c r="C4" s="1" t="s">
        <v>0</v>
      </c>
      <c r="D4" s="3"/>
      <c r="E4" s="4"/>
      <c r="F4" s="4"/>
      <c r="G4" s="3"/>
      <c r="H4" s="5"/>
      <c r="J4" s="1" t="s">
        <v>1</v>
      </c>
      <c r="K4" s="3"/>
      <c r="L4" s="4"/>
      <c r="M4" s="4"/>
    </row>
    <row r="5" spans="2:15" ht="21.6" thickBot="1" x14ac:dyDescent="0.45">
      <c r="C5" s="3" t="s">
        <v>98</v>
      </c>
      <c r="D5" s="3" t="s">
        <v>4</v>
      </c>
      <c r="E5" s="3" t="s">
        <v>5</v>
      </c>
      <c r="F5" s="4" t="s">
        <v>6</v>
      </c>
      <c r="G5" s="4" t="s">
        <v>71</v>
      </c>
      <c r="H5" s="3" t="s">
        <v>8</v>
      </c>
      <c r="I5" s="5"/>
      <c r="J5" s="3" t="s">
        <v>8</v>
      </c>
      <c r="K5" s="3" t="s">
        <v>4</v>
      </c>
      <c r="L5" s="3" t="s">
        <v>5</v>
      </c>
      <c r="M5" s="4" t="s">
        <v>9</v>
      </c>
      <c r="N5" s="3" t="s">
        <v>98</v>
      </c>
    </row>
    <row r="6" spans="2:15" x14ac:dyDescent="0.4">
      <c r="B6" s="18" t="s">
        <v>62</v>
      </c>
      <c r="C6" s="19"/>
      <c r="D6" s="19"/>
      <c r="E6" s="19"/>
      <c r="F6" s="19"/>
      <c r="G6" s="19"/>
      <c r="H6" s="20"/>
      <c r="I6" s="21"/>
      <c r="J6" s="20"/>
      <c r="K6" s="22"/>
      <c r="L6" s="23"/>
      <c r="M6" s="19"/>
      <c r="N6" s="24"/>
    </row>
    <row r="7" spans="2:15" x14ac:dyDescent="0.4">
      <c r="B7" s="25" t="s">
        <v>29</v>
      </c>
      <c r="C7" s="7" t="s">
        <v>67</v>
      </c>
      <c r="D7" s="7" t="s">
        <v>64</v>
      </c>
      <c r="E7" s="7" t="s">
        <v>63</v>
      </c>
      <c r="F7" s="7">
        <v>41003040</v>
      </c>
      <c r="G7" s="7" t="s">
        <v>41</v>
      </c>
      <c r="H7" s="16"/>
      <c r="I7" s="8"/>
      <c r="J7" s="16"/>
      <c r="K7" s="7" t="s">
        <v>50</v>
      </c>
      <c r="L7" s="7" t="s">
        <v>39</v>
      </c>
      <c r="M7" s="7" t="s">
        <v>61</v>
      </c>
      <c r="N7" s="7"/>
      <c r="O7" s="34"/>
    </row>
    <row r="8" spans="2:15" x14ac:dyDescent="0.4">
      <c r="B8" s="25"/>
      <c r="C8" s="7" t="s">
        <v>67</v>
      </c>
      <c r="D8" s="7" t="s">
        <v>64</v>
      </c>
      <c r="E8" s="7" t="s">
        <v>63</v>
      </c>
      <c r="F8" s="7">
        <v>41003040</v>
      </c>
      <c r="G8" s="7" t="s">
        <v>41</v>
      </c>
      <c r="H8" s="16"/>
      <c r="I8" s="8"/>
      <c r="J8" s="16"/>
      <c r="K8" s="7" t="s">
        <v>50</v>
      </c>
      <c r="L8" s="7" t="s">
        <v>39</v>
      </c>
      <c r="M8" s="7" t="s">
        <v>47</v>
      </c>
      <c r="N8" s="7"/>
      <c r="O8" s="34"/>
    </row>
    <row r="9" spans="2:15" x14ac:dyDescent="0.4">
      <c r="B9" s="25"/>
      <c r="C9" s="7" t="s">
        <v>74</v>
      </c>
      <c r="D9" s="7" t="s">
        <v>73</v>
      </c>
      <c r="E9" s="7" t="s">
        <v>10</v>
      </c>
      <c r="F9" s="7">
        <v>33059001</v>
      </c>
      <c r="G9" s="7" t="s">
        <v>41</v>
      </c>
      <c r="H9" s="15"/>
      <c r="I9" s="8"/>
      <c r="J9" s="15"/>
      <c r="K9" s="7" t="s">
        <v>50</v>
      </c>
      <c r="L9" s="7" t="s">
        <v>68</v>
      </c>
      <c r="M9" s="7" t="s">
        <v>72</v>
      </c>
      <c r="N9" s="7"/>
      <c r="O9" s="34"/>
    </row>
    <row r="10" spans="2:15" x14ac:dyDescent="0.4">
      <c r="B10" s="25"/>
      <c r="C10" s="7" t="s">
        <v>46</v>
      </c>
      <c r="D10" s="7" t="s">
        <v>49</v>
      </c>
      <c r="E10" s="7" t="s">
        <v>10</v>
      </c>
      <c r="F10" s="7" t="s">
        <v>46</v>
      </c>
      <c r="G10" s="7" t="s">
        <v>41</v>
      </c>
      <c r="H10" s="15"/>
      <c r="I10" s="8"/>
      <c r="J10" s="15"/>
      <c r="K10" s="7" t="s">
        <v>50</v>
      </c>
      <c r="L10" s="7"/>
      <c r="M10" s="7"/>
      <c r="N10" s="7"/>
      <c r="O10" s="34"/>
    </row>
    <row r="11" spans="2:15" ht="21.6" thickBot="1" x14ac:dyDescent="0.45">
      <c r="B11" s="26"/>
      <c r="C11" s="27"/>
      <c r="D11" s="27"/>
      <c r="E11" s="27"/>
      <c r="F11" s="27"/>
      <c r="G11" s="27"/>
      <c r="H11" s="28"/>
      <c r="I11" s="29"/>
      <c r="J11" s="30"/>
      <c r="K11" s="27"/>
      <c r="L11" s="31"/>
      <c r="M11" s="27"/>
      <c r="N11" s="32"/>
    </row>
    <row r="12" spans="2:15" x14ac:dyDescent="0.4">
      <c r="B12" s="6" t="s">
        <v>105</v>
      </c>
      <c r="J12" s="17">
        <f>SUM(J7:J11)</f>
        <v>0</v>
      </c>
    </row>
    <row r="14" spans="2:15" hidden="1" x14ac:dyDescent="0.4">
      <c r="B14" s="12" t="s">
        <v>59</v>
      </c>
    </row>
    <row r="15" spans="2:15" hidden="1" x14ac:dyDescent="0.4"/>
    <row r="16" spans="2:15" hidden="1" x14ac:dyDescent="0.4">
      <c r="B16" s="1" t="s">
        <v>0</v>
      </c>
      <c r="C16" s="2"/>
      <c r="D16" s="3"/>
      <c r="E16" s="4"/>
      <c r="F16" s="4"/>
      <c r="G16" s="3"/>
      <c r="H16" s="5"/>
      <c r="I16" s="1" t="s">
        <v>1</v>
      </c>
      <c r="J16" s="1"/>
      <c r="K16" s="3"/>
      <c r="L16" s="4"/>
      <c r="M16" s="4"/>
    </row>
    <row r="17" spans="2:14" ht="21.6" hidden="1" thickBot="1" x14ac:dyDescent="0.45">
      <c r="C17" s="3" t="s">
        <v>3</v>
      </c>
      <c r="D17" s="3" t="s">
        <v>4</v>
      </c>
      <c r="E17" s="3" t="s">
        <v>5</v>
      </c>
      <c r="F17" s="4" t="s">
        <v>6</v>
      </c>
      <c r="G17" s="4" t="s">
        <v>25</v>
      </c>
      <c r="H17" s="3" t="s">
        <v>8</v>
      </c>
      <c r="I17" s="5"/>
      <c r="J17" s="3" t="s">
        <v>8</v>
      </c>
      <c r="K17" s="3" t="s">
        <v>4</v>
      </c>
      <c r="L17" s="3" t="s">
        <v>5</v>
      </c>
      <c r="M17" s="4" t="s">
        <v>9</v>
      </c>
      <c r="N17" s="4" t="s">
        <v>3</v>
      </c>
    </row>
    <row r="18" spans="2:14" hidden="1" x14ac:dyDescent="0.4">
      <c r="B18" s="35" t="s">
        <v>14</v>
      </c>
      <c r="C18" s="36"/>
      <c r="D18" s="36"/>
      <c r="E18" s="36"/>
      <c r="F18" s="36"/>
      <c r="G18" s="36"/>
      <c r="H18" s="37"/>
      <c r="I18" s="38"/>
      <c r="J18" s="37"/>
      <c r="K18" s="39"/>
      <c r="L18" s="40"/>
      <c r="M18" s="36"/>
      <c r="N18" s="41"/>
    </row>
    <row r="19" spans="2:14" hidden="1" x14ac:dyDescent="0.4">
      <c r="B19" s="42"/>
      <c r="C19" s="7"/>
      <c r="D19" s="7"/>
      <c r="E19" s="7"/>
      <c r="F19" s="7"/>
      <c r="G19" s="7"/>
      <c r="H19" s="10"/>
      <c r="I19" s="7"/>
      <c r="J19" s="10"/>
      <c r="K19" s="7"/>
      <c r="L19" s="7"/>
      <c r="M19" s="7"/>
      <c r="N19" s="43"/>
    </row>
    <row r="20" spans="2:14" ht="21.6" hidden="1" thickBot="1" x14ac:dyDescent="0.45">
      <c r="B20" s="44"/>
      <c r="C20" s="45"/>
      <c r="D20" s="45"/>
      <c r="E20" s="45"/>
      <c r="F20" s="45"/>
      <c r="G20" s="45"/>
      <c r="H20" s="46"/>
      <c r="I20" s="47"/>
      <c r="J20" s="48"/>
      <c r="K20" s="45"/>
      <c r="L20" s="49"/>
      <c r="M20" s="45"/>
      <c r="N20" s="50"/>
    </row>
    <row r="21" spans="2:14" hidden="1" x14ac:dyDescent="0.4">
      <c r="B21" s="6" t="s">
        <v>51</v>
      </c>
    </row>
    <row r="22" spans="2:14" hidden="1" x14ac:dyDescent="0.4"/>
    <row r="23" spans="2:14" x14ac:dyDescent="0.4">
      <c r="G23" s="14"/>
      <c r="H23" s="9"/>
      <c r="I23" s="9"/>
      <c r="J23" s="13"/>
    </row>
    <row r="24" spans="2:14" x14ac:dyDescent="0.4">
      <c r="G24" s="14"/>
      <c r="H24" s="9"/>
      <c r="I24" s="9"/>
      <c r="J24" s="13"/>
    </row>
    <row r="25" spans="2:14" x14ac:dyDescent="0.4">
      <c r="G25" s="14"/>
      <c r="H25" s="9"/>
      <c r="I25" s="9"/>
      <c r="J25" s="7"/>
    </row>
    <row r="26" spans="2:14" x14ac:dyDescent="0.4">
      <c r="G26" s="14"/>
      <c r="H26" s="9"/>
      <c r="I26" s="9"/>
      <c r="J26" s="7"/>
    </row>
  </sheetData>
  <phoneticPr fontId="0" type="noConversion"/>
  <pageMargins left="0.48" right="0.34" top="1" bottom="1" header="0.5" footer="0.5"/>
  <pageSetup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171"/>
  <sheetViews>
    <sheetView showGridLines="0" zoomScale="60" workbookViewId="0">
      <selection activeCell="C2" sqref="C2"/>
    </sheetView>
  </sheetViews>
  <sheetFormatPr defaultColWidth="9.109375" defaultRowHeight="22.8" x14ac:dyDescent="0.4"/>
  <cols>
    <col min="1" max="1" width="5.88671875" style="53" customWidth="1"/>
    <col min="2" max="2" width="18.109375" style="53" bestFit="1" customWidth="1"/>
    <col min="3" max="3" width="11.5546875" style="53" bestFit="1" customWidth="1"/>
    <col min="4" max="4" width="29.88671875" style="53" customWidth="1"/>
    <col min="5" max="5" width="22" style="53" customWidth="1"/>
    <col min="6" max="6" width="45" style="53" bestFit="1" customWidth="1"/>
    <col min="7" max="7" width="12.33203125" style="53" customWidth="1"/>
    <col min="8" max="8" width="12" style="53" bestFit="1" customWidth="1"/>
    <col min="9" max="9" width="8" style="53" customWidth="1"/>
    <col min="10" max="10" width="13.33203125" style="53" bestFit="1" customWidth="1"/>
    <col min="11" max="11" width="45" style="53" bestFit="1" customWidth="1"/>
    <col min="12" max="12" width="19.6640625" style="53" bestFit="1" customWidth="1"/>
    <col min="13" max="13" width="25.109375" style="53" customWidth="1"/>
    <col min="14" max="14" width="17.6640625" style="53" customWidth="1"/>
    <col min="15" max="15" width="11.5546875" style="53" bestFit="1" customWidth="1"/>
    <col min="16" max="16" width="49" style="53" customWidth="1"/>
    <col min="17" max="17" width="6.44140625" style="53" customWidth="1"/>
    <col min="18" max="18" width="5.5546875" style="53" customWidth="1"/>
    <col min="19" max="16384" width="9.109375" style="53"/>
  </cols>
  <sheetData>
    <row r="1" spans="2:18" x14ac:dyDescent="0.4">
      <c r="D1" s="56" t="s">
        <v>36</v>
      </c>
    </row>
    <row r="2" spans="2:18" x14ac:dyDescent="0.4">
      <c r="C2" s="170"/>
      <c r="D2" s="56" t="s">
        <v>24</v>
      </c>
    </row>
    <row r="3" spans="2:18" x14ac:dyDescent="0.4">
      <c r="D3" s="127" t="e">
        <f>#REF!</f>
        <v>#REF!</v>
      </c>
    </row>
    <row r="6" spans="2:18" ht="11.25" customHeight="1" thickBot="1" x14ac:dyDescent="0.45"/>
    <row r="7" spans="2:18" x14ac:dyDescent="0.4">
      <c r="B7" s="250">
        <v>518279</v>
      </c>
      <c r="C7" s="251"/>
      <c r="D7" s="251"/>
      <c r="E7" s="251"/>
      <c r="F7" s="251"/>
      <c r="G7" s="251"/>
      <c r="H7" s="251"/>
      <c r="I7" s="251"/>
      <c r="J7" s="252"/>
      <c r="K7" s="251"/>
      <c r="L7" s="251"/>
      <c r="M7" s="251"/>
      <c r="N7" s="251"/>
      <c r="O7" s="253"/>
      <c r="P7" s="68"/>
      <c r="Q7" s="68"/>
      <c r="R7" s="68"/>
    </row>
    <row r="8" spans="2:18" x14ac:dyDescent="0.4">
      <c r="B8" s="254"/>
      <c r="C8" s="69" t="s">
        <v>3</v>
      </c>
      <c r="D8" s="69" t="s">
        <v>4</v>
      </c>
      <c r="E8" s="69" t="s">
        <v>37</v>
      </c>
      <c r="F8" s="69" t="s">
        <v>5</v>
      </c>
      <c r="G8" s="66" t="s">
        <v>6</v>
      </c>
      <c r="H8" s="69" t="s">
        <v>8</v>
      </c>
      <c r="I8" s="69"/>
      <c r="J8" s="69" t="s">
        <v>8</v>
      </c>
      <c r="K8" s="69" t="s">
        <v>4</v>
      </c>
      <c r="L8" s="69" t="s">
        <v>37</v>
      </c>
      <c r="M8" s="69" t="s">
        <v>5</v>
      </c>
      <c r="N8" s="66" t="s">
        <v>9</v>
      </c>
      <c r="O8" s="255" t="s">
        <v>3</v>
      </c>
      <c r="P8" s="68"/>
      <c r="Q8" s="68"/>
      <c r="R8" s="68"/>
    </row>
    <row r="9" spans="2:18" x14ac:dyDescent="0.4">
      <c r="B9" s="256"/>
      <c r="C9" s="67"/>
      <c r="D9" s="76"/>
      <c r="E9" s="76"/>
      <c r="F9" s="67"/>
      <c r="G9" s="67"/>
      <c r="H9" s="76"/>
      <c r="I9" s="76"/>
      <c r="J9" s="76"/>
      <c r="K9" s="68"/>
      <c r="L9" s="68"/>
      <c r="M9" s="67"/>
      <c r="N9" s="67"/>
      <c r="O9" s="255"/>
      <c r="P9" s="68"/>
      <c r="Q9" s="68"/>
      <c r="R9" s="68"/>
    </row>
    <row r="10" spans="2:18" x14ac:dyDescent="0.4">
      <c r="B10" s="254"/>
      <c r="C10" s="67"/>
      <c r="D10" s="67" t="s">
        <v>136</v>
      </c>
      <c r="E10" s="67">
        <v>7738</v>
      </c>
      <c r="F10" s="67" t="s">
        <v>135</v>
      </c>
      <c r="G10" s="67">
        <v>2215</v>
      </c>
      <c r="H10" s="67">
        <v>0</v>
      </c>
      <c r="I10" s="67"/>
      <c r="J10" s="69">
        <f>H10*(1-Pony_Fuel_Rate)</f>
        <v>0</v>
      </c>
      <c r="K10" s="67" t="s">
        <v>137</v>
      </c>
      <c r="L10" s="67">
        <v>8737</v>
      </c>
      <c r="M10" s="67" t="s">
        <v>138</v>
      </c>
      <c r="N10" s="67">
        <v>5866</v>
      </c>
      <c r="O10" s="111"/>
      <c r="P10" s="67"/>
      <c r="Q10" s="67"/>
      <c r="R10" s="67"/>
    </row>
    <row r="11" spans="2:18" x14ac:dyDescent="0.4">
      <c r="B11" s="254"/>
      <c r="C11" s="67">
        <v>506017</v>
      </c>
      <c r="D11" s="67" t="s">
        <v>191</v>
      </c>
      <c r="E11" s="67">
        <v>999277</v>
      </c>
      <c r="F11" s="67" t="s">
        <v>189</v>
      </c>
      <c r="G11" s="67">
        <v>2979</v>
      </c>
      <c r="H11" s="108">
        <v>0</v>
      </c>
      <c r="I11" s="67"/>
      <c r="J11" s="69">
        <v>2000</v>
      </c>
      <c r="K11" s="67" t="s">
        <v>191</v>
      </c>
      <c r="L11" s="67">
        <v>999277</v>
      </c>
      <c r="M11" s="67" t="s">
        <v>188</v>
      </c>
      <c r="N11" s="67">
        <v>20095</v>
      </c>
      <c r="O11" s="111">
        <v>506021</v>
      </c>
      <c r="P11" s="260" t="s">
        <v>190</v>
      </c>
      <c r="Q11" s="67" t="s">
        <v>2</v>
      </c>
      <c r="R11" s="67"/>
    </row>
    <row r="12" spans="2:18" x14ac:dyDescent="0.4">
      <c r="B12" s="254"/>
      <c r="C12" s="67"/>
      <c r="D12" s="67"/>
      <c r="E12" s="67"/>
      <c r="F12" s="67" t="s">
        <v>101</v>
      </c>
      <c r="G12" s="67"/>
      <c r="H12" s="67">
        <v>0</v>
      </c>
      <c r="I12" s="67"/>
      <c r="J12" s="69">
        <f>H12*(1-Pony_Fuel_Rate)</f>
        <v>0</v>
      </c>
      <c r="K12" s="67"/>
      <c r="L12" s="67"/>
      <c r="M12" s="67"/>
      <c r="N12" s="67"/>
      <c r="O12" s="111"/>
      <c r="P12" s="67"/>
      <c r="Q12" s="67"/>
      <c r="R12" s="67"/>
    </row>
    <row r="13" spans="2:18" x14ac:dyDescent="0.4">
      <c r="B13" s="254"/>
      <c r="C13" s="67"/>
      <c r="D13" s="67"/>
      <c r="E13" s="67"/>
      <c r="F13" s="67"/>
      <c r="G13" s="67"/>
      <c r="H13" s="67"/>
      <c r="I13" s="67"/>
      <c r="J13" s="69"/>
      <c r="K13" s="67"/>
      <c r="L13" s="67"/>
      <c r="M13" s="67"/>
      <c r="N13" s="67"/>
      <c r="O13" s="111"/>
      <c r="P13" s="67"/>
      <c r="Q13" s="67"/>
      <c r="R13" s="67"/>
    </row>
    <row r="14" spans="2:18" ht="23.4" thickBot="1" x14ac:dyDescent="0.45">
      <c r="B14" s="174"/>
      <c r="C14" s="119"/>
      <c r="D14" s="119"/>
      <c r="E14" s="119"/>
      <c r="F14" s="119"/>
      <c r="G14" s="119"/>
      <c r="H14" s="119"/>
      <c r="I14" s="119"/>
      <c r="J14" s="257"/>
      <c r="K14" s="119"/>
      <c r="L14" s="119"/>
      <c r="M14" s="119"/>
      <c r="N14" s="119"/>
      <c r="O14" s="121"/>
      <c r="P14" s="67"/>
      <c r="Q14" s="67"/>
      <c r="R14" s="67"/>
    </row>
    <row r="15" spans="2:18" x14ac:dyDescent="0.4">
      <c r="J15" s="63">
        <f>SUM(J10:J14)</f>
        <v>2000</v>
      </c>
      <c r="K15" s="64" t="s">
        <v>13</v>
      </c>
    </row>
    <row r="16" spans="2:18" x14ac:dyDescent="0.4">
      <c r="J16" s="63">
        <v>0</v>
      </c>
      <c r="K16" s="64" t="s">
        <v>11</v>
      </c>
    </row>
    <row r="17" spans="2:18" x14ac:dyDescent="0.4">
      <c r="J17" s="58">
        <f>J15-J16</f>
        <v>2000</v>
      </c>
      <c r="K17" s="64" t="s">
        <v>12</v>
      </c>
    </row>
    <row r="18" spans="2:18" x14ac:dyDescent="0.4">
      <c r="B18" s="68"/>
      <c r="C18" s="67"/>
      <c r="D18" s="67"/>
      <c r="E18" s="67"/>
      <c r="F18" s="67"/>
      <c r="G18" s="67"/>
      <c r="H18" s="67"/>
      <c r="I18" s="67"/>
      <c r="J18" s="69"/>
      <c r="K18" s="67"/>
      <c r="L18" s="67"/>
      <c r="M18" s="67"/>
      <c r="N18" s="67"/>
      <c r="O18" s="67"/>
      <c r="P18" s="67"/>
      <c r="Q18" s="67"/>
      <c r="R18" s="67"/>
    </row>
    <row r="19" spans="2:18" ht="23.4" thickBot="1" x14ac:dyDescent="0.45">
      <c r="B19" s="68"/>
      <c r="C19" s="67"/>
      <c r="D19" s="67"/>
      <c r="E19" s="67"/>
      <c r="F19" s="67"/>
      <c r="G19" s="67"/>
      <c r="H19" s="67"/>
      <c r="I19" s="67"/>
      <c r="J19" s="69"/>
      <c r="K19" s="67"/>
      <c r="L19" s="67"/>
      <c r="M19" s="67"/>
      <c r="N19" s="67"/>
      <c r="O19" s="67"/>
      <c r="P19" s="67"/>
      <c r="Q19" s="67"/>
      <c r="R19" s="67"/>
    </row>
    <row r="20" spans="2:18" x14ac:dyDescent="0.4">
      <c r="B20" s="112" t="s">
        <v>14</v>
      </c>
      <c r="C20" s="113"/>
      <c r="D20" s="258" t="s">
        <v>192</v>
      </c>
      <c r="E20" s="258" t="s">
        <v>193</v>
      </c>
      <c r="F20" s="113"/>
      <c r="G20" s="113"/>
      <c r="H20" s="113"/>
      <c r="I20" s="113"/>
      <c r="J20" s="259"/>
      <c r="K20" s="113"/>
      <c r="L20" s="113"/>
      <c r="M20" s="113"/>
      <c r="N20" s="113"/>
      <c r="O20" s="115"/>
      <c r="P20" s="67"/>
      <c r="Q20" s="67"/>
      <c r="R20" s="67"/>
    </row>
    <row r="21" spans="2:18" x14ac:dyDescent="0.4">
      <c r="B21" s="254"/>
      <c r="C21" s="67"/>
      <c r="D21" s="67"/>
      <c r="E21" s="67"/>
      <c r="F21" s="67"/>
      <c r="G21" s="67"/>
      <c r="H21" s="67"/>
      <c r="I21" s="67"/>
      <c r="J21" s="69"/>
      <c r="K21" s="67"/>
      <c r="L21" s="67"/>
      <c r="M21" s="67"/>
      <c r="N21" s="67"/>
      <c r="O21" s="111"/>
      <c r="P21" s="260"/>
      <c r="Q21" s="67"/>
      <c r="R21" s="67"/>
    </row>
    <row r="22" spans="2:18" x14ac:dyDescent="0.4">
      <c r="B22" s="254"/>
      <c r="C22" s="67"/>
      <c r="D22" s="67"/>
      <c r="E22" s="67"/>
      <c r="F22" s="67"/>
      <c r="G22" s="67"/>
      <c r="H22" s="67"/>
      <c r="I22" s="67"/>
      <c r="J22" s="69"/>
      <c r="K22" s="67"/>
      <c r="L22" s="67"/>
      <c r="M22" s="67"/>
      <c r="N22" s="67"/>
      <c r="O22" s="111"/>
      <c r="P22" s="260"/>
      <c r="Q22" s="67"/>
      <c r="R22" s="67"/>
    </row>
    <row r="23" spans="2:18" x14ac:dyDescent="0.4">
      <c r="B23" s="254"/>
      <c r="C23" s="67"/>
      <c r="D23" s="67"/>
      <c r="E23" s="67"/>
      <c r="F23" s="67"/>
      <c r="G23" s="67"/>
      <c r="H23" s="67"/>
      <c r="I23" s="67"/>
      <c r="J23" s="69"/>
      <c r="K23" s="67"/>
      <c r="L23" s="67"/>
      <c r="M23" s="67"/>
      <c r="N23" s="67"/>
      <c r="O23" s="111"/>
      <c r="P23" s="260"/>
      <c r="Q23" s="67"/>
      <c r="R23" s="67"/>
    </row>
    <row r="24" spans="2:18" x14ac:dyDescent="0.4">
      <c r="B24" s="254"/>
      <c r="C24" s="67"/>
      <c r="D24" s="67"/>
      <c r="E24" s="67"/>
      <c r="F24" s="67"/>
      <c r="G24" s="67"/>
      <c r="H24" s="67"/>
      <c r="I24" s="67"/>
      <c r="J24" s="69"/>
      <c r="K24" s="67"/>
      <c r="L24" s="67"/>
      <c r="M24" s="67"/>
      <c r="N24" s="67"/>
      <c r="O24" s="111"/>
      <c r="P24" s="260"/>
      <c r="Q24" s="67"/>
      <c r="R24" s="67"/>
    </row>
    <row r="25" spans="2:18" ht="23.4" thickBot="1" x14ac:dyDescent="0.45">
      <c r="B25" s="174"/>
      <c r="C25" s="175"/>
      <c r="D25" s="175"/>
      <c r="E25" s="175"/>
      <c r="F25" s="175"/>
      <c r="G25" s="175"/>
      <c r="H25" s="175"/>
      <c r="I25" s="175"/>
      <c r="J25" s="150"/>
      <c r="K25" s="175"/>
      <c r="L25" s="175"/>
      <c r="M25" s="175"/>
      <c r="N25" s="175"/>
      <c r="O25" s="176"/>
      <c r="P25" s="68"/>
      <c r="Q25" s="68"/>
      <c r="R25" s="68"/>
    </row>
    <row r="27" spans="2:18" x14ac:dyDescent="0.4">
      <c r="H27" s="54">
        <f>SUM(H21:H26)</f>
        <v>0</v>
      </c>
      <c r="J27" s="54">
        <f>SUM(J21:J26)</f>
        <v>0</v>
      </c>
    </row>
    <row r="32" spans="2:18" x14ac:dyDescent="0.4">
      <c r="J32" s="171"/>
      <c r="K32" s="171" t="s">
        <v>18</v>
      </c>
      <c r="L32" s="53">
        <v>3.3000000000000002E-2</v>
      </c>
    </row>
    <row r="33" spans="2:15" x14ac:dyDescent="0.4">
      <c r="K33" s="53" t="s">
        <v>38</v>
      </c>
    </row>
    <row r="35" spans="2:15" s="52" customFormat="1" ht="17.850000000000001" customHeight="1" thickBot="1" x14ac:dyDescent="0.45">
      <c r="C35" s="57"/>
      <c r="D35" s="57"/>
      <c r="E35" s="57"/>
      <c r="F35" s="57"/>
      <c r="G35" s="57"/>
      <c r="H35" s="57"/>
      <c r="I35" s="62"/>
      <c r="J35" s="63"/>
      <c r="K35" s="64"/>
      <c r="L35" s="57"/>
      <c r="M35" s="57"/>
      <c r="N35" s="57"/>
      <c r="O35" s="104"/>
    </row>
    <row r="36" spans="2:15" s="52" customFormat="1" ht="17.850000000000001" customHeight="1" x14ac:dyDescent="0.4">
      <c r="B36" s="112" t="s">
        <v>14</v>
      </c>
      <c r="C36" s="113"/>
      <c r="D36" s="113"/>
      <c r="E36" s="113"/>
      <c r="F36" s="113"/>
      <c r="G36" s="113"/>
      <c r="H36" s="113"/>
      <c r="I36" s="114"/>
      <c r="J36" s="113"/>
      <c r="K36" s="113"/>
      <c r="L36" s="113"/>
      <c r="M36" s="113"/>
      <c r="N36" s="115"/>
      <c r="O36" s="104"/>
    </row>
    <row r="37" spans="2:15" s="52" customFormat="1" ht="17.25" customHeight="1" x14ac:dyDescent="0.4">
      <c r="B37" s="116"/>
      <c r="C37" s="67"/>
      <c r="D37" s="67"/>
      <c r="E37" s="67" t="s">
        <v>150</v>
      </c>
      <c r="F37" s="67">
        <v>7466</v>
      </c>
      <c r="G37" s="67">
        <v>2979</v>
      </c>
      <c r="H37" s="124">
        <v>0</v>
      </c>
      <c r="J37" s="124">
        <f t="shared" ref="J37:J42" si="0">H37</f>
        <v>0</v>
      </c>
      <c r="K37" s="67" t="s">
        <v>163</v>
      </c>
      <c r="L37" s="67" t="s">
        <v>127</v>
      </c>
      <c r="M37" s="67">
        <v>5904</v>
      </c>
      <c r="N37" s="111">
        <v>506021</v>
      </c>
      <c r="O37" s="52">
        <v>0.02</v>
      </c>
    </row>
    <row r="38" spans="2:15" s="52" customFormat="1" ht="17.25" customHeight="1" x14ac:dyDescent="0.4">
      <c r="B38" s="116"/>
      <c r="C38" s="67"/>
      <c r="D38" s="67"/>
      <c r="E38" s="67" t="s">
        <v>150</v>
      </c>
      <c r="F38" s="67" t="s">
        <v>175</v>
      </c>
      <c r="G38" s="67">
        <v>2979</v>
      </c>
      <c r="H38" s="124">
        <v>0</v>
      </c>
      <c r="J38" s="124">
        <f t="shared" si="0"/>
        <v>0</v>
      </c>
      <c r="K38" s="67" t="s">
        <v>163</v>
      </c>
      <c r="L38" s="67" t="s">
        <v>127</v>
      </c>
      <c r="M38" s="67">
        <v>5904</v>
      </c>
      <c r="N38" s="111">
        <v>506021</v>
      </c>
      <c r="O38" s="52">
        <v>0.02</v>
      </c>
    </row>
    <row r="39" spans="2:15" s="52" customFormat="1" ht="17.25" customHeight="1" x14ac:dyDescent="0.4">
      <c r="B39" s="116"/>
      <c r="C39" s="67"/>
      <c r="D39" s="67"/>
      <c r="E39" s="67" t="s">
        <v>150</v>
      </c>
      <c r="F39" s="67" t="s">
        <v>175</v>
      </c>
      <c r="G39" s="67">
        <v>2979</v>
      </c>
      <c r="H39" s="124">
        <v>0</v>
      </c>
      <c r="J39" s="124">
        <f t="shared" si="0"/>
        <v>0</v>
      </c>
      <c r="K39" s="67" t="s">
        <v>162</v>
      </c>
      <c r="L39" s="67" t="s">
        <v>173</v>
      </c>
      <c r="M39" s="67"/>
      <c r="N39" s="111">
        <v>506040</v>
      </c>
    </row>
    <row r="40" spans="2:15" s="52" customFormat="1" ht="17.25" customHeight="1" x14ac:dyDescent="0.4">
      <c r="B40" s="116"/>
      <c r="C40" s="67"/>
      <c r="D40" s="67" t="s">
        <v>46</v>
      </c>
      <c r="E40" s="67" t="s">
        <v>160</v>
      </c>
      <c r="F40" s="67" t="s">
        <v>176</v>
      </c>
      <c r="G40" s="67">
        <v>2187</v>
      </c>
      <c r="H40" s="124">
        <v>0</v>
      </c>
      <c r="J40" s="124">
        <f t="shared" si="0"/>
        <v>0</v>
      </c>
      <c r="K40" s="67" t="s">
        <v>166</v>
      </c>
      <c r="L40" s="67" t="s">
        <v>127</v>
      </c>
      <c r="M40" s="67">
        <v>5904</v>
      </c>
      <c r="N40" s="111">
        <v>506040</v>
      </c>
    </row>
    <row r="41" spans="2:15" s="52" customFormat="1" ht="17.25" customHeight="1" x14ac:dyDescent="0.4">
      <c r="B41" s="116"/>
      <c r="C41" s="67"/>
      <c r="D41" s="67" t="s">
        <v>46</v>
      </c>
      <c r="E41" s="67" t="s">
        <v>160</v>
      </c>
      <c r="F41" s="67" t="s">
        <v>166</v>
      </c>
      <c r="G41" s="67">
        <v>2979</v>
      </c>
      <c r="H41" s="124">
        <v>0</v>
      </c>
      <c r="J41" s="124">
        <f t="shared" si="0"/>
        <v>0</v>
      </c>
      <c r="K41" s="67" t="s">
        <v>166</v>
      </c>
      <c r="L41" s="67" t="s">
        <v>127</v>
      </c>
      <c r="M41" s="67">
        <v>5904</v>
      </c>
      <c r="N41" s="111">
        <v>506040</v>
      </c>
    </row>
    <row r="42" spans="2:15" s="52" customFormat="1" ht="17.25" customHeight="1" x14ac:dyDescent="0.4">
      <c r="B42" s="116"/>
      <c r="C42" s="67"/>
      <c r="D42" s="67"/>
      <c r="E42" s="67" t="s">
        <v>172</v>
      </c>
      <c r="F42" s="67" t="s">
        <v>178</v>
      </c>
      <c r="G42" s="67">
        <v>12340</v>
      </c>
      <c r="H42" s="124">
        <v>0</v>
      </c>
      <c r="J42" s="124">
        <f t="shared" si="0"/>
        <v>0</v>
      </c>
      <c r="K42" s="67" t="s">
        <v>178</v>
      </c>
      <c r="L42" s="67" t="s">
        <v>150</v>
      </c>
      <c r="M42" s="57">
        <v>2979</v>
      </c>
      <c r="N42" s="111"/>
      <c r="O42" s="104"/>
    </row>
    <row r="43" spans="2:15" s="52" customFormat="1" ht="23.25" customHeight="1" x14ac:dyDescent="0.4">
      <c r="B43" s="116"/>
      <c r="C43" s="57"/>
      <c r="D43" s="67"/>
      <c r="E43" s="67"/>
      <c r="F43" s="67"/>
      <c r="G43" s="67"/>
      <c r="H43" s="124"/>
      <c r="J43" s="124"/>
      <c r="K43" s="167"/>
      <c r="L43" s="67"/>
      <c r="M43" s="67"/>
      <c r="N43" s="111"/>
      <c r="O43" s="104"/>
    </row>
    <row r="44" spans="2:15" s="52" customFormat="1" ht="17.850000000000001" customHeight="1" thickBot="1" x14ac:dyDescent="0.45">
      <c r="B44" s="117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21"/>
      <c r="O44" s="122"/>
    </row>
    <row r="45" spans="2:15" s="52" customFormat="1" ht="17.850000000000001" customHeight="1" x14ac:dyDescent="0.4">
      <c r="B45" s="123"/>
      <c r="C45" s="65"/>
      <c r="D45" s="67"/>
      <c r="E45" s="67"/>
      <c r="F45" s="67"/>
      <c r="G45" s="67"/>
      <c r="H45" s="124"/>
      <c r="I45" s="67"/>
      <c r="J45" s="124"/>
      <c r="K45" s="67"/>
      <c r="L45" s="57"/>
      <c r="M45" s="57"/>
      <c r="N45" s="67"/>
      <c r="O45" s="122"/>
    </row>
    <row r="171" spans="15:15" x14ac:dyDescent="0.4">
      <c r="O171" s="172"/>
    </row>
  </sheetData>
  <phoneticPr fontId="0" type="noConversion"/>
  <printOptions horizontalCentered="1"/>
  <pageMargins left="0.5" right="0.5" top="1" bottom="1" header="0.5" footer="0.5"/>
  <pageSetup scale="36"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37"/>
  <sheetViews>
    <sheetView showGridLines="0" zoomScale="60" workbookViewId="0">
      <selection activeCell="C2" sqref="C2"/>
    </sheetView>
  </sheetViews>
  <sheetFormatPr defaultColWidth="9.109375" defaultRowHeight="22.8" x14ac:dyDescent="0.4"/>
  <cols>
    <col min="1" max="1" width="5.88671875" style="53" customWidth="1"/>
    <col min="2" max="2" width="18.109375" style="53" bestFit="1" customWidth="1"/>
    <col min="3" max="3" width="11.5546875" style="53" bestFit="1" customWidth="1"/>
    <col min="4" max="4" width="29.88671875" style="53" customWidth="1"/>
    <col min="5" max="5" width="22" style="53" customWidth="1"/>
    <col min="6" max="6" width="45" style="53" bestFit="1" customWidth="1"/>
    <col min="7" max="7" width="12.33203125" style="53" customWidth="1"/>
    <col min="8" max="8" width="12.5546875" style="53" bestFit="1" customWidth="1"/>
    <col min="9" max="9" width="9" style="53" bestFit="1" customWidth="1"/>
    <col min="10" max="10" width="13.33203125" style="53" bestFit="1" customWidth="1"/>
    <col min="11" max="11" width="45" style="53" bestFit="1" customWidth="1"/>
    <col min="12" max="12" width="19.6640625" style="53" bestFit="1" customWidth="1"/>
    <col min="13" max="13" width="25.109375" style="53" customWidth="1"/>
    <col min="14" max="14" width="17.6640625" style="53" customWidth="1"/>
    <col min="15" max="15" width="11.5546875" style="53" bestFit="1" customWidth="1"/>
    <col min="16" max="16" width="49" style="53" customWidth="1"/>
    <col min="17" max="17" width="6.44140625" style="53" customWidth="1"/>
    <col min="18" max="18" width="5.5546875" style="53" customWidth="1"/>
    <col min="19" max="16384" width="9.109375" style="53"/>
  </cols>
  <sheetData>
    <row r="1" spans="2:15" x14ac:dyDescent="0.4">
      <c r="D1" s="56" t="s">
        <v>209</v>
      </c>
    </row>
    <row r="2" spans="2:15" x14ac:dyDescent="0.4">
      <c r="D2" s="127" t="e">
        <f>#REF!</f>
        <v>#REF!</v>
      </c>
    </row>
    <row r="5" spans="2:15" s="52" customFormat="1" ht="17.850000000000001" customHeight="1" thickBot="1" x14ac:dyDescent="0.45">
      <c r="C5" s="57"/>
      <c r="D5" s="57"/>
      <c r="E5" s="57"/>
      <c r="F5" s="57"/>
      <c r="G5" s="57"/>
      <c r="H5" s="57"/>
      <c r="I5" s="62"/>
      <c r="J5" s="63"/>
      <c r="K5" s="64"/>
      <c r="L5" s="57"/>
      <c r="M5" s="57"/>
      <c r="N5" s="57"/>
      <c r="O5" s="104"/>
    </row>
    <row r="6" spans="2:15" s="52" customFormat="1" ht="17.850000000000001" customHeight="1" x14ac:dyDescent="0.4">
      <c r="B6" s="112" t="s">
        <v>14</v>
      </c>
      <c r="C6" s="113"/>
      <c r="D6" s="113"/>
      <c r="E6" s="113"/>
      <c r="F6" s="113"/>
      <c r="G6" s="113"/>
      <c r="H6" s="113"/>
      <c r="I6" s="114"/>
      <c r="J6" s="113"/>
      <c r="K6" s="113"/>
      <c r="L6" s="113"/>
      <c r="M6" s="113"/>
      <c r="N6" s="115"/>
      <c r="O6" s="104"/>
    </row>
    <row r="7" spans="2:15" s="52" customFormat="1" ht="17.25" customHeight="1" x14ac:dyDescent="0.4">
      <c r="B7" s="116"/>
      <c r="C7" s="67"/>
      <c r="D7" s="67"/>
      <c r="E7" s="67"/>
      <c r="F7" s="67"/>
      <c r="G7" s="67"/>
      <c r="H7" s="124"/>
      <c r="J7" s="124"/>
      <c r="K7" s="67"/>
      <c r="L7" s="67"/>
      <c r="M7" s="67"/>
      <c r="N7" s="111"/>
    </row>
    <row r="8" spans="2:15" s="52" customFormat="1" ht="17.25" customHeight="1" x14ac:dyDescent="0.4">
      <c r="B8" s="116"/>
      <c r="C8" s="67"/>
      <c r="D8" s="67">
        <v>646366</v>
      </c>
      <c r="E8" s="67" t="s">
        <v>150</v>
      </c>
      <c r="F8" s="67" t="s">
        <v>210</v>
      </c>
      <c r="G8" s="67">
        <v>2979</v>
      </c>
      <c r="H8" s="124">
        <v>0</v>
      </c>
      <c r="J8" s="124">
        <f>H8</f>
        <v>0</v>
      </c>
      <c r="K8" s="67" t="s">
        <v>210</v>
      </c>
      <c r="L8" s="67" t="s">
        <v>172</v>
      </c>
      <c r="M8" s="67">
        <v>5904</v>
      </c>
      <c r="N8" s="111">
        <v>646347</v>
      </c>
    </row>
    <row r="9" spans="2:15" s="52" customFormat="1" ht="23.25" customHeight="1" x14ac:dyDescent="0.4">
      <c r="B9" s="116"/>
      <c r="C9" s="57"/>
      <c r="D9" s="67"/>
      <c r="E9" s="67"/>
      <c r="F9" s="67"/>
      <c r="G9" s="67"/>
      <c r="H9" s="124"/>
      <c r="J9" s="124"/>
      <c r="K9" s="167"/>
      <c r="L9" s="67"/>
      <c r="M9" s="67"/>
      <c r="N9" s="111"/>
      <c r="O9" s="104"/>
    </row>
    <row r="10" spans="2:15" s="52" customFormat="1" ht="17.850000000000001" customHeight="1" thickBot="1" x14ac:dyDescent="0.45">
      <c r="B10" s="117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21"/>
      <c r="O10" s="122"/>
    </row>
    <row r="11" spans="2:15" s="52" customFormat="1" ht="17.850000000000001" customHeight="1" x14ac:dyDescent="0.4">
      <c r="B11" s="123"/>
      <c r="C11" s="65"/>
      <c r="D11" s="67"/>
      <c r="E11" s="67"/>
      <c r="F11" s="67"/>
      <c r="G11" s="67"/>
      <c r="H11" s="124"/>
      <c r="I11" s="67"/>
      <c r="J11" s="124"/>
      <c r="K11" s="67"/>
      <c r="L11" s="57"/>
      <c r="M11" s="57"/>
      <c r="N11" s="67"/>
      <c r="O11" s="122"/>
    </row>
    <row r="12" spans="2:15" x14ac:dyDescent="0.4">
      <c r="H12" s="178">
        <f>SUM(H8:H11)</f>
        <v>0</v>
      </c>
      <c r="I12" s="179"/>
      <c r="J12" s="178">
        <f>SUM(J8:J11)</f>
        <v>0</v>
      </c>
    </row>
    <row r="15" spans="2:15" x14ac:dyDescent="0.4">
      <c r="I15" s="180">
        <f>H12-J12</f>
        <v>0</v>
      </c>
    </row>
    <row r="137" spans="15:15" x14ac:dyDescent="0.4">
      <c r="O137" s="172"/>
    </row>
  </sheetData>
  <phoneticPr fontId="0" type="noConversion"/>
  <printOptions horizontalCentered="1"/>
  <pageMargins left="0.5" right="0.5" top="1" bottom="1" header="0.5" footer="0.5"/>
  <pageSetup scale="43"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WIC</vt:lpstr>
      <vt:lpstr>Trailblazer</vt:lpstr>
      <vt:lpstr>PSCO</vt:lpstr>
      <vt:lpstr>Front Range</vt:lpstr>
      <vt:lpstr>KNI</vt:lpstr>
      <vt:lpstr>RMNG</vt:lpstr>
      <vt:lpstr>Glenrock_fuel_rate</vt:lpstr>
      <vt:lpstr>Pony_Fuel_Rate</vt:lpstr>
      <vt:lpstr>PSCO!Print_Area</vt:lpstr>
      <vt:lpstr>Trailblazer!Print_Area</vt:lpstr>
      <vt:lpstr>TB_Fuel_Rate</vt:lpstr>
      <vt:lpstr>WIC_Fuel_Rate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2001-09-24T13:25:37Z</cp:lastPrinted>
  <dcterms:created xsi:type="dcterms:W3CDTF">1997-05-08T20:13:54Z</dcterms:created>
  <dcterms:modified xsi:type="dcterms:W3CDTF">2023-09-10T11:06:59Z</dcterms:modified>
</cp:coreProperties>
</file>