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216" windowHeight="86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9" i="1" l="1"/>
  <c r="I9" i="1"/>
  <c r="E10" i="1"/>
  <c r="I10" i="1"/>
  <c r="E11" i="1"/>
  <c r="I11" i="1"/>
  <c r="E12" i="1"/>
  <c r="I12" i="1"/>
  <c r="K12" i="1"/>
  <c r="D16" i="1"/>
  <c r="E16" i="1"/>
  <c r="I16" i="1"/>
  <c r="D17" i="1"/>
  <c r="E17" i="1"/>
  <c r="G17" i="1"/>
  <c r="I17" i="1"/>
  <c r="D18" i="1"/>
  <c r="E18" i="1"/>
  <c r="I18" i="1"/>
  <c r="E19" i="1"/>
  <c r="I19" i="1"/>
  <c r="K19" i="1"/>
  <c r="E20" i="1"/>
  <c r="E21" i="1"/>
  <c r="I21" i="1"/>
  <c r="K21" i="1"/>
  <c r="D23" i="1"/>
  <c r="H23" i="1"/>
  <c r="E25" i="1"/>
  <c r="K25" i="1"/>
  <c r="K27" i="1"/>
  <c r="D29" i="1"/>
  <c r="H29" i="1"/>
  <c r="D30" i="1"/>
  <c r="H30" i="1"/>
  <c r="D31" i="1"/>
  <c r="H31" i="1"/>
  <c r="E35" i="1"/>
  <c r="K35" i="1"/>
  <c r="K37" i="1"/>
  <c r="D40" i="1"/>
  <c r="E40" i="1"/>
  <c r="H40" i="1"/>
  <c r="I40" i="1"/>
  <c r="D41" i="1"/>
  <c r="E41" i="1"/>
  <c r="H41" i="1"/>
  <c r="I41" i="1"/>
  <c r="D42" i="1"/>
  <c r="E42" i="1"/>
  <c r="H42" i="1"/>
  <c r="I42" i="1"/>
  <c r="E43" i="1"/>
  <c r="I43" i="1"/>
  <c r="E45" i="1"/>
  <c r="K45" i="1"/>
</calcChain>
</file>

<file path=xl/sharedStrings.xml><?xml version="1.0" encoding="utf-8"?>
<sst xmlns="http://schemas.openxmlformats.org/spreadsheetml/2006/main" count="71" uniqueCount="50">
  <si>
    <t>LRMC</t>
  </si>
  <si>
    <t>Current BCAP</t>
  </si>
  <si>
    <t>Inventory</t>
  </si>
  <si>
    <t>Injection</t>
  </si>
  <si>
    <t>Withdrawal</t>
  </si>
  <si>
    <t>Quantity</t>
  </si>
  <si>
    <t>Unit Rate</t>
  </si>
  <si>
    <t xml:space="preserve"> CORE:</t>
  </si>
  <si>
    <t>Emb Cost</t>
  </si>
  <si>
    <t>Difference</t>
  </si>
  <si>
    <t>Balancing</t>
  </si>
  <si>
    <t>Total Core Benefit:</t>
  </si>
  <si>
    <t xml:space="preserve"> NONCORE:</t>
  </si>
  <si>
    <t xml:space="preserve"> UNBUNDLED STORAGE:</t>
  </si>
  <si>
    <t>Total NonCore Benefit:</t>
  </si>
  <si>
    <t>NOTES:</t>
  </si>
  <si>
    <t>Unscaled</t>
  </si>
  <si>
    <t>(Reservation)</t>
  </si>
  <si>
    <t>2.  Noncore Balancing under Settlement assumes 100% default service</t>
  </si>
  <si>
    <t xml:space="preserve"> TOTAL STORAGE CAPACITY</t>
  </si>
  <si>
    <t>TABLE 1</t>
  </si>
  <si>
    <t>Current vs. Settlement Storage/Balancing Costs</t>
  </si>
  <si>
    <t>Scaled LRMC</t>
  </si>
  <si>
    <t>$/Dth Rate</t>
  </si>
  <si>
    <t>Comprehensive Settlement</t>
  </si>
  <si>
    <t>(Settle less BCAP)</t>
  </si>
  <si>
    <t>Bid</t>
  </si>
  <si>
    <t>Total MM $'s</t>
  </si>
  <si>
    <t>MM $'s</t>
  </si>
  <si>
    <t>Table 9 BCAP</t>
  </si>
  <si>
    <t>Scaling Factor:</t>
  </si>
  <si>
    <t>1.  Storage costs exclude variable costs and oil revenue credits</t>
  </si>
  <si>
    <t>JB - WHP</t>
  </si>
  <si>
    <t>Exhibit 8</t>
  </si>
  <si>
    <t>I. 99-07-003</t>
  </si>
  <si>
    <t>No Alloc</t>
  </si>
  <si>
    <t>Open Season</t>
  </si>
  <si>
    <t>Open Seas Equiv</t>
  </si>
  <si>
    <t>Scaling Factor</t>
  </si>
  <si>
    <t>$/Dth Rate (Tot $'s/Thruput)</t>
  </si>
  <si>
    <t>No Scaling Required</t>
  </si>
  <si>
    <t xml:space="preserve">                     N/A</t>
  </si>
  <si>
    <t>Core no longer allocated bal</t>
  </si>
  <si>
    <t xml:space="preserve">                        N/A</t>
  </si>
  <si>
    <t>None starting 3rd year</t>
  </si>
  <si>
    <t xml:space="preserve">    Total</t>
  </si>
  <si>
    <t xml:space="preserve">   Total</t>
  </si>
  <si>
    <t xml:space="preserve">   Sub-Total</t>
  </si>
  <si>
    <t>Unallocated Portion (99 BCAP)</t>
  </si>
  <si>
    <t>3.  Current BCAP figures from D. 00-04-060 (April 20, 2000) A. 98-10-012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</si>
</sst>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8" formatCode="_(* #,##0.0_);_(* \(#,##0.0\);_(* &quot;-&quot;??_);_(@_)"/>
    <numFmt numFmtId="169" formatCode="_(* #,##0_);_(* \(#,##0\);_(* &quot;-&quot;??_);_(@_)"/>
    <numFmt numFmtId="170" formatCode="_(&quot;$&quot;* #,##0.00000_);_(&quot;$&quot;* \(#,##0.00000\);_(&quot;$&quot;* &quot;-&quot;??_);_(@_)"/>
    <numFmt numFmtId="171" formatCode="0.0000"/>
    <numFmt numFmtId="172" formatCode="_(* #,##0.000000_);_(* \(#,##0.000000\);_(* &quot;-&quot;??_);_(@_)"/>
    <numFmt numFmtId="173" formatCode="\ &quot;$&quot;\ \ \ \ \ \ \ \ \ \ \ \ \ \ \ \ \ \ \ \ \ \ #0.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2" applyNumberFormat="1" applyFont="1"/>
    <xf numFmtId="165" fontId="0" fillId="0" borderId="0" xfId="2" applyNumberFormat="1" applyFont="1"/>
    <xf numFmtId="169" fontId="0" fillId="0" borderId="0" xfId="1" applyNumberFormat="1" applyFont="1"/>
    <xf numFmtId="170" fontId="0" fillId="0" borderId="0" xfId="2" applyNumberFormat="1" applyFont="1"/>
    <xf numFmtId="167" fontId="2" fillId="0" borderId="0" xfId="0" applyNumberFormat="1" applyFont="1"/>
    <xf numFmtId="0" fontId="2" fillId="0" borderId="0" xfId="0" quotePrefix="1" applyFont="1" applyAlignment="1">
      <alignment horizontal="left"/>
    </xf>
    <xf numFmtId="170" fontId="0" fillId="0" borderId="0" xfId="0" applyNumberFormat="1"/>
    <xf numFmtId="165" fontId="0" fillId="0" borderId="0" xfId="0" applyNumberFormat="1"/>
    <xf numFmtId="164" fontId="0" fillId="0" borderId="0" xfId="0" applyNumberFormat="1"/>
    <xf numFmtId="167" fontId="2" fillId="0" borderId="0" xfId="0" applyNumberFormat="1" applyFont="1" applyBorder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9" fontId="0" fillId="0" borderId="0" xfId="1" applyNumberFormat="1" applyFont="1" applyAlignment="1">
      <alignment horizontal="right"/>
    </xf>
    <xf numFmtId="169" fontId="6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168" fontId="6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5" fontId="0" fillId="0" borderId="0" xfId="2" applyNumberFormat="1" applyFont="1"/>
    <xf numFmtId="0" fontId="0" fillId="0" borderId="0" xfId="0" quotePrefix="1" applyAlignment="1">
      <alignment horizontal="center"/>
    </xf>
    <xf numFmtId="43" fontId="0" fillId="0" borderId="0" xfId="0" quotePrefix="1" applyNumberFormat="1" applyAlignment="1">
      <alignment horizontal="right"/>
    </xf>
    <xf numFmtId="44" fontId="0" fillId="0" borderId="0" xfId="2" applyNumberFormat="1" applyFont="1"/>
    <xf numFmtId="43" fontId="0" fillId="0" borderId="0" xfId="0" applyNumberFormat="1" applyAlignment="1">
      <alignment horizontal="right"/>
    </xf>
    <xf numFmtId="0" fontId="9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44" fontId="2" fillId="0" borderId="0" xfId="0" applyNumberFormat="1" applyFont="1"/>
    <xf numFmtId="171" fontId="0" fillId="0" borderId="0" xfId="0" applyNumberFormat="1" applyAlignment="1">
      <alignment horizontal="center"/>
    </xf>
    <xf numFmtId="169" fontId="0" fillId="0" borderId="0" xfId="1" applyNumberFormat="1" applyFont="1" applyAlignment="1">
      <alignment horizontal="center"/>
    </xf>
    <xf numFmtId="166" fontId="2" fillId="0" borderId="0" xfId="2" applyNumberFormat="1" applyFont="1"/>
    <xf numFmtId="0" fontId="3" fillId="0" borderId="0" xfId="0" quotePrefix="1" applyFont="1" applyAlignment="1">
      <alignment horizontal="center"/>
    </xf>
    <xf numFmtId="166" fontId="0" fillId="0" borderId="0" xfId="2" applyNumberFormat="1" applyFont="1"/>
    <xf numFmtId="166" fontId="4" fillId="0" borderId="0" xfId="2" applyNumberFormat="1" applyFont="1"/>
    <xf numFmtId="166" fontId="2" fillId="0" borderId="0" xfId="0" applyNumberFormat="1" applyFont="1"/>
    <xf numFmtId="166" fontId="6" fillId="0" borderId="0" xfId="0" applyNumberFormat="1" applyFont="1"/>
    <xf numFmtId="166" fontId="3" fillId="0" borderId="0" xfId="0" applyNumberFormat="1" applyFont="1"/>
    <xf numFmtId="166" fontId="2" fillId="0" borderId="1" xfId="0" applyNumberFormat="1" applyFont="1" applyBorder="1"/>
    <xf numFmtId="166" fontId="0" fillId="0" borderId="0" xfId="0" applyNumberFormat="1"/>
    <xf numFmtId="166" fontId="2" fillId="0" borderId="0" xfId="0" applyNumberFormat="1" applyFont="1" applyBorder="1"/>
    <xf numFmtId="43" fontId="0" fillId="0" borderId="0" xfId="0" quotePrefix="1" applyNumberFormat="1" applyAlignment="1">
      <alignment horizontal="left"/>
    </xf>
    <xf numFmtId="166" fontId="3" fillId="0" borderId="0" xfId="0" applyNumberFormat="1" applyFont="1" applyBorder="1"/>
    <xf numFmtId="172" fontId="0" fillId="0" borderId="0" xfId="1" applyNumberFormat="1" applyFont="1" applyAlignment="1">
      <alignment horizontal="right"/>
    </xf>
    <xf numFmtId="166" fontId="5" fillId="0" borderId="0" xfId="2" applyNumberFormat="1" applyFont="1"/>
    <xf numFmtId="0" fontId="8" fillId="0" borderId="0" xfId="0" quotePrefix="1" applyFont="1" applyAlignment="1">
      <alignment horizontal="left"/>
    </xf>
    <xf numFmtId="173" fontId="2" fillId="0" borderId="0" xfId="2" applyNumberFormat="1" applyFont="1" applyAlignment="1">
      <alignment horizontal="left"/>
    </xf>
    <xf numFmtId="0" fontId="9" fillId="0" borderId="0" xfId="0" applyFont="1" applyAlignment="1">
      <alignment horizontal="center"/>
    </xf>
    <xf numFmtId="37" fontId="0" fillId="0" borderId="0" xfId="1" quotePrefix="1" applyNumberFormat="1" applyFont="1" applyAlignment="1">
      <alignment horizontal="center"/>
    </xf>
    <xf numFmtId="37" fontId="0" fillId="0" borderId="0" xfId="1" quotePrefix="1" applyNumberFormat="1" applyFont="1" applyAlignment="1">
      <alignment horizontal="right"/>
    </xf>
    <xf numFmtId="0" fontId="0" fillId="0" borderId="0" xfId="0" quotePrefix="1" applyAlignment="1">
      <alignment horizontal="right"/>
    </xf>
    <xf numFmtId="173" fontId="3" fillId="0" borderId="0" xfId="2" quotePrefix="1" applyNumberFormat="1" applyFont="1" applyAlignment="1">
      <alignment horizontal="left"/>
    </xf>
    <xf numFmtId="173" fontId="2" fillId="0" borderId="0" xfId="2" quotePrefix="1" applyNumberFormat="1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topLeftCell="A21" workbookViewId="0">
      <selection activeCell="A52" sqref="A52"/>
    </sheetView>
  </sheetViews>
  <sheetFormatPr defaultRowHeight="13.2" x14ac:dyDescent="0.25"/>
  <cols>
    <col min="1" max="1" width="11.109375" customWidth="1"/>
    <col min="2" max="2" width="13.33203125" customWidth="1"/>
    <col min="3" max="3" width="13" style="19" customWidth="1"/>
    <col min="4" max="4" width="12.109375" customWidth="1"/>
    <col min="5" max="5" width="13.6640625" customWidth="1"/>
    <col min="6" max="6" width="4.109375" customWidth="1"/>
    <col min="7" max="7" width="13.5546875" customWidth="1"/>
    <col min="8" max="8" width="10.5546875" customWidth="1"/>
    <col min="9" max="9" width="16.33203125" customWidth="1"/>
    <col min="10" max="10" width="3.88671875" customWidth="1"/>
    <col min="11" max="11" width="16.88671875" customWidth="1"/>
  </cols>
  <sheetData>
    <row r="1" spans="1:11" ht="20.399999999999999" x14ac:dyDescent="0.35">
      <c r="A1" s="54" t="s">
        <v>32</v>
      </c>
      <c r="F1" s="25" t="s">
        <v>20</v>
      </c>
    </row>
    <row r="2" spans="1:11" ht="20.399999999999999" x14ac:dyDescent="0.35">
      <c r="A2" s="54" t="s">
        <v>33</v>
      </c>
      <c r="F2" s="24" t="s">
        <v>21</v>
      </c>
    </row>
    <row r="3" spans="1:11" ht="20.399999999999999" x14ac:dyDescent="0.35">
      <c r="A3" s="54" t="s">
        <v>34</v>
      </c>
      <c r="F3" s="24"/>
    </row>
    <row r="4" spans="1:11" ht="17.399999999999999" x14ac:dyDescent="0.3">
      <c r="D4" s="33" t="s">
        <v>1</v>
      </c>
      <c r="H4" s="56" t="s">
        <v>24</v>
      </c>
      <c r="K4" s="33" t="s">
        <v>9</v>
      </c>
    </row>
    <row r="5" spans="1:11" x14ac:dyDescent="0.25">
      <c r="D5" s="4" t="s">
        <v>0</v>
      </c>
      <c r="H5" s="4" t="s">
        <v>8</v>
      </c>
      <c r="K5" s="34" t="s">
        <v>25</v>
      </c>
    </row>
    <row r="6" spans="1:11" x14ac:dyDescent="0.25">
      <c r="C6" s="20" t="s">
        <v>5</v>
      </c>
      <c r="D6" s="5" t="s">
        <v>6</v>
      </c>
      <c r="E6" s="41" t="s">
        <v>27</v>
      </c>
      <c r="G6" s="20" t="s">
        <v>5</v>
      </c>
      <c r="H6" s="5" t="s">
        <v>6</v>
      </c>
      <c r="I6" s="41" t="s">
        <v>27</v>
      </c>
      <c r="J6" s="6"/>
      <c r="K6" s="5" t="s">
        <v>28</v>
      </c>
    </row>
    <row r="7" spans="1:11" x14ac:dyDescent="0.25">
      <c r="C7" s="20"/>
      <c r="D7" s="5"/>
      <c r="E7" s="5"/>
      <c r="G7" s="5"/>
      <c r="H7" s="5"/>
      <c r="I7" s="5"/>
      <c r="J7" s="6"/>
    </row>
    <row r="8" spans="1:11" x14ac:dyDescent="0.25">
      <c r="A8" s="3" t="s">
        <v>19</v>
      </c>
      <c r="C8" s="20"/>
      <c r="E8" s="5"/>
      <c r="G8" s="5"/>
      <c r="H8" s="5"/>
      <c r="I8" s="5"/>
      <c r="J8" s="6"/>
    </row>
    <row r="9" spans="1:11" s="18" customFormat="1" x14ac:dyDescent="0.25">
      <c r="B9" s="18" t="s">
        <v>2</v>
      </c>
      <c r="C9" s="26">
        <v>105.6</v>
      </c>
      <c r="D9" s="10">
        <v>0.19719999999999999</v>
      </c>
      <c r="E9" s="42">
        <f>+C9*D9</f>
        <v>20.824319999999997</v>
      </c>
      <c r="G9" s="21">
        <v>105.6</v>
      </c>
      <c r="H9" s="10">
        <v>0.20876</v>
      </c>
      <c r="I9" s="42">
        <f>+G9*H9</f>
        <v>22.045055999999999</v>
      </c>
      <c r="J9" s="45"/>
      <c r="K9" s="45"/>
    </row>
    <row r="10" spans="1:11" s="18" customFormat="1" x14ac:dyDescent="0.25">
      <c r="B10" s="18" t="s">
        <v>3</v>
      </c>
      <c r="C10" s="23">
        <v>803</v>
      </c>
      <c r="D10" s="7">
        <v>18.611000000000001</v>
      </c>
      <c r="E10" s="42">
        <f>+C10*D10/1000</f>
        <v>14.944633</v>
      </c>
      <c r="G10" s="21">
        <v>803</v>
      </c>
      <c r="H10" s="7">
        <v>39.624000000000002</v>
      </c>
      <c r="I10" s="42">
        <f>+G10*H10/1000</f>
        <v>31.818072000000001</v>
      </c>
      <c r="J10" s="45"/>
      <c r="K10" s="45"/>
    </row>
    <row r="11" spans="1:11" s="18" customFormat="1" ht="15" x14ac:dyDescent="0.4">
      <c r="B11" s="18" t="s">
        <v>4</v>
      </c>
      <c r="C11" s="23">
        <v>3125</v>
      </c>
      <c r="D11" s="8">
        <v>10.689</v>
      </c>
      <c r="E11" s="43">
        <f>+C11*D11/1000</f>
        <v>33.403125000000003</v>
      </c>
      <c r="G11" s="23">
        <v>3125</v>
      </c>
      <c r="H11" s="8">
        <v>5.6741000000000001</v>
      </c>
      <c r="I11" s="43">
        <f>+G11*H11/1000</f>
        <v>17.731562499999999</v>
      </c>
      <c r="J11" s="45"/>
      <c r="K11" s="45"/>
    </row>
    <row r="12" spans="1:11" x14ac:dyDescent="0.25">
      <c r="B12" s="18" t="s">
        <v>45</v>
      </c>
      <c r="C12" s="27"/>
      <c r="D12" s="21" t="s">
        <v>16</v>
      </c>
      <c r="E12" s="44">
        <f>SUM(E9:E11)</f>
        <v>69.172077999999999</v>
      </c>
      <c r="G12" s="20"/>
      <c r="I12" s="44">
        <f>SUM(I9:I11)</f>
        <v>71.594690499999999</v>
      </c>
      <c r="J12" s="46"/>
      <c r="K12" s="47">
        <f>+I12-E12</f>
        <v>2.4226124999999996</v>
      </c>
    </row>
    <row r="13" spans="1:11" x14ac:dyDescent="0.25">
      <c r="C13" s="27"/>
      <c r="E13" s="11"/>
      <c r="G13" s="20"/>
      <c r="I13" s="11"/>
      <c r="J13" s="6"/>
      <c r="K13" s="16"/>
    </row>
    <row r="14" spans="1:11" x14ac:dyDescent="0.25">
      <c r="C14" s="27"/>
      <c r="D14" s="29"/>
      <c r="G14" s="5"/>
      <c r="H14" s="5"/>
      <c r="I14" s="5"/>
      <c r="J14" s="6"/>
    </row>
    <row r="15" spans="1:11" x14ac:dyDescent="0.25">
      <c r="A15" s="12" t="s">
        <v>7</v>
      </c>
      <c r="B15" s="3" t="s">
        <v>17</v>
      </c>
      <c r="C15" s="22"/>
      <c r="D15" s="38"/>
    </row>
    <row r="16" spans="1:11" x14ac:dyDescent="0.25">
      <c r="B16" t="s">
        <v>2</v>
      </c>
      <c r="C16" s="22">
        <v>70</v>
      </c>
      <c r="D16" s="10">
        <f>+D9</f>
        <v>0.19719999999999999</v>
      </c>
      <c r="E16" s="42">
        <f>+C16*D16</f>
        <v>13.803999999999998</v>
      </c>
      <c r="G16">
        <v>55</v>
      </c>
      <c r="H16" s="10">
        <v>0.20876</v>
      </c>
      <c r="I16" s="42">
        <f>+G16*H16</f>
        <v>11.4818</v>
      </c>
      <c r="J16" s="48"/>
      <c r="K16" s="48"/>
    </row>
    <row r="17" spans="1:11" x14ac:dyDescent="0.25">
      <c r="B17" t="s">
        <v>3</v>
      </c>
      <c r="C17" s="22">
        <v>327</v>
      </c>
      <c r="D17" s="7">
        <f>+D10</f>
        <v>18.611000000000001</v>
      </c>
      <c r="E17" s="42">
        <f>+C17*D17/1000</f>
        <v>6.0857970000000003</v>
      </c>
      <c r="G17">
        <f>234+93</f>
        <v>327</v>
      </c>
      <c r="H17" s="7">
        <v>39.624000000000002</v>
      </c>
      <c r="I17" s="42">
        <f>+G17*H17/1000</f>
        <v>12.957048</v>
      </c>
      <c r="J17" s="48"/>
      <c r="K17" s="48"/>
    </row>
    <row r="18" spans="1:11" ht="15" x14ac:dyDescent="0.4">
      <c r="B18" t="s">
        <v>4</v>
      </c>
      <c r="C18" s="22">
        <v>1935</v>
      </c>
      <c r="D18" s="8">
        <f>+D11</f>
        <v>10.689</v>
      </c>
      <c r="E18" s="43">
        <f>+C18*D18/1000</f>
        <v>20.683215000000001</v>
      </c>
      <c r="G18" s="9">
        <v>1935</v>
      </c>
      <c r="H18" s="8">
        <v>5.6741000000000001</v>
      </c>
      <c r="I18" s="43">
        <f>+G18*H18/1000</f>
        <v>10.979383499999999</v>
      </c>
      <c r="J18" s="48"/>
      <c r="K18" s="48"/>
    </row>
    <row r="19" spans="1:11" x14ac:dyDescent="0.25">
      <c r="B19" t="s">
        <v>47</v>
      </c>
      <c r="C19" s="22"/>
      <c r="D19" s="19" t="s">
        <v>16</v>
      </c>
      <c r="E19" s="44">
        <f>SUM(E16:E18)</f>
        <v>40.573011999999999</v>
      </c>
      <c r="I19" s="40">
        <f>SUM(I16:I18)</f>
        <v>35.418231499999997</v>
      </c>
      <c r="J19" s="48"/>
      <c r="K19" s="47">
        <f>+I19-E19</f>
        <v>-5.1547805000000011</v>
      </c>
    </row>
    <row r="20" spans="1:11" x14ac:dyDescent="0.25">
      <c r="B20" s="1" t="s">
        <v>38</v>
      </c>
      <c r="D20" s="52">
        <v>1.674728</v>
      </c>
      <c r="E20" s="46">
        <f>(E19*D20)-E19</f>
        <v>27.375747240735997</v>
      </c>
      <c r="H20" s="59" t="s">
        <v>40</v>
      </c>
      <c r="I20" s="60" t="s">
        <v>43</v>
      </c>
      <c r="J20" s="48"/>
      <c r="K20" s="49"/>
    </row>
    <row r="21" spans="1:11" x14ac:dyDescent="0.25">
      <c r="B21" t="s">
        <v>46</v>
      </c>
      <c r="C21" s="22"/>
      <c r="E21" s="44">
        <f>+E19+E20</f>
        <v>67.948759240735995</v>
      </c>
      <c r="I21" s="40">
        <f>+I19</f>
        <v>35.418231499999997</v>
      </c>
      <c r="J21" s="48"/>
      <c r="K21" s="49">
        <f>+I21-E21</f>
        <v>-32.530527740735998</v>
      </c>
    </row>
    <row r="22" spans="1:11" x14ac:dyDescent="0.25">
      <c r="C22" s="22"/>
      <c r="E22" s="44"/>
      <c r="I22" s="40"/>
      <c r="J22" s="48"/>
      <c r="K22" s="49"/>
    </row>
    <row r="23" spans="1:11" x14ac:dyDescent="0.25">
      <c r="B23" s="50" t="s">
        <v>39</v>
      </c>
      <c r="C23" s="22"/>
      <c r="D23" s="31">
        <f>+(E21)/340</f>
        <v>0.19984929188451764</v>
      </c>
      <c r="G23" s="32" t="s">
        <v>23</v>
      </c>
      <c r="H23" s="31">
        <f>+(I19)/340</f>
        <v>0.10417126911764706</v>
      </c>
      <c r="K23" s="16"/>
    </row>
    <row r="24" spans="1:11" x14ac:dyDescent="0.25">
      <c r="C24" s="22"/>
    </row>
    <row r="25" spans="1:11" x14ac:dyDescent="0.25">
      <c r="B25" t="s">
        <v>10</v>
      </c>
      <c r="C25" s="22"/>
      <c r="D25" s="29" t="s">
        <v>22</v>
      </c>
      <c r="E25" s="40">
        <f>475*1.674728/1000</f>
        <v>0.79549580000000009</v>
      </c>
      <c r="G25" t="s">
        <v>42</v>
      </c>
      <c r="I25" s="55" t="s">
        <v>41</v>
      </c>
      <c r="K25" s="51">
        <f>-E25</f>
        <v>-0.79549580000000009</v>
      </c>
    </row>
    <row r="26" spans="1:11" x14ac:dyDescent="0.25">
      <c r="C26" s="22"/>
      <c r="E26" s="31"/>
    </row>
    <row r="27" spans="1:11" x14ac:dyDescent="0.25">
      <c r="C27" s="22"/>
      <c r="I27" s="35" t="s">
        <v>11</v>
      </c>
      <c r="K27" s="47">
        <f>+K21+K25</f>
        <v>-33.326023540735996</v>
      </c>
    </row>
    <row r="28" spans="1:11" x14ac:dyDescent="0.25">
      <c r="A28" s="12" t="s">
        <v>12</v>
      </c>
      <c r="B28" s="3"/>
      <c r="C28" s="39"/>
      <c r="D28" s="38"/>
    </row>
    <row r="29" spans="1:11" x14ac:dyDescent="0.25">
      <c r="B29" t="s">
        <v>2</v>
      </c>
      <c r="C29" s="57" t="s">
        <v>35</v>
      </c>
      <c r="D29" s="10">
        <f>+D40</f>
        <v>0.21557903999999997</v>
      </c>
      <c r="E29" s="28"/>
      <c r="G29" s="2" t="s">
        <v>26</v>
      </c>
      <c r="H29" s="13">
        <f>+H16</f>
        <v>0.20876</v>
      </c>
      <c r="I29" s="28"/>
    </row>
    <row r="30" spans="1:11" x14ac:dyDescent="0.25">
      <c r="B30" t="s">
        <v>3</v>
      </c>
      <c r="C30" s="57" t="s">
        <v>35</v>
      </c>
      <c r="D30" s="7">
        <f>+D41</f>
        <v>20.3455452</v>
      </c>
      <c r="E30" s="28"/>
      <c r="G30" s="2" t="s">
        <v>26</v>
      </c>
      <c r="H30" s="15">
        <f>+H17</f>
        <v>39.624000000000002</v>
      </c>
      <c r="I30" s="28"/>
    </row>
    <row r="31" spans="1:11" x14ac:dyDescent="0.25">
      <c r="B31" t="s">
        <v>4</v>
      </c>
      <c r="C31" s="57" t="s">
        <v>35</v>
      </c>
      <c r="D31" s="8">
        <f>+D42</f>
        <v>11.685214799999999</v>
      </c>
      <c r="E31" s="28"/>
      <c r="G31" s="2" t="s">
        <v>26</v>
      </c>
      <c r="H31" s="14">
        <f>+H18</f>
        <v>5.6741000000000001</v>
      </c>
      <c r="I31" s="28"/>
    </row>
    <row r="32" spans="1:11" x14ac:dyDescent="0.25">
      <c r="C32" s="57"/>
      <c r="D32" s="8"/>
      <c r="E32" s="28"/>
      <c r="G32" s="2"/>
      <c r="H32" s="14"/>
      <c r="I32" s="28"/>
    </row>
    <row r="33" spans="1:11" x14ac:dyDescent="0.25">
      <c r="C33" s="58" t="s">
        <v>37</v>
      </c>
      <c r="D33" s="7">
        <v>0.73799999999999999</v>
      </c>
      <c r="E33" s="28"/>
      <c r="G33" s="2" t="s">
        <v>36</v>
      </c>
      <c r="H33" s="7">
        <v>0.67800000000000005</v>
      </c>
    </row>
    <row r="34" spans="1:11" x14ac:dyDescent="0.25">
      <c r="C34" s="22"/>
      <c r="D34" s="2"/>
    </row>
    <row r="35" spans="1:11" x14ac:dyDescent="0.25">
      <c r="B35" t="s">
        <v>10</v>
      </c>
      <c r="C35" s="22"/>
      <c r="D35" s="29" t="s">
        <v>22</v>
      </c>
      <c r="E35" s="40">
        <f>10276*1.6742548/1000</f>
        <v>17.204642324799998</v>
      </c>
      <c r="H35" s="2" t="s">
        <v>8</v>
      </c>
      <c r="I35" s="40">
        <v>12.87</v>
      </c>
      <c r="K35" s="44">
        <f>+I35-E35</f>
        <v>-4.334642324799999</v>
      </c>
    </row>
    <row r="36" spans="1:11" x14ac:dyDescent="0.25">
      <c r="C36" s="22"/>
      <c r="K36" s="48"/>
    </row>
    <row r="37" spans="1:11" x14ac:dyDescent="0.25">
      <c r="C37" s="22"/>
      <c r="I37" s="36" t="s">
        <v>14</v>
      </c>
      <c r="K37" s="47">
        <f>+K35</f>
        <v>-4.334642324799999</v>
      </c>
    </row>
    <row r="38" spans="1:11" x14ac:dyDescent="0.25">
      <c r="C38" s="22"/>
      <c r="D38" s="2" t="s">
        <v>29</v>
      </c>
    </row>
    <row r="39" spans="1:11" x14ac:dyDescent="0.25">
      <c r="A39" s="3" t="s">
        <v>13</v>
      </c>
      <c r="C39" s="39" t="s">
        <v>30</v>
      </c>
      <c r="D39" s="29">
        <v>1.0931999999999999</v>
      </c>
    </row>
    <row r="40" spans="1:11" x14ac:dyDescent="0.25">
      <c r="B40" t="s">
        <v>2</v>
      </c>
      <c r="C40" s="22">
        <v>30.271000000000001</v>
      </c>
      <c r="D40" s="10">
        <f>+D9*D39</f>
        <v>0.21557903999999997</v>
      </c>
      <c r="E40" s="42">
        <f>+C40*D40</f>
        <v>6.5257931198399994</v>
      </c>
      <c r="G40" s="17">
        <v>45</v>
      </c>
      <c r="H40" s="13">
        <f>+H29</f>
        <v>0.20876</v>
      </c>
      <c r="I40" s="42">
        <f>+G40*H40</f>
        <v>9.3941999999999997</v>
      </c>
    </row>
    <row r="41" spans="1:11" x14ac:dyDescent="0.25">
      <c r="B41" t="s">
        <v>3</v>
      </c>
      <c r="C41" s="22">
        <v>121</v>
      </c>
      <c r="D41" s="7">
        <f>+D10*D39</f>
        <v>20.3455452</v>
      </c>
      <c r="E41" s="42">
        <f>+C41*D41/1000</f>
        <v>2.4618109691999996</v>
      </c>
      <c r="G41">
        <v>227</v>
      </c>
      <c r="H41" s="15">
        <f>+H30</f>
        <v>39.624000000000002</v>
      </c>
      <c r="I41" s="42">
        <f>+G41*H41/1000</f>
        <v>8.9946480000000015</v>
      </c>
    </row>
    <row r="42" spans="1:11" x14ac:dyDescent="0.25">
      <c r="B42" t="s">
        <v>4</v>
      </c>
      <c r="C42" s="22">
        <v>935</v>
      </c>
      <c r="D42" s="8">
        <f>+D11*D39</f>
        <v>11.685214799999999</v>
      </c>
      <c r="E42" s="53">
        <f>+C42*D42/1000</f>
        <v>10.925675838</v>
      </c>
      <c r="G42">
        <v>940</v>
      </c>
      <c r="H42" s="14">
        <f>+H31</f>
        <v>5.6741000000000001</v>
      </c>
      <c r="I42" s="53">
        <f>+G42*H42/1000</f>
        <v>5.3336540000000001</v>
      </c>
    </row>
    <row r="43" spans="1:11" x14ac:dyDescent="0.25">
      <c r="E43" s="44">
        <f>SUM(E40:E42)</f>
        <v>19.913279927040001</v>
      </c>
      <c r="I43" s="44">
        <f>SUM(I40:I42)</f>
        <v>23.722502000000002</v>
      </c>
      <c r="K43" s="16"/>
    </row>
    <row r="44" spans="1:11" x14ac:dyDescent="0.25">
      <c r="D44" s="30"/>
      <c r="E44" s="31"/>
      <c r="H44" s="19"/>
      <c r="I44" s="42"/>
      <c r="K44" s="37"/>
    </row>
    <row r="45" spans="1:11" x14ac:dyDescent="0.25">
      <c r="B45" s="1" t="s">
        <v>48</v>
      </c>
      <c r="E45" s="40">
        <f>11187/1000</f>
        <v>11.186999999999999</v>
      </c>
      <c r="H45" s="19" t="s">
        <v>44</v>
      </c>
      <c r="I45" s="61" t="s">
        <v>43</v>
      </c>
      <c r="K45" s="47">
        <f>-E45</f>
        <v>-11.186999999999999</v>
      </c>
    </row>
    <row r="47" spans="1:11" x14ac:dyDescent="0.25">
      <c r="A47" s="3" t="s">
        <v>15</v>
      </c>
    </row>
    <row r="48" spans="1:11" x14ac:dyDescent="0.25">
      <c r="A48" s="1" t="s">
        <v>31</v>
      </c>
    </row>
    <row r="49" spans="1:1" x14ac:dyDescent="0.25">
      <c r="A49" s="1" t="s">
        <v>18</v>
      </c>
    </row>
    <row r="50" spans="1:1" x14ac:dyDescent="0.25">
      <c r="A50" s="62" t="s">
        <v>49</v>
      </c>
    </row>
  </sheetData>
  <phoneticPr fontId="0" type="noConversion"/>
  <printOptions horizontalCentered="1"/>
  <pageMargins left="0.5" right="0.36" top="0.25" bottom="0.26" header="0.25" footer="0.26"/>
  <pageSetup scale="8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Burkholder</dc:creator>
  <cp:lastModifiedBy>Havlíček Jan</cp:lastModifiedBy>
  <cp:lastPrinted>2000-05-05T19:39:33Z</cp:lastPrinted>
  <dcterms:created xsi:type="dcterms:W3CDTF">2000-05-03T17:31:37Z</dcterms:created>
  <dcterms:modified xsi:type="dcterms:W3CDTF">2023-09-10T11:07:03Z</dcterms:modified>
</cp:coreProperties>
</file>