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EFBA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12" tabRatio="739"/>
  </bookViews>
  <sheets>
    <sheet name="ENW Trading Business" sheetId="2" r:id="rId1"/>
    <sheet name="ENW Trdng DATA" sheetId="3" r:id="rId2"/>
    <sheet name="Linked Data" sheetId="4" r:id="rId3"/>
    <sheet name="Hot List" sheetId="5" r:id="rId4"/>
    <sheet name="Portfolio Data" sheetId="9" r:id="rId5"/>
    <sheet name="Headcount Data" sheetId="10" r:id="rId6"/>
  </sheets>
  <externalReferences>
    <externalReference r:id="rId7"/>
    <externalReference r:id="rId8"/>
  </externalReferences>
  <definedNames>
    <definedName name="_xlnm.Print_Area" localSheetId="0">'ENW Trading Business'!$A$1:$P$51</definedName>
    <definedName name="_xlnm.Print_Area" localSheetId="2">'Linked Data'!$A$1:$P$62</definedName>
  </definedNames>
  <calcPr calcId="92512"/>
</workbook>
</file>

<file path=xl/calcChain.xml><?xml version="1.0" encoding="utf-8"?>
<calcChain xmlns="http://schemas.openxmlformats.org/spreadsheetml/2006/main">
  <c r="P1" i="2" l="1"/>
  <c r="B2" i="2"/>
  <c r="E9" i="2"/>
  <c r="G9" i="2"/>
  <c r="I9" i="2"/>
  <c r="L9" i="2"/>
  <c r="O9" i="2"/>
  <c r="E10" i="2"/>
  <c r="G10" i="2"/>
  <c r="I10" i="2"/>
  <c r="L10" i="2"/>
  <c r="O10" i="2"/>
  <c r="E11" i="2"/>
  <c r="G11" i="2"/>
  <c r="I11" i="2"/>
  <c r="L11" i="2"/>
  <c r="O11" i="2"/>
  <c r="E12" i="2"/>
  <c r="G12" i="2"/>
  <c r="I12" i="2"/>
  <c r="L12" i="2"/>
  <c r="O12" i="2"/>
  <c r="E13" i="2"/>
  <c r="G13" i="2"/>
  <c r="I13" i="2"/>
  <c r="L13" i="2"/>
  <c r="O13" i="2"/>
  <c r="E14" i="2"/>
  <c r="G14" i="2"/>
  <c r="I14" i="2"/>
  <c r="L14" i="2"/>
  <c r="O14" i="2"/>
  <c r="E15" i="2"/>
  <c r="G15" i="2"/>
  <c r="I15" i="2"/>
  <c r="L15" i="2"/>
  <c r="O15" i="2"/>
  <c r="E16" i="2"/>
  <c r="G16" i="2"/>
  <c r="I16" i="2"/>
  <c r="L16" i="2"/>
  <c r="O16" i="2"/>
  <c r="E17" i="2"/>
  <c r="G17" i="2"/>
  <c r="I17" i="2"/>
  <c r="L17" i="2"/>
  <c r="O17" i="2"/>
  <c r="C4" i="10"/>
  <c r="C5" i="10"/>
  <c r="C6" i="10"/>
  <c r="B33" i="10"/>
  <c r="B34" i="10"/>
  <c r="B35" i="10"/>
  <c r="B37" i="10"/>
  <c r="B38" i="10"/>
  <c r="E14" i="5"/>
  <c r="E16" i="5"/>
  <c r="I6" i="4"/>
  <c r="M6" i="4"/>
  <c r="O6" i="4"/>
  <c r="M7" i="4"/>
  <c r="O7" i="4"/>
  <c r="M8" i="4"/>
  <c r="O8" i="4"/>
  <c r="I9" i="4"/>
  <c r="K9" i="4"/>
  <c r="M9" i="4"/>
  <c r="O9" i="4"/>
  <c r="M10" i="4"/>
  <c r="O10" i="4"/>
  <c r="I11" i="4"/>
  <c r="M11" i="4"/>
  <c r="O11" i="4"/>
  <c r="M12" i="4"/>
  <c r="O12" i="4"/>
  <c r="I13" i="4"/>
  <c r="M13" i="4"/>
  <c r="O13" i="4"/>
  <c r="C14" i="4"/>
  <c r="E14" i="4"/>
  <c r="I14" i="4"/>
  <c r="K14" i="4"/>
  <c r="M14" i="4"/>
  <c r="O14" i="4"/>
  <c r="G20" i="4"/>
  <c r="M20" i="4"/>
  <c r="O20" i="4"/>
  <c r="M25" i="4"/>
  <c r="O25" i="4"/>
  <c r="C29" i="4"/>
  <c r="E29" i="4"/>
  <c r="I29" i="4"/>
  <c r="K29" i="4"/>
  <c r="M29" i="4"/>
  <c r="O29" i="4"/>
  <c r="I31" i="4"/>
  <c r="K31" i="4"/>
  <c r="I34" i="4"/>
  <c r="K34" i="4"/>
  <c r="I36" i="4"/>
  <c r="K36" i="4"/>
  <c r="I39" i="4"/>
  <c r="K39" i="4"/>
  <c r="I40" i="4"/>
  <c r="K40" i="4"/>
  <c r="I46" i="4"/>
  <c r="K46" i="4"/>
  <c r="I48" i="4"/>
  <c r="K48" i="4"/>
  <c r="I52" i="4"/>
  <c r="K52" i="4"/>
  <c r="I53" i="4"/>
  <c r="K53" i="4"/>
  <c r="I54" i="4"/>
  <c r="K54" i="4"/>
  <c r="K59" i="4"/>
  <c r="M59" i="4"/>
  <c r="O59" i="4"/>
  <c r="E62" i="4"/>
  <c r="M62" i="4"/>
  <c r="C11" i="9"/>
  <c r="C13" i="9"/>
</calcChain>
</file>

<file path=xl/comments1.xml><?xml version="1.0" encoding="utf-8"?>
<comments xmlns="http://schemas.openxmlformats.org/spreadsheetml/2006/main">
  <authors>
    <author>kmay</author>
  </authors>
  <commentList>
    <comment ref="M59" authorId="0" shapeId="0">
      <text>
        <r>
          <rPr>
            <b/>
            <sz val="8"/>
            <color indexed="81"/>
            <rFont val="Tahoma"/>
          </rPr>
          <t>kmay:</t>
        </r>
        <r>
          <rPr>
            <sz val="8"/>
            <color indexed="81"/>
            <rFont val="Tahoma"/>
          </rPr>
          <t xml:space="preserve">
Plan headcount has been adjusted to reflect EGM(111) &amp; EIM(69) additions to Networks.  Information was obtained per Becky Pham for Whalley analysis on 4/26.</t>
        </r>
      </text>
    </comment>
  </commentList>
</comments>
</file>

<file path=xl/comments2.xml><?xml version="1.0" encoding="utf-8"?>
<comments xmlns="http://schemas.openxmlformats.org/spreadsheetml/2006/main">
  <authors>
    <author>kmay</author>
  </authors>
  <commentList>
    <comment ref="B28" authorId="0" shapeId="0">
      <text>
        <r>
          <rPr>
            <sz val="8"/>
            <color indexed="81"/>
            <rFont val="Tahoma"/>
          </rPr>
          <t>Final 1Q</t>
        </r>
      </text>
    </comment>
    <comment ref="B35" authorId="0" shapeId="0">
      <text>
        <r>
          <rPr>
            <b/>
            <sz val="8"/>
            <color indexed="81"/>
            <rFont val="Tahoma"/>
          </rPr>
          <t>kmay:</t>
        </r>
        <r>
          <rPr>
            <sz val="8"/>
            <color indexed="81"/>
            <rFont val="Tahoma"/>
          </rPr>
          <t xml:space="preserve">
Intel 64</t>
        </r>
      </text>
    </comment>
  </commentList>
</comments>
</file>

<file path=xl/comments3.xml><?xml version="1.0" encoding="utf-8"?>
<comments xmlns="http://schemas.openxmlformats.org/spreadsheetml/2006/main">
  <authors>
    <author>mgalvan</author>
  </authors>
  <commentList>
    <comment ref="A32" authorId="0" shapeId="0">
      <text>
        <r>
          <rPr>
            <b/>
            <sz val="8"/>
            <color indexed="81"/>
            <rFont val="Tahoma"/>
          </rPr>
          <t>mgalvan:</t>
        </r>
        <r>
          <rPr>
            <sz val="8"/>
            <color indexed="81"/>
            <rFont val="Tahoma"/>
          </rPr>
          <t xml:space="preserve">
Includes Energy Ops except the IT Energy Ops group.  Those people under IT.  Also includes contractors.</t>
        </r>
      </text>
    </comment>
  </commentList>
</comments>
</file>

<file path=xl/sharedStrings.xml><?xml version="1.0" encoding="utf-8"?>
<sst xmlns="http://schemas.openxmlformats.org/spreadsheetml/2006/main" count="230" uniqueCount="140">
  <si>
    <t>Plan</t>
  </si>
  <si>
    <t>Total</t>
  </si>
  <si>
    <t>Gross</t>
  </si>
  <si>
    <t>Margin</t>
  </si>
  <si>
    <t>EBIT</t>
  </si>
  <si>
    <t>Variance</t>
  </si>
  <si>
    <t>Earnings Summary</t>
  </si>
  <si>
    <t>GROSS MARGIN</t>
  </si>
  <si>
    <t>ENRON NET WORKS CHART DATA</t>
  </si>
  <si>
    <t>1/11</t>
  </si>
  <si>
    <t>1/18</t>
  </si>
  <si>
    <t>1/25</t>
  </si>
  <si>
    <t>2/1</t>
  </si>
  <si>
    <t>2/8</t>
  </si>
  <si>
    <t>2/15</t>
  </si>
  <si>
    <t>2/22</t>
  </si>
  <si>
    <t>ENRON NETWORKS</t>
  </si>
  <si>
    <t>Deal Bench</t>
  </si>
  <si>
    <t>Enron Online</t>
  </si>
  <si>
    <t>IT Outsourcing</t>
  </si>
  <si>
    <t>Origination</t>
  </si>
  <si>
    <t>It Outsourcing</t>
  </si>
  <si>
    <t>Commodity Logic</t>
  </si>
  <si>
    <t>Finance</t>
  </si>
  <si>
    <t>OOC</t>
  </si>
  <si>
    <t>EnronOnline</t>
  </si>
  <si>
    <t>Direct</t>
  </si>
  <si>
    <t>Commercial</t>
  </si>
  <si>
    <t>TRADING</t>
  </si>
  <si>
    <t>Actual</t>
  </si>
  <si>
    <t>Actual Dir</t>
  </si>
  <si>
    <t>Plan Direct</t>
  </si>
  <si>
    <t>Comm Exp</t>
  </si>
  <si>
    <t>Linked To Groups</t>
  </si>
  <si>
    <t>"Earnings Summary"</t>
  </si>
  <si>
    <t>ORIGINATION</t>
  </si>
  <si>
    <t>Forecast</t>
  </si>
  <si>
    <t>ASSETS &amp; INVESTMENTS</t>
  </si>
  <si>
    <t>Public Portfolio</t>
  </si>
  <si>
    <t>Private Valuation</t>
  </si>
  <si>
    <t>EES 50%</t>
  </si>
  <si>
    <t>Equity Earnings Enron Ind. Parts.</t>
  </si>
  <si>
    <t>Asset/Accrual Margin</t>
  </si>
  <si>
    <t>Direct Commercial Expenses</t>
  </si>
  <si>
    <t>EXPENSES</t>
  </si>
  <si>
    <t>Actuals</t>
  </si>
  <si>
    <t xml:space="preserve">Direct </t>
  </si>
  <si>
    <t>Operating</t>
  </si>
  <si>
    <t>Support Total</t>
  </si>
  <si>
    <t>Allocated</t>
  </si>
  <si>
    <t>HEADCOUNT</t>
  </si>
  <si>
    <t>Support</t>
  </si>
  <si>
    <t>IT</t>
  </si>
  <si>
    <t>ClickPaper</t>
  </si>
  <si>
    <t>NETWORKS</t>
  </si>
  <si>
    <t>(Top Deals)</t>
  </si>
  <si>
    <t>Rows may be added as needed</t>
  </si>
  <si>
    <r>
      <t xml:space="preserve">Please fill exactly as shown, </t>
    </r>
    <r>
      <rPr>
        <b/>
        <u/>
        <sz val="10"/>
        <rFont val="Arial"/>
        <family val="2"/>
      </rPr>
      <t>do not add</t>
    </r>
    <r>
      <rPr>
        <sz val="10"/>
        <rFont val="Arial"/>
      </rPr>
      <t xml:space="preserve"> any columns.</t>
    </r>
  </si>
  <si>
    <t>Networks Portfolio</t>
  </si>
  <si>
    <t>Market Value</t>
  </si>
  <si>
    <t>Portfolio Gain/Loss Chart Data</t>
  </si>
  <si>
    <t>Starters/Leavers DATA</t>
  </si>
  <si>
    <t>Starters</t>
  </si>
  <si>
    <t>Leavers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</si>
  <si>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</si>
  <si>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</si>
  <si>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</si>
  <si>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</si>
  <si>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</si>
  <si>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</si>
  <si>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</si>
  <si>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</si>
  <si>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</si>
  <si>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</si>
  <si>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</si>
  <si>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</si>
  <si>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Commercial Headcount DATA</t>
  </si>
  <si>
    <r>
      <t xml:space="preserve">Commercial </t>
    </r>
    <r>
      <rPr>
        <b/>
        <u/>
        <sz val="12"/>
        <color indexed="12"/>
        <rFont val="Arial"/>
        <family val="2"/>
      </rPr>
      <t>Support</t>
    </r>
    <r>
      <rPr>
        <b/>
        <sz val="12"/>
        <color indexed="12"/>
        <rFont val="Arial"/>
        <family val="2"/>
      </rPr>
      <t xml:space="preserve"> Headcount DATA</t>
    </r>
  </si>
  <si>
    <t>1/4</t>
  </si>
  <si>
    <r>
      <t>Group Expenses</t>
    </r>
    <r>
      <rPr>
        <sz val="9"/>
        <rFont val="Arial"/>
        <family val="2"/>
      </rPr>
      <t xml:space="preserve"> (Support)</t>
    </r>
  </si>
  <si>
    <r>
      <t>Corporate Expenses</t>
    </r>
    <r>
      <rPr>
        <sz val="9"/>
        <rFont val="Arial"/>
        <family val="2"/>
      </rPr>
      <t xml:space="preserve"> (Support)</t>
    </r>
  </si>
  <si>
    <t>Facility Cost (Other)</t>
  </si>
  <si>
    <t>Interest (Other)</t>
  </si>
  <si>
    <t>Other Total for EXPENSES</t>
  </si>
  <si>
    <t>TOTAL EXPENSES</t>
  </si>
  <si>
    <t>(formula is Direct Comm Exp Total + Supprt Total + Other Total)</t>
  </si>
  <si>
    <t>EBT LINE CHECK</t>
  </si>
  <si>
    <t>TOTAL MARGIN</t>
  </si>
  <si>
    <t>(formula is Trading + Origination + Assets &amp; Invts)</t>
  </si>
  <si>
    <r>
      <t xml:space="preserve">(formula is Total Margin </t>
    </r>
    <r>
      <rPr>
        <b/>
        <sz val="7"/>
        <rFont val="Arial"/>
        <family val="2"/>
      </rPr>
      <t>-</t>
    </r>
    <r>
      <rPr>
        <sz val="7"/>
        <rFont val="Arial"/>
        <family val="2"/>
      </rPr>
      <t xml:space="preserve"> All Expenses - </t>
    </r>
    <r>
      <rPr>
        <b/>
        <u/>
        <sz val="7"/>
        <rFont val="Arial"/>
        <family val="2"/>
      </rPr>
      <t>EXCEPT INTEREST</t>
    </r>
    <r>
      <rPr>
        <sz val="7"/>
        <rFont val="Arial"/>
        <family val="2"/>
      </rPr>
      <t>)</t>
    </r>
  </si>
  <si>
    <t>EBT</t>
  </si>
  <si>
    <r>
      <t xml:space="preserve">(formula is EBIT </t>
    </r>
    <r>
      <rPr>
        <b/>
        <sz val="7"/>
        <rFont val="Arial"/>
        <family val="2"/>
      </rPr>
      <t>-</t>
    </r>
    <r>
      <rPr>
        <sz val="7"/>
        <rFont val="Arial"/>
        <family val="2"/>
      </rPr>
      <t xml:space="preserve"> Interest)</t>
    </r>
  </si>
  <si>
    <t>TOTAL</t>
  </si>
  <si>
    <t>All gray areas feed Earnings Summary Page</t>
  </si>
  <si>
    <t>DealBench</t>
  </si>
  <si>
    <t xml:space="preserve"> - Private Equity:</t>
  </si>
  <si>
    <t>Acta Technologies</t>
  </si>
  <si>
    <t>ChemConnect</t>
  </si>
  <si>
    <t>ECOutlook (ECO)</t>
  </si>
  <si>
    <t>Financial Settlements Matrix</t>
  </si>
  <si>
    <t>Impresse</t>
  </si>
  <si>
    <t>Pentasafe</t>
  </si>
  <si>
    <t>Intel 64 (Early Adopter Fund)</t>
  </si>
  <si>
    <t>Total Market Value</t>
  </si>
  <si>
    <t xml:space="preserve">                                  DealBench</t>
  </si>
  <si>
    <t>Expenses</t>
  </si>
  <si>
    <t>Other Postings</t>
  </si>
  <si>
    <t>Should equal total on hot list identified and forecast for originations</t>
  </si>
  <si>
    <t>Total Forecast</t>
  </si>
  <si>
    <t>3/2</t>
  </si>
  <si>
    <t>3/9</t>
  </si>
  <si>
    <t>3/16</t>
  </si>
  <si>
    <t>3/23</t>
  </si>
  <si>
    <t>3/30</t>
  </si>
  <si>
    <t>Enron</t>
  </si>
  <si>
    <t>Contractors</t>
  </si>
  <si>
    <t>Actual Line</t>
  </si>
  <si>
    <t>Commercial Plan</t>
  </si>
  <si>
    <t>Support Plan</t>
  </si>
  <si>
    <t>Enron Plan</t>
  </si>
  <si>
    <t>Contractors Plan</t>
  </si>
  <si>
    <t>Plan Line</t>
  </si>
  <si>
    <t>4/13</t>
  </si>
  <si>
    <t>4/20</t>
  </si>
  <si>
    <t>4/27</t>
  </si>
  <si>
    <t>5/4</t>
  </si>
  <si>
    <t>5/11</t>
  </si>
  <si>
    <t>5/18</t>
  </si>
  <si>
    <t>5/25</t>
  </si>
  <si>
    <t>6/1</t>
  </si>
  <si>
    <t>6/8</t>
  </si>
  <si>
    <t>6/15</t>
  </si>
  <si>
    <t>6/22</t>
  </si>
  <si>
    <t>6/29</t>
  </si>
  <si>
    <t>4/06</t>
  </si>
  <si>
    <t>Kiodex</t>
  </si>
  <si>
    <t>5/04</t>
  </si>
  <si>
    <t>6/01</t>
  </si>
  <si>
    <t>Other EOL Origination</t>
  </si>
  <si>
    <t>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</si>
</sst>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_);\(0.0\)"/>
    <numFmt numFmtId="167" formatCode="#,##0.0_);\(#,##0.0\)"/>
    <numFmt numFmtId="175" formatCode="_(* #,##0.0_);_(* \(#,##0.0\);_(* &quot;-&quot;_);_(@_)"/>
    <numFmt numFmtId="176" formatCode="#,##0.0"/>
  </numFmts>
  <fonts count="4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color indexed="8"/>
      <name val="Arial"/>
      <family val="2"/>
    </font>
    <font>
      <b/>
      <sz val="9"/>
      <name val="Arial"/>
      <family val="2"/>
    </font>
    <font>
      <b/>
      <sz val="11"/>
      <color indexed="9"/>
      <name val="Arial"/>
      <family val="2"/>
    </font>
    <font>
      <b/>
      <i/>
      <sz val="8"/>
      <name val="Times New Roman"/>
      <family val="1"/>
    </font>
    <font>
      <sz val="8"/>
      <name val="Arial"/>
    </font>
    <font>
      <b/>
      <i/>
      <sz val="10"/>
      <color indexed="9"/>
      <name val="Times New Roman"/>
      <family val="1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11"/>
      <color indexed="12"/>
      <name val="Arial"/>
      <family val="2"/>
    </font>
    <font>
      <b/>
      <sz val="14"/>
      <color indexed="10"/>
      <name val="Arial"/>
      <family val="2"/>
    </font>
    <font>
      <b/>
      <sz val="10"/>
      <color indexed="62"/>
      <name val="Arial"/>
      <family val="2"/>
    </font>
    <font>
      <b/>
      <sz val="8"/>
      <color indexed="62"/>
      <name val="Arial"/>
      <family val="2"/>
    </font>
    <font>
      <b/>
      <sz val="10"/>
      <color indexed="53"/>
      <name val="Arial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sz val="8"/>
      <name val="Arial"/>
      <family val="2"/>
    </font>
    <font>
      <b/>
      <sz val="10"/>
      <color indexed="17"/>
      <name val="Arial"/>
      <family val="2"/>
    </font>
    <font>
      <b/>
      <sz val="10"/>
      <color indexed="56"/>
      <name val="Arial"/>
      <family val="2"/>
    </font>
    <font>
      <b/>
      <sz val="10"/>
      <color indexed="14"/>
      <name val="Arial"/>
      <family val="2"/>
    </font>
    <font>
      <b/>
      <sz val="14"/>
      <color indexed="9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b/>
      <sz val="11"/>
      <color indexed="10"/>
      <name val="Arial"/>
      <family val="2"/>
    </font>
    <font>
      <sz val="10"/>
      <name val="Arial"/>
      <family val="2"/>
    </font>
    <font>
      <sz val="12"/>
      <name val="Arial"/>
    </font>
    <font>
      <b/>
      <u/>
      <sz val="10"/>
      <name val="Arial"/>
      <family val="2"/>
    </font>
    <font>
      <sz val="6"/>
      <name val="Arial"/>
      <family val="2"/>
    </font>
    <font>
      <b/>
      <sz val="12"/>
      <color indexed="12"/>
      <name val="Arial"/>
      <family val="2"/>
    </font>
    <font>
      <b/>
      <u/>
      <sz val="12"/>
      <color indexed="12"/>
      <name val="Arial"/>
      <family val="2"/>
    </font>
    <font>
      <sz val="10"/>
      <name val="Symbol"/>
      <family val="1"/>
      <charset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10"/>
      <color indexed="10"/>
      <name val="Arial"/>
      <family val="2"/>
    </font>
    <font>
      <b/>
      <sz val="9"/>
      <color indexed="8"/>
      <name val="Arial"/>
      <family val="2"/>
    </font>
    <font>
      <b/>
      <u/>
      <sz val="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sz val="8"/>
      <name val="Arial"/>
      <family val="2"/>
    </font>
    <font>
      <b/>
      <sz val="10"/>
      <color indexed="5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1"/>
      <name val="Arial"/>
      <family val="2"/>
    </font>
    <font>
      <b/>
      <sz val="10"/>
      <color indexed="4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8" fillId="0" borderId="0"/>
  </cellStyleXfs>
  <cellXfs count="245">
    <xf numFmtId="0" fontId="0" fillId="0" borderId="0" xfId="0"/>
    <xf numFmtId="164" fontId="0" fillId="0" borderId="0" xfId="1" applyNumberFormat="1" applyFont="1" applyFill="1" applyAlignment="1"/>
    <xf numFmtId="164" fontId="2" fillId="0" borderId="0" xfId="1" applyNumberFormat="1" applyFont="1" applyFill="1" applyAlignment="1">
      <alignment horizontal="center"/>
    </xf>
    <xf numFmtId="164" fontId="0" fillId="0" borderId="0" xfId="1" applyNumberFormat="1" applyFont="1" applyAlignment="1"/>
    <xf numFmtId="164" fontId="3" fillId="0" borderId="0" xfId="1" applyNumberFormat="1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9" fillId="0" borderId="0" xfId="1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/>
    <xf numFmtId="0" fontId="9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164" fontId="9" fillId="0" borderId="0" xfId="1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164" fontId="5" fillId="0" borderId="0" xfId="1" applyNumberFormat="1" applyFont="1" applyFill="1" applyBorder="1" applyAlignment="1">
      <alignment horizontal="left" vertical="center"/>
    </xf>
    <xf numFmtId="164" fontId="8" fillId="0" borderId="0" xfId="1" applyNumberFormat="1" applyFont="1" applyFill="1" applyAlignment="1">
      <alignment horizontal="right" vertical="center"/>
    </xf>
    <xf numFmtId="164" fontId="0" fillId="0" borderId="0" xfId="1" applyNumberFormat="1" applyFont="1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64" fontId="8" fillId="2" borderId="0" xfId="1" applyNumberFormat="1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 vertical="center"/>
    </xf>
    <xf numFmtId="164" fontId="10" fillId="0" borderId="0" xfId="0" applyNumberFormat="1" applyFont="1" applyBorder="1" applyAlignment="1">
      <alignment horizontal="center"/>
    </xf>
    <xf numFmtId="0" fontId="18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9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21" fillId="0" borderId="0" xfId="0" applyFont="1" applyAlignment="1">
      <alignment horizontal="center"/>
    </xf>
    <xf numFmtId="175" fontId="9" fillId="0" borderId="0" xfId="0" applyNumberFormat="1" applyFont="1" applyBorder="1" applyAlignment="1"/>
    <xf numFmtId="175" fontId="9" fillId="0" borderId="0" xfId="0" applyNumberFormat="1" applyFont="1" applyAlignment="1">
      <alignment horizontal="center"/>
    </xf>
    <xf numFmtId="175" fontId="9" fillId="0" borderId="0" xfId="0" applyNumberFormat="1" applyFont="1" applyBorder="1" applyAlignment="1">
      <alignment horizontal="center"/>
    </xf>
    <xf numFmtId="175" fontId="9" fillId="0" borderId="2" xfId="0" applyNumberFormat="1" applyFont="1" applyBorder="1" applyAlignment="1">
      <alignment horizontal="center"/>
    </xf>
    <xf numFmtId="175" fontId="9" fillId="0" borderId="0" xfId="0" applyNumberFormat="1" applyFont="1" applyAlignment="1">
      <alignment horizontal="right"/>
    </xf>
    <xf numFmtId="175" fontId="9" fillId="0" borderId="0" xfId="0" applyNumberFormat="1" applyFont="1" applyBorder="1" applyAlignment="1">
      <alignment horizontal="right"/>
    </xf>
    <xf numFmtId="175" fontId="9" fillId="0" borderId="2" xfId="0" applyNumberFormat="1" applyFont="1" applyBorder="1" applyAlignment="1">
      <alignment horizontal="right"/>
    </xf>
    <xf numFmtId="175" fontId="9" fillId="0" borderId="3" xfId="0" applyNumberFormat="1" applyFont="1" applyBorder="1" applyAlignment="1">
      <alignment horizontal="right" vertical="center"/>
    </xf>
    <xf numFmtId="175" fontId="9" fillId="0" borderId="0" xfId="0" applyNumberFormat="1" applyFont="1" applyAlignment="1">
      <alignment horizontal="right" vertical="center"/>
    </xf>
    <xf numFmtId="175" fontId="9" fillId="0" borderId="2" xfId="0" applyNumberFormat="1" applyFont="1" applyBorder="1" applyAlignment="1">
      <alignment horizontal="right" vertical="center"/>
    </xf>
    <xf numFmtId="175" fontId="9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23" fillId="2" borderId="0" xfId="0" applyFont="1" applyFill="1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Border="1"/>
    <xf numFmtId="164" fontId="0" fillId="0" borderId="0" xfId="0" applyNumberFormat="1" applyFill="1" applyBorder="1"/>
    <xf numFmtId="0" fontId="24" fillId="0" borderId="4" xfId="0" applyFont="1" applyBorder="1"/>
    <xf numFmtId="0" fontId="25" fillId="0" borderId="5" xfId="0" applyFont="1" applyBorder="1"/>
    <xf numFmtId="16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5" fillId="0" borderId="6" xfId="0" applyFont="1" applyBorder="1"/>
    <xf numFmtId="0" fontId="25" fillId="0" borderId="0" xfId="0" applyFont="1" applyBorder="1"/>
    <xf numFmtId="0" fontId="24" fillId="0" borderId="7" xfId="0" applyFont="1" applyBorder="1"/>
    <xf numFmtId="164" fontId="4" fillId="0" borderId="1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5" fillId="0" borderId="2" xfId="0" applyFont="1" applyBorder="1"/>
    <xf numFmtId="0" fontId="25" fillId="0" borderId="0" xfId="0" applyFont="1"/>
    <xf numFmtId="0" fontId="26" fillId="0" borderId="7" xfId="0" applyFont="1" applyBorder="1"/>
    <xf numFmtId="0" fontId="0" fillId="0" borderId="0" xfId="0" applyBorder="1"/>
    <xf numFmtId="0" fontId="0" fillId="0" borderId="2" xfId="0" applyBorder="1"/>
    <xf numFmtId="0" fontId="27" fillId="0" borderId="7" xfId="0" applyFont="1" applyBorder="1" applyAlignment="1">
      <alignment horizontal="right"/>
    </xf>
    <xf numFmtId="164" fontId="0" fillId="3" borderId="0" xfId="0" applyNumberFormat="1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ill="1" applyBorder="1"/>
    <xf numFmtId="164" fontId="0" fillId="3" borderId="1" xfId="0" applyNumberFormat="1" applyFill="1" applyBorder="1"/>
    <xf numFmtId="164" fontId="0" fillId="0" borderId="1" xfId="0" applyNumberFormat="1" applyFill="1" applyBorder="1"/>
    <xf numFmtId="0" fontId="0" fillId="0" borderId="2" xfId="0" applyFill="1" applyBorder="1"/>
    <xf numFmtId="0" fontId="0" fillId="0" borderId="0" xfId="0" applyFill="1"/>
    <xf numFmtId="0" fontId="7" fillId="0" borderId="7" xfId="0" applyFont="1" applyBorder="1"/>
    <xf numFmtId="164" fontId="0" fillId="5" borderId="0" xfId="0" applyNumberFormat="1" applyFill="1" applyBorder="1"/>
    <xf numFmtId="0" fontId="7" fillId="0" borderId="8" xfId="0" applyFont="1" applyBorder="1"/>
    <xf numFmtId="0" fontId="0" fillId="0" borderId="9" xfId="0" applyFill="1" applyBorder="1"/>
    <xf numFmtId="164" fontId="0" fillId="0" borderId="9" xfId="0" applyNumberFormat="1" applyFill="1" applyBorder="1"/>
    <xf numFmtId="0" fontId="0" fillId="0" borderId="10" xfId="0" applyFill="1" applyBorder="1"/>
    <xf numFmtId="0" fontId="26" fillId="0" borderId="8" xfId="0" applyFont="1" applyBorder="1"/>
    <xf numFmtId="0" fontId="0" fillId="0" borderId="9" xfId="0" applyBorder="1"/>
    <xf numFmtId="164" fontId="0" fillId="3" borderId="9" xfId="0" applyNumberFormat="1" applyFill="1" applyBorder="1"/>
    <xf numFmtId="164" fontId="0" fillId="0" borderId="9" xfId="0" applyNumberFormat="1" applyBorder="1"/>
    <xf numFmtId="164" fontId="0" fillId="5" borderId="9" xfId="0" applyNumberFormat="1" applyFill="1" applyBorder="1"/>
    <xf numFmtId="0" fontId="0" fillId="0" borderId="10" xfId="0" applyBorder="1"/>
    <xf numFmtId="164" fontId="25" fillId="0" borderId="5" xfId="0" applyNumberFormat="1" applyFont="1" applyBorder="1"/>
    <xf numFmtId="164" fontId="25" fillId="0" borderId="0" xfId="0" applyNumberFormat="1" applyFont="1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0" xfId="0" applyAlignment="1">
      <alignment horizontal="right"/>
    </xf>
    <xf numFmtId="0" fontId="0" fillId="5" borderId="0" xfId="0" applyFill="1"/>
    <xf numFmtId="164" fontId="0" fillId="3" borderId="0" xfId="0" applyNumberFormat="1" applyFill="1"/>
    <xf numFmtId="164" fontId="4" fillId="0" borderId="11" xfId="0" applyNumberFormat="1" applyFont="1" applyBorder="1" applyAlignment="1">
      <alignment horizontal="center"/>
    </xf>
    <xf numFmtId="0" fontId="25" fillId="0" borderId="7" xfId="0" applyFont="1" applyBorder="1" applyAlignment="1">
      <alignment horizontal="right"/>
    </xf>
    <xf numFmtId="0" fontId="25" fillId="0" borderId="7" xfId="0" applyFont="1" applyBorder="1"/>
    <xf numFmtId="0" fontId="4" fillId="0" borderId="7" xfId="0" applyFont="1" applyBorder="1" applyAlignment="1">
      <alignment horizontal="right"/>
    </xf>
    <xf numFmtId="164" fontId="25" fillId="0" borderId="9" xfId="0" applyNumberFormat="1" applyFont="1" applyFill="1" applyBorder="1"/>
    <xf numFmtId="0" fontId="25" fillId="0" borderId="0" xfId="0" applyFont="1" applyFill="1"/>
    <xf numFmtId="0" fontId="11" fillId="0" borderId="0" xfId="0" applyFont="1" applyAlignment="1">
      <alignment horizontal="right"/>
    </xf>
    <xf numFmtId="176" fontId="11" fillId="0" borderId="0" xfId="0" applyNumberFormat="1" applyFont="1" applyAlignment="1">
      <alignment horizontal="center"/>
    </xf>
    <xf numFmtId="0" fontId="0" fillId="6" borderId="0" xfId="0" applyFill="1"/>
    <xf numFmtId="0" fontId="17" fillId="0" borderId="0" xfId="0" applyFont="1"/>
    <xf numFmtId="0" fontId="9" fillId="0" borderId="0" xfId="0" applyFont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41" fontId="19" fillId="0" borderId="0" xfId="2" applyNumberFormat="1" applyFont="1" applyFill="1" applyBorder="1" applyAlignment="1"/>
    <xf numFmtId="0" fontId="25" fillId="0" borderId="0" xfId="3" applyFont="1"/>
    <xf numFmtId="164" fontId="25" fillId="0" borderId="0" xfId="3" applyNumberFormat="1" applyFont="1" applyAlignment="1">
      <alignment horizontal="center"/>
    </xf>
    <xf numFmtId="164" fontId="30" fillId="0" borderId="0" xfId="3" applyNumberFormat="1" applyFont="1" applyAlignment="1">
      <alignment horizontal="center"/>
    </xf>
    <xf numFmtId="0" fontId="1" fillId="0" borderId="0" xfId="3" applyFont="1"/>
    <xf numFmtId="0" fontId="1" fillId="0" borderId="0" xfId="3" applyFont="1" applyFill="1"/>
    <xf numFmtId="0" fontId="31" fillId="0" borderId="0" xfId="0" applyFont="1"/>
    <xf numFmtId="0" fontId="2" fillId="0" borderId="0" xfId="3" applyFont="1" applyAlignment="1">
      <alignment horizontal="center"/>
    </xf>
    <xf numFmtId="0" fontId="2" fillId="0" borderId="1" xfId="3" applyFont="1" applyBorder="1" applyAlignment="1">
      <alignment horizontal="center"/>
    </xf>
    <xf numFmtId="49" fontId="2" fillId="0" borderId="0" xfId="3" applyNumberFormat="1" applyFont="1"/>
    <xf numFmtId="37" fontId="1" fillId="0" borderId="0" xfId="3" applyNumberFormat="1" applyFont="1" applyAlignment="1">
      <alignment horizontal="center"/>
    </xf>
    <xf numFmtId="37" fontId="1" fillId="0" borderId="0" xfId="3" applyNumberFormat="1" applyFont="1" applyFill="1"/>
    <xf numFmtId="0" fontId="2" fillId="0" borderId="0" xfId="3" applyFont="1"/>
    <xf numFmtId="0" fontId="1" fillId="0" borderId="0" xfId="3" applyFont="1" applyAlignment="1">
      <alignment horizontal="center"/>
    </xf>
    <xf numFmtId="0" fontId="2" fillId="0" borderId="0" xfId="3" applyFont="1" applyFill="1" applyAlignment="1">
      <alignment horizontal="center"/>
    </xf>
    <xf numFmtId="37" fontId="1" fillId="0" borderId="0" xfId="3" applyNumberFormat="1" applyFont="1" applyFill="1" applyAlignment="1">
      <alignment horizontal="center"/>
    </xf>
    <xf numFmtId="37" fontId="27" fillId="0" borderId="0" xfId="3" applyNumberFormat="1" applyFont="1" applyAlignment="1">
      <alignment horizontal="center"/>
    </xf>
    <xf numFmtId="37" fontId="33" fillId="0" borderId="0" xfId="3" applyNumberFormat="1" applyFont="1" applyAlignment="1">
      <alignment horizontal="center"/>
    </xf>
    <xf numFmtId="0" fontId="19" fillId="0" borderId="0" xfId="0" applyFont="1" applyBorder="1" applyAlignment="1">
      <alignment horizontal="right"/>
    </xf>
    <xf numFmtId="0" fontId="34" fillId="0" borderId="0" xfId="0" applyFont="1"/>
    <xf numFmtId="164" fontId="35" fillId="0" borderId="1" xfId="0" applyNumberFormat="1" applyFont="1" applyBorder="1" applyAlignment="1">
      <alignment horizontal="center"/>
    </xf>
    <xf numFmtId="0" fontId="34" fillId="0" borderId="0" xfId="0" applyFont="1" applyAlignment="1">
      <alignment horizontal="center"/>
    </xf>
    <xf numFmtId="164" fontId="34" fillId="0" borderId="0" xfId="0" applyNumberFormat="1" applyFont="1" applyAlignment="1">
      <alignment horizontal="center"/>
    </xf>
    <xf numFmtId="0" fontId="36" fillId="0" borderId="4" xfId="0" applyFont="1" applyBorder="1"/>
    <xf numFmtId="0" fontId="27" fillId="0" borderId="5" xfId="0" applyFont="1" applyBorder="1"/>
    <xf numFmtId="164" fontId="27" fillId="0" borderId="5" xfId="0" applyNumberFormat="1" applyFont="1" applyBorder="1"/>
    <xf numFmtId="164" fontId="27" fillId="0" borderId="5" xfId="0" applyNumberFormat="1" applyFont="1" applyFill="1" applyBorder="1"/>
    <xf numFmtId="0" fontId="27" fillId="0" borderId="0" xfId="0" applyFont="1"/>
    <xf numFmtId="0" fontId="27" fillId="0" borderId="0" xfId="0" applyFont="1" applyBorder="1"/>
    <xf numFmtId="164" fontId="27" fillId="0" borderId="0" xfId="0" applyNumberFormat="1" applyFont="1" applyBorder="1"/>
    <xf numFmtId="164" fontId="27" fillId="0" borderId="0" xfId="0" applyNumberFormat="1" applyFont="1" applyFill="1" applyBorder="1"/>
    <xf numFmtId="164" fontId="27" fillId="0" borderId="1" xfId="0" applyNumberFormat="1" applyFont="1" applyBorder="1"/>
    <xf numFmtId="164" fontId="27" fillId="3" borderId="0" xfId="0" applyNumberFormat="1" applyFont="1" applyFill="1" applyBorder="1"/>
    <xf numFmtId="164" fontId="27" fillId="3" borderId="1" xfId="0" applyNumberFormat="1" applyFont="1" applyFill="1" applyBorder="1"/>
    <xf numFmtId="164" fontId="25" fillId="0" borderId="0" xfId="0" applyNumberFormat="1" applyFont="1" applyFill="1" applyBorder="1"/>
    <xf numFmtId="164" fontId="27" fillId="0" borderId="3" xfId="0" applyNumberFormat="1" applyFont="1" applyFill="1" applyBorder="1"/>
    <xf numFmtId="0" fontId="37" fillId="0" borderId="7" xfId="0" applyFont="1" applyBorder="1" applyAlignment="1">
      <alignment horizontal="right"/>
    </xf>
    <xf numFmtId="164" fontId="11" fillId="0" borderId="0" xfId="0" applyNumberFormat="1" applyFont="1" applyFill="1" applyBorder="1" applyAlignment="1">
      <alignment horizontal="left"/>
    </xf>
    <xf numFmtId="0" fontId="25" fillId="0" borderId="0" xfId="0" applyFont="1" applyFill="1" applyBorder="1"/>
    <xf numFmtId="164" fontId="27" fillId="0" borderId="12" xfId="0" applyNumberFormat="1" applyFont="1" applyFill="1" applyBorder="1"/>
    <xf numFmtId="0" fontId="4" fillId="0" borderId="8" xfId="0" applyFont="1" applyBorder="1" applyAlignment="1">
      <alignment horizontal="right"/>
    </xf>
    <xf numFmtId="0" fontId="25" fillId="0" borderId="9" xfId="0" applyFont="1" applyBorder="1"/>
    <xf numFmtId="164" fontId="25" fillId="0" borderId="9" xfId="0" applyNumberFormat="1" applyFont="1" applyBorder="1"/>
    <xf numFmtId="0" fontId="25" fillId="0" borderId="10" xfId="0" applyFont="1" applyBorder="1"/>
    <xf numFmtId="164" fontId="25" fillId="0" borderId="0" xfId="0" applyNumberFormat="1" applyFont="1"/>
    <xf numFmtId="164" fontId="25" fillId="0" borderId="0" xfId="0" applyNumberFormat="1" applyFont="1" applyFill="1"/>
    <xf numFmtId="0" fontId="26" fillId="7" borderId="4" xfId="0" applyFont="1" applyFill="1" applyBorder="1"/>
    <xf numFmtId="0" fontId="25" fillId="7" borderId="5" xfId="0" applyFont="1" applyFill="1" applyBorder="1"/>
    <xf numFmtId="164" fontId="4" fillId="7" borderId="5" xfId="0" applyNumberFormat="1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164" fontId="4" fillId="7" borderId="13" xfId="0" applyNumberFormat="1" applyFont="1" applyFill="1" applyBorder="1" applyAlignment="1">
      <alignment horizontal="center"/>
    </xf>
    <xf numFmtId="0" fontId="25" fillId="7" borderId="6" xfId="0" applyFont="1" applyFill="1" applyBorder="1"/>
    <xf numFmtId="0" fontId="37" fillId="7" borderId="7" xfId="0" applyFont="1" applyFill="1" applyBorder="1" applyAlignment="1">
      <alignment horizontal="right"/>
    </xf>
    <xf numFmtId="0" fontId="25" fillId="7" borderId="0" xfId="0" applyFont="1" applyFill="1" applyBorder="1"/>
    <xf numFmtId="164" fontId="11" fillId="7" borderId="0" xfId="0" applyNumberFormat="1" applyFont="1" applyFill="1" applyBorder="1" applyAlignment="1">
      <alignment horizontal="left"/>
    </xf>
    <xf numFmtId="164" fontId="4" fillId="7" borderId="0" xfId="0" applyNumberFormat="1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25" fillId="7" borderId="2" xfId="0" applyFont="1" applyFill="1" applyBorder="1"/>
    <xf numFmtId="164" fontId="4" fillId="7" borderId="1" xfId="0" applyNumberFormat="1" applyFont="1" applyFill="1" applyBorder="1" applyAlignment="1">
      <alignment horizontal="center"/>
    </xf>
    <xf numFmtId="164" fontId="4" fillId="7" borderId="3" xfId="0" applyNumberFormat="1" applyFont="1" applyFill="1" applyBorder="1" applyAlignment="1">
      <alignment horizontal="center"/>
    </xf>
    <xf numFmtId="0" fontId="24" fillId="7" borderId="8" xfId="0" applyFont="1" applyFill="1" applyBorder="1"/>
    <xf numFmtId="0" fontId="25" fillId="7" borderId="9" xfId="0" applyFont="1" applyFill="1" applyBorder="1"/>
    <xf numFmtId="164" fontId="25" fillId="7" borderId="9" xfId="0" applyNumberFormat="1" applyFont="1" applyFill="1" applyBorder="1"/>
    <xf numFmtId="0" fontId="25" fillId="7" borderId="10" xfId="0" applyFont="1" applyFill="1" applyBorder="1"/>
    <xf numFmtId="0" fontId="39" fillId="3" borderId="0" xfId="0" applyFont="1" applyFill="1" applyAlignment="1">
      <alignment vertical="center"/>
    </xf>
    <xf numFmtId="0" fontId="40" fillId="3" borderId="0" xfId="0" applyFont="1" applyFill="1" applyAlignment="1">
      <alignment vertical="center"/>
    </xf>
    <xf numFmtId="164" fontId="40" fillId="3" borderId="0" xfId="0" applyNumberFormat="1" applyFont="1" applyFill="1" applyAlignment="1">
      <alignment vertical="center"/>
    </xf>
    <xf numFmtId="164" fontId="40" fillId="0" borderId="0" xfId="0" applyNumberFormat="1" applyFont="1" applyFill="1" applyAlignment="1">
      <alignment vertical="center"/>
    </xf>
    <xf numFmtId="0" fontId="40" fillId="0" borderId="0" xfId="0" applyFont="1" applyAlignment="1">
      <alignment vertical="center"/>
    </xf>
    <xf numFmtId="164" fontId="40" fillId="0" borderId="0" xfId="0" applyNumberFormat="1" applyFont="1" applyAlignment="1">
      <alignment vertic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164" fontId="0" fillId="0" borderId="1" xfId="0" applyNumberFormat="1" applyBorder="1"/>
    <xf numFmtId="175" fontId="19" fillId="0" borderId="0" xfId="2" applyNumberFormat="1" applyFont="1" applyFill="1" applyBorder="1" applyAlignment="1"/>
    <xf numFmtId="175" fontId="19" fillId="0" borderId="3" xfId="2" applyNumberFormat="1" applyFont="1" applyFill="1" applyBorder="1" applyAlignment="1"/>
    <xf numFmtId="164" fontId="27" fillId="0" borderId="9" xfId="0" applyNumberFormat="1" applyFont="1" applyFill="1" applyBorder="1"/>
    <xf numFmtId="164" fontId="27" fillId="0" borderId="0" xfId="0" applyNumberFormat="1" applyFont="1" applyFill="1"/>
    <xf numFmtId="164" fontId="27" fillId="0" borderId="0" xfId="0" applyNumberFormat="1" applyFont="1"/>
    <xf numFmtId="164" fontId="27" fillId="3" borderId="9" xfId="0" applyNumberFormat="1" applyFont="1" applyFill="1" applyBorder="1"/>
    <xf numFmtId="37" fontId="0" fillId="0" borderId="0" xfId="0" applyNumberFormat="1"/>
    <xf numFmtId="176" fontId="11" fillId="0" borderId="1" xfId="0" applyNumberFormat="1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horizontal="right"/>
    </xf>
    <xf numFmtId="176" fontId="11" fillId="0" borderId="0" xfId="0" applyNumberFormat="1" applyFont="1" applyBorder="1" applyAlignment="1">
      <alignment horizontal="center"/>
    </xf>
    <xf numFmtId="176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2" fillId="6" borderId="0" xfId="0" applyFont="1" applyFill="1"/>
    <xf numFmtId="0" fontId="10" fillId="0" borderId="0" xfId="0" applyFont="1" applyAlignment="1">
      <alignment horizontal="right"/>
    </xf>
    <xf numFmtId="176" fontId="10" fillId="0" borderId="3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167" fontId="34" fillId="0" borderId="0" xfId="0" applyNumberFormat="1" applyFont="1" applyAlignment="1">
      <alignment horizontal="center"/>
    </xf>
    <xf numFmtId="0" fontId="36" fillId="0" borderId="4" xfId="0" applyFont="1" applyBorder="1" applyAlignment="1">
      <alignment wrapText="1"/>
    </xf>
    <xf numFmtId="0" fontId="27" fillId="0" borderId="5" xfId="0" applyFont="1" applyBorder="1" applyAlignment="1">
      <alignment wrapText="1"/>
    </xf>
    <xf numFmtId="164" fontId="2" fillId="0" borderId="5" xfId="0" applyNumberFormat="1" applyFont="1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7" fillId="0" borderId="6" xfId="0" applyFont="1" applyBorder="1" applyAlignment="1">
      <alignment wrapText="1"/>
    </xf>
    <xf numFmtId="0" fontId="27" fillId="0" borderId="0" xfId="0" applyFont="1" applyAlignment="1">
      <alignment wrapText="1"/>
    </xf>
    <xf numFmtId="0" fontId="36" fillId="0" borderId="7" xfId="0" applyFont="1" applyBorder="1" applyAlignment="1">
      <alignment wrapText="1"/>
    </xf>
    <xf numFmtId="0" fontId="27" fillId="0" borderId="0" xfId="0" applyFont="1" applyBorder="1" applyAlignment="1">
      <alignment wrapText="1"/>
    </xf>
    <xf numFmtId="16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 wrapText="1"/>
    </xf>
    <xf numFmtId="164" fontId="2" fillId="5" borderId="0" xfId="0" applyNumberFormat="1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27" fillId="0" borderId="2" xfId="0" applyFont="1" applyBorder="1" applyAlignment="1">
      <alignment wrapText="1"/>
    </xf>
    <xf numFmtId="0" fontId="36" fillId="0" borderId="7" xfId="0" applyFont="1" applyFill="1" applyBorder="1" applyAlignment="1">
      <alignment horizontal="right"/>
    </xf>
    <xf numFmtId="0" fontId="27" fillId="0" borderId="0" xfId="0" applyFont="1" applyFill="1" applyBorder="1"/>
    <xf numFmtId="3" fontId="27" fillId="0" borderId="0" xfId="0" applyNumberFormat="1" applyFont="1" applyFill="1" applyBorder="1" applyAlignment="1">
      <alignment horizontal="center"/>
    </xf>
    <xf numFmtId="3" fontId="27" fillId="0" borderId="0" xfId="0" applyNumberFormat="1" applyFont="1" applyFill="1" applyBorder="1"/>
    <xf numFmtId="3" fontId="27" fillId="5" borderId="0" xfId="0" applyNumberFormat="1" applyFont="1" applyFill="1" applyBorder="1" applyAlignment="1">
      <alignment horizontal="center"/>
    </xf>
    <xf numFmtId="0" fontId="27" fillId="5" borderId="0" xfId="0" applyFont="1" applyFill="1" applyBorder="1" applyAlignment="1">
      <alignment horizontal="center"/>
    </xf>
    <xf numFmtId="0" fontId="27" fillId="0" borderId="2" xfId="0" applyFont="1" applyFill="1" applyBorder="1"/>
    <xf numFmtId="0" fontId="27" fillId="0" borderId="0" xfId="0" applyFont="1" applyFill="1"/>
    <xf numFmtId="0" fontId="36" fillId="0" borderId="7" xfId="0" applyFont="1" applyFill="1" applyBorder="1"/>
    <xf numFmtId="0" fontId="36" fillId="0" borderId="7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wrapText="1"/>
    </xf>
    <xf numFmtId="0" fontId="36" fillId="0" borderId="8" xfId="0" applyFont="1" applyFill="1" applyBorder="1" applyAlignment="1">
      <alignment horizontal="right"/>
    </xf>
    <xf numFmtId="0" fontId="27" fillId="0" borderId="9" xfId="0" applyFont="1" applyFill="1" applyBorder="1"/>
    <xf numFmtId="3" fontId="27" fillId="0" borderId="9" xfId="0" applyNumberFormat="1" applyFont="1" applyFill="1" applyBorder="1" applyAlignment="1">
      <alignment horizontal="center"/>
    </xf>
    <xf numFmtId="3" fontId="27" fillId="0" borderId="9" xfId="0" applyNumberFormat="1" applyFont="1" applyFill="1" applyBorder="1"/>
    <xf numFmtId="0" fontId="27" fillId="0" borderId="10" xfId="0" applyFont="1" applyFill="1" applyBorder="1"/>
    <xf numFmtId="0" fontId="9" fillId="5" borderId="12" xfId="0" applyFont="1" applyFill="1" applyBorder="1" applyAlignment="1">
      <alignment vertical="center"/>
    </xf>
    <xf numFmtId="0" fontId="46" fillId="0" borderId="0" xfId="0" applyFont="1" applyAlignment="1">
      <alignment horizontal="center"/>
    </xf>
    <xf numFmtId="164" fontId="5" fillId="2" borderId="0" xfId="1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64" fontId="45" fillId="8" borderId="14" xfId="0" applyNumberFormat="1" applyFont="1" applyFill="1" applyBorder="1" applyAlignment="1">
      <alignment horizontal="center" vertical="center" wrapText="1"/>
    </xf>
    <xf numFmtId="164" fontId="45" fillId="8" borderId="13" xfId="0" applyNumberFormat="1" applyFont="1" applyFill="1" applyBorder="1" applyAlignment="1">
      <alignment horizontal="center" vertical="center" wrapText="1"/>
    </xf>
    <xf numFmtId="164" fontId="45" fillId="8" borderId="15" xfId="0" applyNumberFormat="1" applyFont="1" applyFill="1" applyBorder="1" applyAlignment="1">
      <alignment horizontal="center" vertical="center" wrapText="1"/>
    </xf>
    <xf numFmtId="0" fontId="23" fillId="2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numbersforMK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074434735189584E-2"/>
          <c:y val="7.2164948453608241E-2"/>
          <c:w val="0.90883633386636453"/>
          <c:h val="0.79896907216494839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80008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00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'ENW Trdng DATA'!$A$4:$A$14</c:f>
              <c:strCache>
                <c:ptCount val="11"/>
                <c:pt idx="0">
                  <c:v>4/20</c:v>
                </c:pt>
                <c:pt idx="1">
                  <c:v>4/27</c:v>
                </c:pt>
                <c:pt idx="2">
                  <c:v>5/4</c:v>
                </c:pt>
                <c:pt idx="3">
                  <c:v>5/11</c:v>
                </c:pt>
                <c:pt idx="4">
                  <c:v>5/18</c:v>
                </c:pt>
                <c:pt idx="5">
                  <c:v>5/25</c:v>
                </c:pt>
                <c:pt idx="6">
                  <c:v>6/1</c:v>
                </c:pt>
                <c:pt idx="7">
                  <c:v>6/8</c:v>
                </c:pt>
                <c:pt idx="8">
                  <c:v>6/15</c:v>
                </c:pt>
                <c:pt idx="9">
                  <c:v>6/22</c:v>
                </c:pt>
                <c:pt idx="10">
                  <c:v>6/29</c:v>
                </c:pt>
              </c:strCache>
            </c:strRef>
          </c:cat>
          <c:val>
            <c:numRef>
              <c:f>'ENW Trdng DATA'!$B$4:$B$14</c:f>
              <c:numCache>
                <c:formatCode>0.0_);\(0.0\)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 formatCode="#,##0.0_);\(#,##0.0\)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1-426C-B3CE-243FD58F72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9094376"/>
        <c:axId val="1"/>
      </c:barChart>
      <c:catAx>
        <c:axId val="17909437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"/>
        </c:scaling>
        <c:delete val="0"/>
        <c:axPos val="l"/>
        <c:numFmt formatCode="0.0_);\(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79094376"/>
        <c:crosses val="autoZero"/>
        <c:crossBetween val="between"/>
        <c:majorUnit val="0.2"/>
        <c:min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FF6600"/>
      </a:solidFill>
      <a:prstDash val="solid"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783246484495075E-2"/>
          <c:y val="7.1428749374076686E-2"/>
          <c:w val="0.88889118533809042"/>
          <c:h val="0.8010224036950027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80008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00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'ENW Trdng DATA'!$A$4:$A$14</c:f>
              <c:strCache>
                <c:ptCount val="11"/>
                <c:pt idx="0">
                  <c:v>4/20</c:v>
                </c:pt>
                <c:pt idx="1">
                  <c:v>4/27</c:v>
                </c:pt>
                <c:pt idx="2">
                  <c:v>5/4</c:v>
                </c:pt>
                <c:pt idx="3">
                  <c:v>5/11</c:v>
                </c:pt>
                <c:pt idx="4">
                  <c:v>5/18</c:v>
                </c:pt>
                <c:pt idx="5">
                  <c:v>5/25</c:v>
                </c:pt>
                <c:pt idx="6">
                  <c:v>6/1</c:v>
                </c:pt>
                <c:pt idx="7">
                  <c:v>6/8</c:v>
                </c:pt>
                <c:pt idx="8">
                  <c:v>6/15</c:v>
                </c:pt>
                <c:pt idx="9">
                  <c:v>6/22</c:v>
                </c:pt>
                <c:pt idx="10">
                  <c:v>6/29</c:v>
                </c:pt>
              </c:strCache>
            </c:strRef>
          </c:cat>
          <c:val>
            <c:numRef>
              <c:f>'ENW Trdng DATA'!$C$4:$C$14</c:f>
              <c:numCache>
                <c:formatCode>0.0_);\(0.0\)</c:formatCode>
                <c:ptCount val="11"/>
                <c:pt idx="0">
                  <c:v>0.2</c:v>
                </c:pt>
                <c:pt idx="1">
                  <c:v>0.3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0.8</c:v>
                </c:pt>
                <c:pt idx="7" formatCode="#,##0.0_);\(#,##0.0\)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4E-480A-B566-9167D19726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9162888"/>
        <c:axId val="1"/>
      </c:barChart>
      <c:catAx>
        <c:axId val="17916288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"/>
        </c:scaling>
        <c:delete val="0"/>
        <c:axPos val="l"/>
        <c:numFmt formatCode="0.0_);\(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79162888"/>
        <c:crosses val="autoZero"/>
        <c:crossBetween val="between"/>
        <c:majorUnit val="0.2"/>
        <c:min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FF"/>
      </a:solidFill>
      <a:prstDash val="solid"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62848975008486E-2"/>
          <c:y val="7.1066254063345435E-2"/>
          <c:w val="0.89528824420972719"/>
          <c:h val="0.80203343871489841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80008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00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'ENW Trdng DATA'!$A$4:$A$14</c:f>
              <c:strCache>
                <c:ptCount val="11"/>
                <c:pt idx="0">
                  <c:v>4/20</c:v>
                </c:pt>
                <c:pt idx="1">
                  <c:v>4/27</c:v>
                </c:pt>
                <c:pt idx="2">
                  <c:v>5/4</c:v>
                </c:pt>
                <c:pt idx="3">
                  <c:v>5/11</c:v>
                </c:pt>
                <c:pt idx="4">
                  <c:v>5/18</c:v>
                </c:pt>
                <c:pt idx="5">
                  <c:v>5/25</c:v>
                </c:pt>
                <c:pt idx="6">
                  <c:v>6/1</c:v>
                </c:pt>
                <c:pt idx="7">
                  <c:v>6/8</c:v>
                </c:pt>
                <c:pt idx="8">
                  <c:v>6/15</c:v>
                </c:pt>
                <c:pt idx="9">
                  <c:v>6/22</c:v>
                </c:pt>
                <c:pt idx="10">
                  <c:v>6/29</c:v>
                </c:pt>
              </c:strCache>
            </c:strRef>
          </c:cat>
          <c:val>
            <c:numRef>
              <c:f>'ENW Trdng DATA'!$D$4:$D$14</c:f>
              <c:numCache>
                <c:formatCode>0.0_);\(0.0\)</c:formatCode>
                <c:ptCount val="11"/>
                <c:pt idx="0">
                  <c:v>0.3</c:v>
                </c:pt>
                <c:pt idx="1">
                  <c:v>0</c:v>
                </c:pt>
                <c:pt idx="2">
                  <c:v>2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2.2999999999999998</c:v>
                </c:pt>
                <c:pt idx="7" formatCode="#,##0.0_);\(#,##0.0\)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9-4C9A-BE25-CAC8F00B87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9207400"/>
        <c:axId val="1"/>
      </c:barChart>
      <c:catAx>
        <c:axId val="17920740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"/>
        </c:scaling>
        <c:delete val="0"/>
        <c:axPos val="l"/>
        <c:numFmt formatCode="0.0_);\(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79207400"/>
        <c:crosses val="autoZero"/>
        <c:crossBetween val="between"/>
        <c:majorUnit val="0.5"/>
        <c:min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8000"/>
      </a:solidFill>
      <a:prstDash val="solid"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497272551408413E-2"/>
          <c:y val="7.1428749374076686E-2"/>
          <c:w val="0.88135745180197134"/>
          <c:h val="0.8010224036950027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80008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00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'ENW Trdng DATA'!$A$4:$A$14</c:f>
              <c:strCache>
                <c:ptCount val="11"/>
                <c:pt idx="0">
                  <c:v>4/20</c:v>
                </c:pt>
                <c:pt idx="1">
                  <c:v>4/27</c:v>
                </c:pt>
                <c:pt idx="2">
                  <c:v>5/4</c:v>
                </c:pt>
                <c:pt idx="3">
                  <c:v>5/11</c:v>
                </c:pt>
                <c:pt idx="4">
                  <c:v>5/18</c:v>
                </c:pt>
                <c:pt idx="5">
                  <c:v>5/25</c:v>
                </c:pt>
                <c:pt idx="6">
                  <c:v>6/1</c:v>
                </c:pt>
                <c:pt idx="7">
                  <c:v>6/8</c:v>
                </c:pt>
                <c:pt idx="8">
                  <c:v>6/15</c:v>
                </c:pt>
                <c:pt idx="9">
                  <c:v>6/22</c:v>
                </c:pt>
                <c:pt idx="10">
                  <c:v>6/29</c:v>
                </c:pt>
              </c:strCache>
            </c:strRef>
          </c:cat>
          <c:val>
            <c:numRef>
              <c:f>'ENW Trdng DATA'!$E$4:$E$14</c:f>
              <c:numCache>
                <c:formatCode>0.0_);\(0.0\)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#,##0.0_);\(#,##0.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3B-4D09-8C74-27B76A0D1C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8396096"/>
        <c:axId val="1"/>
      </c:barChart>
      <c:catAx>
        <c:axId val="17839609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"/>
        </c:scaling>
        <c:delete val="0"/>
        <c:axPos val="l"/>
        <c:numFmt formatCode="0_);\(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78396096"/>
        <c:crosses val="autoZero"/>
        <c:crossBetween val="between"/>
        <c:majorUnit val="1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800080"/>
      </a:solidFill>
      <a:prstDash val="solid"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631781835096508E-2"/>
          <c:y val="7.1428749374076686E-2"/>
          <c:w val="0.91316141483892432"/>
          <c:h val="0.8010224036950027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80008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00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'ENW Trdng DATA'!$A$4:$A$14</c:f>
              <c:strCache>
                <c:ptCount val="11"/>
                <c:pt idx="0">
                  <c:v>4/20</c:v>
                </c:pt>
                <c:pt idx="1">
                  <c:v>4/27</c:v>
                </c:pt>
                <c:pt idx="2">
                  <c:v>5/4</c:v>
                </c:pt>
                <c:pt idx="3">
                  <c:v>5/11</c:v>
                </c:pt>
                <c:pt idx="4">
                  <c:v>5/18</c:v>
                </c:pt>
                <c:pt idx="5">
                  <c:v>5/25</c:v>
                </c:pt>
                <c:pt idx="6">
                  <c:v>6/1</c:v>
                </c:pt>
                <c:pt idx="7">
                  <c:v>6/8</c:v>
                </c:pt>
                <c:pt idx="8">
                  <c:v>6/15</c:v>
                </c:pt>
                <c:pt idx="9">
                  <c:v>6/22</c:v>
                </c:pt>
                <c:pt idx="10">
                  <c:v>6/29</c:v>
                </c:pt>
              </c:strCache>
            </c:strRef>
          </c:cat>
          <c:val>
            <c:numRef>
              <c:f>'ENW Trdng DATA'!$F$4:$F$14</c:f>
              <c:numCache>
                <c:formatCode>0.0_);\(0.0\)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#,##0.0_);\(#,##0.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CA-4566-BD3E-A9FF926E93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9265368"/>
        <c:axId val="1"/>
      </c:barChart>
      <c:catAx>
        <c:axId val="17926536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"/>
        </c:scaling>
        <c:delete val="0"/>
        <c:axPos val="l"/>
        <c:numFmt formatCode="0_);\(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79265368"/>
        <c:crosses val="autoZero"/>
        <c:crossBetween val="between"/>
        <c:majorUnit val="1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3366"/>
      </a:solidFill>
      <a:prstDash val="solid"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493673781806506E-2"/>
          <c:y val="7.1066254063345435E-2"/>
          <c:w val="0.90026650535798158"/>
          <c:h val="0.80203343871489841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80008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00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'ENW Trdng DATA'!$A$4:$A$14</c:f>
              <c:strCache>
                <c:ptCount val="11"/>
                <c:pt idx="0">
                  <c:v>4/20</c:v>
                </c:pt>
                <c:pt idx="1">
                  <c:v>4/27</c:v>
                </c:pt>
                <c:pt idx="2">
                  <c:v>5/4</c:v>
                </c:pt>
                <c:pt idx="3">
                  <c:v>5/11</c:v>
                </c:pt>
                <c:pt idx="4">
                  <c:v>5/18</c:v>
                </c:pt>
                <c:pt idx="5">
                  <c:v>5/25</c:v>
                </c:pt>
                <c:pt idx="6">
                  <c:v>6/1</c:v>
                </c:pt>
                <c:pt idx="7">
                  <c:v>6/8</c:v>
                </c:pt>
                <c:pt idx="8">
                  <c:v>6/15</c:v>
                </c:pt>
                <c:pt idx="9">
                  <c:v>6/22</c:v>
                </c:pt>
                <c:pt idx="10">
                  <c:v>6/29</c:v>
                </c:pt>
              </c:strCache>
            </c:strRef>
          </c:cat>
          <c:val>
            <c:numRef>
              <c:f>'ENW Trdng DATA'!$G$4:$G$14</c:f>
              <c:numCache>
                <c:formatCode>0.0_);\(0.0\)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 formatCode="#,##0.0_);\(#,##0.0\)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8-4F0D-8DE8-6A505027C5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9265696"/>
        <c:axId val="1"/>
      </c:barChart>
      <c:catAx>
        <c:axId val="17926569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"/>
        </c:scaling>
        <c:delete val="0"/>
        <c:axPos val="l"/>
        <c:numFmt formatCode="0_);\(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79265696"/>
        <c:crosses val="autoZero"/>
        <c:crossBetween val="between"/>
        <c:majorUnit val="1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FF00FF"/>
      </a:solidFill>
      <a:prstDash val="solid"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33816377611494E-2"/>
          <c:y val="7.0352190347430191E-2"/>
          <c:w val="0.92112897773947933"/>
          <c:h val="0.80402503254205926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80008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'ENW Trdng DATA'!$A$4:$A$14</c:f>
              <c:strCache>
                <c:ptCount val="11"/>
                <c:pt idx="0">
                  <c:v>4/20</c:v>
                </c:pt>
                <c:pt idx="1">
                  <c:v>4/27</c:v>
                </c:pt>
                <c:pt idx="2">
                  <c:v>5/4</c:v>
                </c:pt>
                <c:pt idx="3">
                  <c:v>5/11</c:v>
                </c:pt>
                <c:pt idx="4">
                  <c:v>5/18</c:v>
                </c:pt>
                <c:pt idx="5">
                  <c:v>5/25</c:v>
                </c:pt>
                <c:pt idx="6">
                  <c:v>6/1</c:v>
                </c:pt>
                <c:pt idx="7">
                  <c:v>6/8</c:v>
                </c:pt>
                <c:pt idx="8">
                  <c:v>6/15</c:v>
                </c:pt>
                <c:pt idx="9">
                  <c:v>6/22</c:v>
                </c:pt>
                <c:pt idx="10">
                  <c:v>6/29</c:v>
                </c:pt>
              </c:strCache>
            </c:strRef>
          </c:cat>
          <c:val>
            <c:numRef>
              <c:f>'ENW Trdng DATA'!$H$4:$H$14</c:f>
              <c:numCache>
                <c:formatCode>0.0_);\(0.0\)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#,##0.0_);\(#,##0.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4-40B7-818A-42314F97287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9267008"/>
        <c:axId val="1"/>
      </c:barChart>
      <c:catAx>
        <c:axId val="17926700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"/>
        </c:scaling>
        <c:delete val="0"/>
        <c:axPos val="l"/>
        <c:numFmt formatCode="0_);\(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79267008"/>
        <c:crosses val="autoZero"/>
        <c:crossBetween val="between"/>
        <c:majorUnit val="1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CCFF"/>
      </a:solidFill>
      <a:prstDash val="solid"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493673781806506E-2"/>
          <c:y val="7.1428749374076686E-2"/>
          <c:w val="0.90289118904707188"/>
          <c:h val="0.8010224036950027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80008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00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'ENW Trdng DATA'!$A$4:$A$14</c:f>
              <c:strCache>
                <c:ptCount val="11"/>
                <c:pt idx="0">
                  <c:v>4/20</c:v>
                </c:pt>
                <c:pt idx="1">
                  <c:v>4/27</c:v>
                </c:pt>
                <c:pt idx="2">
                  <c:v>5/4</c:v>
                </c:pt>
                <c:pt idx="3">
                  <c:v>5/11</c:v>
                </c:pt>
                <c:pt idx="4">
                  <c:v>5/18</c:v>
                </c:pt>
                <c:pt idx="5">
                  <c:v>5/25</c:v>
                </c:pt>
                <c:pt idx="6">
                  <c:v>6/1</c:v>
                </c:pt>
                <c:pt idx="7">
                  <c:v>6/8</c:v>
                </c:pt>
                <c:pt idx="8">
                  <c:v>6/15</c:v>
                </c:pt>
                <c:pt idx="9">
                  <c:v>6/22</c:v>
                </c:pt>
                <c:pt idx="10">
                  <c:v>6/29</c:v>
                </c:pt>
              </c:strCache>
            </c:strRef>
          </c:cat>
          <c:val>
            <c:numRef>
              <c:f>'ENW Trdng DATA'!$I$4:$I$14</c:f>
              <c:numCache>
                <c:formatCode>0.0_);\(0.0\)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#,##0.0_);\(#,##0.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06-4C09-8006-FBE1063845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9272256"/>
        <c:axId val="1"/>
      </c:barChart>
      <c:catAx>
        <c:axId val="17927225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"/>
        </c:scaling>
        <c:delete val="0"/>
        <c:axPos val="l"/>
        <c:numFmt formatCode="0_);\(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79272256"/>
        <c:crosses val="autoZero"/>
        <c:crossBetween val="between"/>
        <c:majorUnit val="1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99CC00"/>
      </a:solidFill>
      <a:prstDash val="solid"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1051560</xdr:colOff>
      <xdr:row>4</xdr:row>
      <xdr:rowOff>45720</xdr:rowOff>
    </xdr:from>
    <xdr:to>
      <xdr:col>15</xdr:col>
      <xdr:colOff>99060</xdr:colOff>
      <xdr:row>17</xdr:row>
      <xdr:rowOff>114300</xdr:rowOff>
    </xdr:to>
    <xdr:sp macro="" textlink="">
      <xdr:nvSpPr>
        <xdr:cNvPr id="4195" name="Rectangle 99"/>
        <xdr:cNvSpPr>
          <a:spLocks noChangeArrowheads="1"/>
        </xdr:cNvSpPr>
      </xdr:nvSpPr>
      <xdr:spPr bwMode="auto">
        <a:xfrm>
          <a:off x="1264920" y="822960"/>
          <a:ext cx="6896100" cy="1882140"/>
        </a:xfrm>
        <a:prstGeom prst="rect">
          <a:avLst/>
        </a:prstGeom>
        <a:noFill/>
        <a:ln w="31750" cmpd="thickThin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30480</xdr:rowOff>
    </xdr:from>
    <xdr:to>
      <xdr:col>1</xdr:col>
      <xdr:colOff>205740</xdr:colOff>
      <xdr:row>29</xdr:row>
      <xdr:rowOff>0</xdr:rowOff>
    </xdr:to>
    <xdr:sp macro="" textlink="">
      <xdr:nvSpPr>
        <xdr:cNvPr id="4265" name="Text Box 169"/>
        <xdr:cNvSpPr txBox="1">
          <a:spLocks noChangeArrowheads="1"/>
        </xdr:cNvSpPr>
      </xdr:nvSpPr>
      <xdr:spPr bwMode="auto">
        <a:xfrm>
          <a:off x="213360" y="3101340"/>
          <a:ext cx="205740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Gross Margin</a:t>
          </a:r>
        </a:p>
      </xdr:txBody>
    </xdr:sp>
    <xdr:clientData/>
  </xdr:twoCellAnchor>
  <xdr:twoCellAnchor>
    <xdr:from>
      <xdr:col>1</xdr:col>
      <xdr:colOff>342900</xdr:colOff>
      <xdr:row>20</xdr:row>
      <xdr:rowOff>22860</xdr:rowOff>
    </xdr:from>
    <xdr:to>
      <xdr:col>4</xdr:col>
      <xdr:colOff>739140</xdr:colOff>
      <xdr:row>28</xdr:row>
      <xdr:rowOff>160020</xdr:rowOff>
    </xdr:to>
    <xdr:graphicFrame macro="">
      <xdr:nvGraphicFramePr>
        <xdr:cNvPr id="4271" name="Chart 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20</xdr:row>
      <xdr:rowOff>0</xdr:rowOff>
    </xdr:from>
    <xdr:to>
      <xdr:col>11</xdr:col>
      <xdr:colOff>716280</xdr:colOff>
      <xdr:row>28</xdr:row>
      <xdr:rowOff>152400</xdr:rowOff>
    </xdr:to>
    <xdr:graphicFrame macro="">
      <xdr:nvGraphicFramePr>
        <xdr:cNvPr id="4276" name="Chart 18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129540</xdr:colOff>
      <xdr:row>20</xdr:row>
      <xdr:rowOff>0</xdr:rowOff>
    </xdr:from>
    <xdr:to>
      <xdr:col>16</xdr:col>
      <xdr:colOff>0</xdr:colOff>
      <xdr:row>28</xdr:row>
      <xdr:rowOff>160020</xdr:rowOff>
    </xdr:to>
    <xdr:graphicFrame macro="">
      <xdr:nvGraphicFramePr>
        <xdr:cNvPr id="4277" name="Chart 18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320040</xdr:colOff>
      <xdr:row>30</xdr:row>
      <xdr:rowOff>68580</xdr:rowOff>
    </xdr:from>
    <xdr:to>
      <xdr:col>4</xdr:col>
      <xdr:colOff>739140</xdr:colOff>
      <xdr:row>39</xdr:row>
      <xdr:rowOff>91440</xdr:rowOff>
    </xdr:to>
    <xdr:graphicFrame macro="">
      <xdr:nvGraphicFramePr>
        <xdr:cNvPr id="4278" name="Chart 18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236220</xdr:colOff>
      <xdr:row>30</xdr:row>
      <xdr:rowOff>60960</xdr:rowOff>
    </xdr:from>
    <xdr:to>
      <xdr:col>11</xdr:col>
      <xdr:colOff>739140</xdr:colOff>
      <xdr:row>39</xdr:row>
      <xdr:rowOff>83820</xdr:rowOff>
    </xdr:to>
    <xdr:graphicFrame macro="">
      <xdr:nvGraphicFramePr>
        <xdr:cNvPr id="4279" name="Chart 18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0</xdr:colOff>
      <xdr:row>30</xdr:row>
      <xdr:rowOff>68580</xdr:rowOff>
    </xdr:from>
    <xdr:to>
      <xdr:col>1</xdr:col>
      <xdr:colOff>205740</xdr:colOff>
      <xdr:row>39</xdr:row>
      <xdr:rowOff>83820</xdr:rowOff>
    </xdr:to>
    <xdr:sp macro="" textlink="">
      <xdr:nvSpPr>
        <xdr:cNvPr id="4280" name="Text Box 184"/>
        <xdr:cNvSpPr txBox="1">
          <a:spLocks noChangeArrowheads="1"/>
        </xdr:cNvSpPr>
      </xdr:nvSpPr>
      <xdr:spPr bwMode="auto">
        <a:xfrm>
          <a:off x="213360" y="4823460"/>
          <a:ext cx="205740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Gross Margin</a:t>
          </a:r>
        </a:p>
      </xdr:txBody>
    </xdr:sp>
    <xdr:clientData/>
  </xdr:twoCellAnchor>
  <xdr:twoCellAnchor>
    <xdr:from>
      <xdr:col>14</xdr:col>
      <xdr:colOff>137160</xdr:colOff>
      <xdr:row>30</xdr:row>
      <xdr:rowOff>60960</xdr:rowOff>
    </xdr:from>
    <xdr:to>
      <xdr:col>16</xdr:col>
      <xdr:colOff>0</xdr:colOff>
      <xdr:row>39</xdr:row>
      <xdr:rowOff>91440</xdr:rowOff>
    </xdr:to>
    <xdr:graphicFrame macro="">
      <xdr:nvGraphicFramePr>
        <xdr:cNvPr id="4281" name="Chart 18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0</xdr:colOff>
      <xdr:row>41</xdr:row>
      <xdr:rowOff>30480</xdr:rowOff>
    </xdr:from>
    <xdr:to>
      <xdr:col>1</xdr:col>
      <xdr:colOff>205740</xdr:colOff>
      <xdr:row>50</xdr:row>
      <xdr:rowOff>22860</xdr:rowOff>
    </xdr:to>
    <xdr:sp macro="" textlink="">
      <xdr:nvSpPr>
        <xdr:cNvPr id="4283" name="Text Box 187"/>
        <xdr:cNvSpPr txBox="1">
          <a:spLocks noChangeArrowheads="1"/>
        </xdr:cNvSpPr>
      </xdr:nvSpPr>
      <xdr:spPr bwMode="auto">
        <a:xfrm>
          <a:off x="213360" y="6560820"/>
          <a:ext cx="205740" cy="1501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Gross Margin</a:t>
          </a:r>
        </a:p>
      </xdr:txBody>
    </xdr:sp>
    <xdr:clientData/>
  </xdr:twoCellAnchor>
  <xdr:twoCellAnchor>
    <xdr:from>
      <xdr:col>1</xdr:col>
      <xdr:colOff>342900</xdr:colOff>
      <xdr:row>41</xdr:row>
      <xdr:rowOff>30480</xdr:rowOff>
    </xdr:from>
    <xdr:to>
      <xdr:col>4</xdr:col>
      <xdr:colOff>769620</xdr:colOff>
      <xdr:row>50</xdr:row>
      <xdr:rowOff>38100</xdr:rowOff>
    </xdr:to>
    <xdr:graphicFrame macro="">
      <xdr:nvGraphicFramePr>
        <xdr:cNvPr id="4284" name="Chart 18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243840</xdr:colOff>
      <xdr:row>41</xdr:row>
      <xdr:rowOff>22860</xdr:rowOff>
    </xdr:from>
    <xdr:to>
      <xdr:col>11</xdr:col>
      <xdr:colOff>754380</xdr:colOff>
      <xdr:row>50</xdr:row>
      <xdr:rowOff>7620</xdr:rowOff>
    </xdr:to>
    <xdr:graphicFrame macro="">
      <xdr:nvGraphicFramePr>
        <xdr:cNvPr id="4285" name="Chart 18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073" name="Text Box 1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074" name="Text Box 2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075" name="Text Box 3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076" name="Text Box 4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077" name="Text Box 5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078" name="Text Box 6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079" name="Text Box 7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080" name="Text Box 8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081" name="Text Box 9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082" name="Text Box 10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083" name="Text Box 11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084" name="Text Box 12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085" name="Text Box 13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086" name="Text Box 14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087" name="Text Box 15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088" name="Text Box 16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089" name="Text Box 17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090" name="Text Box 18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091" name="Text Box 19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092" name="Text Box 20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093" name="Text Box 21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094" name="Text Box 22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095" name="Text Box 23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096" name="Text Box 24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097" name="Text Box 25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098" name="Text Box 26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099" name="Text Box 27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00" name="Text Box 28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01" name="Text Box 29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02" name="Text Box 30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03" name="Text Box 31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04" name="Text Box 32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05" name="Text Box 33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06" name="Text Box 34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07" name="Text Box 35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08" name="Text Box 36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09" name="Text Box 37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10" name="Text Box 38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11" name="Text Box 39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12" name="Text Box 40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13" name="Text Box 41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14" name="Text Box 42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15" name="Text Box 43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16" name="Text Box 44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17" name="Text Box 45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18" name="Text Box 46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19" name="Text Box 47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20" name="Text Box 48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21" name="Text Box 49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22" name="Text Box 50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23" name="Text Box 51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24" name="Text Box 52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25" name="Text Box 53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26" name="Text Box 54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27" name="Text Box 55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28" name="Text Box 56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29" name="Text Box 57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30" name="Text Box 58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31" name="Text Box 59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32" name="Text Box 60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33" name="Text Box 61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34" name="Text Box 62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35" name="Text Box 63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36" name="Text Box 64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37" name="Text Box 65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38" name="Text Box 66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39" name="Text Box 67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40" name="Text Box 68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41" name="Text Box 69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42" name="Text Box 70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43" name="Text Box 71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44" name="Text Box 72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45" name="Text Box 73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46" name="Text Box 74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47" name="Text Box 75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48" name="Text Box 76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49" name="Text Box 77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50" name="Text Box 78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51" name="Text Box 79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52" name="Text Box 80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54" name="Text Box 82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55" name="Text Box 83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56" name="Text Box 84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57" name="Text Box 85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58" name="Text Box 86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59" name="Text Box 87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60" name="Text Box 88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61" name="Text Box 89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62" name="Text Box 90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63" name="Text Box 91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65" name="Text Box 93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66" name="Text Box 94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67" name="Text Box 95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68" name="Text Box 96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69" name="Text Box 97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70" name="Text Box 98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71" name="Text Box 99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72" name="Text Box 100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73" name="Text Box 101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74" name="Text Box 102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77" name="Text Box 105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78" name="Text Box 106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79" name="Text Box 107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80" name="Text Box 108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81" name="Text Box 109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82" name="Text Box 110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83" name="Text Box 111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84" name="Text Box 112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85" name="Text Box 113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86" name="Text Box 114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90" name="Text Box 118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91" name="Text Box 119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92" name="Text Box 120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93" name="Text Box 121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94" name="Text Box 122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95" name="Text Box 123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96" name="Text Box 124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97" name="Text Box 125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198" name="Text Box 126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199" name="Text Box 127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03" name="Text Box 131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04" name="Text Box 132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05" name="Text Box 133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06" name="Text Box 134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07" name="Text Box 135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08" name="Text Box 136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09" name="Text Box 137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10" name="Text Box 138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11" name="Text Box 139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12" name="Text Box 140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16" name="Text Box 144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17" name="Text Box 145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18" name="Text Box 146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19" name="Text Box 147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20" name="Text Box 148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21" name="Text Box 149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22" name="Text Box 150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23" name="Text Box 151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24" name="Text Box 152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25" name="Text Box 153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29" name="Text Box 157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30" name="Text Box 158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31" name="Text Box 159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32" name="Text Box 160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33" name="Text Box 161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34" name="Text Box 162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35" name="Text Box 163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36" name="Text Box 164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37" name="Text Box 165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38" name="Text Box 166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42" name="Text Box 170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43" name="Text Box 171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44" name="Text Box 172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45" name="Text Box 173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46" name="Text Box 174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47" name="Text Box 175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48" name="Text Box 176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49" name="Text Box 177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50" name="Text Box 178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51" name="Text Box 179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55" name="Text Box 183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56" name="Text Box 184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57" name="Text Box 185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58" name="Text Box 186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59" name="Text Box 187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60" name="Text Box 188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61" name="Text Box 189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62" name="Text Box 190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63" name="Text Box 191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64" name="Text Box 192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68" name="Text Box 196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69" name="Text Box 197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70" name="Text Box 198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71" name="Text Box 199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72" name="Text Box 200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73" name="Text Box 201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74" name="Text Box 202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22860</xdr:rowOff>
    </xdr:to>
    <xdr:sp macro="" textlink="">
      <xdr:nvSpPr>
        <xdr:cNvPr id="387275" name="Text Box 203"/>
        <xdr:cNvSpPr txBox="1">
          <a:spLocks noChangeArrowheads="1"/>
        </xdr:cNvSpPr>
      </xdr:nvSpPr>
      <xdr:spPr bwMode="auto">
        <a:xfrm>
          <a:off x="144780" y="9669780"/>
          <a:ext cx="92964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76" name="Text Box 204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22860</xdr:rowOff>
    </xdr:to>
    <xdr:sp macro="" textlink="">
      <xdr:nvSpPr>
        <xdr:cNvPr id="387277" name="Text Box 205"/>
        <xdr:cNvSpPr txBox="1">
          <a:spLocks noChangeArrowheads="1"/>
        </xdr:cNvSpPr>
      </xdr:nvSpPr>
      <xdr:spPr bwMode="auto">
        <a:xfrm>
          <a:off x="144780" y="9669780"/>
          <a:ext cx="92964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79" name="Text Box 207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80" name="Text Box 208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81" name="Text Box 209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82" name="Text Box 210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83" name="Text Box 211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84" name="Text Box 212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85" name="Text Box 213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22860</xdr:rowOff>
    </xdr:to>
    <xdr:sp macro="" textlink="">
      <xdr:nvSpPr>
        <xdr:cNvPr id="387286" name="Text Box 214"/>
        <xdr:cNvSpPr txBox="1">
          <a:spLocks noChangeArrowheads="1"/>
        </xdr:cNvSpPr>
      </xdr:nvSpPr>
      <xdr:spPr bwMode="auto">
        <a:xfrm>
          <a:off x="144780" y="9669780"/>
          <a:ext cx="92964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87" name="Text Box 215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22860</xdr:rowOff>
    </xdr:to>
    <xdr:sp macro="" textlink="">
      <xdr:nvSpPr>
        <xdr:cNvPr id="387288" name="Text Box 216"/>
        <xdr:cNvSpPr txBox="1">
          <a:spLocks noChangeArrowheads="1"/>
        </xdr:cNvSpPr>
      </xdr:nvSpPr>
      <xdr:spPr bwMode="auto">
        <a:xfrm>
          <a:off x="144780" y="9669780"/>
          <a:ext cx="92964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90" name="Text Box 218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91" name="Text Box 219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92" name="Text Box 220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93" name="Text Box 221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94" name="Text Box 222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38100</xdr:rowOff>
    </xdr:to>
    <xdr:sp macro="" textlink="">
      <xdr:nvSpPr>
        <xdr:cNvPr id="387295" name="Text Box 223"/>
        <xdr:cNvSpPr txBox="1">
          <a:spLocks noChangeArrowheads="1"/>
        </xdr:cNvSpPr>
      </xdr:nvSpPr>
      <xdr:spPr bwMode="auto">
        <a:xfrm>
          <a:off x="144780" y="9669780"/>
          <a:ext cx="92964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96" name="Text Box 224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22860</xdr:rowOff>
    </xdr:to>
    <xdr:sp macro="" textlink="">
      <xdr:nvSpPr>
        <xdr:cNvPr id="387297" name="Text Box 225"/>
        <xdr:cNvSpPr txBox="1">
          <a:spLocks noChangeArrowheads="1"/>
        </xdr:cNvSpPr>
      </xdr:nvSpPr>
      <xdr:spPr bwMode="auto">
        <a:xfrm>
          <a:off x="144780" y="9669780"/>
          <a:ext cx="92964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38100</xdr:rowOff>
    </xdr:from>
    <xdr:to>
      <xdr:col>0</xdr:col>
      <xdr:colOff>1074420</xdr:colOff>
      <xdr:row>54</xdr:row>
      <xdr:rowOff>0</xdr:rowOff>
    </xdr:to>
    <xdr:sp macro="" textlink="">
      <xdr:nvSpPr>
        <xdr:cNvPr id="387298" name="Text Box 226"/>
        <xdr:cNvSpPr txBox="1">
          <a:spLocks noChangeArrowheads="1"/>
        </xdr:cNvSpPr>
      </xdr:nvSpPr>
      <xdr:spPr bwMode="auto">
        <a:xfrm>
          <a:off x="144780" y="9639300"/>
          <a:ext cx="92964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  <xdr:twoCellAnchor editAs="oneCell">
    <xdr:from>
      <xdr:col>0</xdr:col>
      <xdr:colOff>144780</xdr:colOff>
      <xdr:row>51</xdr:row>
      <xdr:rowOff>68580</xdr:rowOff>
    </xdr:from>
    <xdr:to>
      <xdr:col>0</xdr:col>
      <xdr:colOff>1074420</xdr:colOff>
      <xdr:row>54</xdr:row>
      <xdr:rowOff>22860</xdr:rowOff>
    </xdr:to>
    <xdr:sp macro="" textlink="">
      <xdr:nvSpPr>
        <xdr:cNvPr id="387299" name="Text Box 227"/>
        <xdr:cNvSpPr txBox="1">
          <a:spLocks noChangeArrowheads="1"/>
        </xdr:cNvSpPr>
      </xdr:nvSpPr>
      <xdr:spPr bwMode="auto">
        <a:xfrm>
          <a:off x="144780" y="9669780"/>
          <a:ext cx="92964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FFFF"/>
              </a:solidFill>
              <a:latin typeface="Arial"/>
              <a:cs typeface="Arial"/>
            </a:rPr>
            <a:t>DO NOT EDIT THIS SECTION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ate%20Link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CONSOL/Frevert%20Reports/TEMPLATES/Networks_Tem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s"/>
    </sheetNames>
    <sheetDataSet>
      <sheetData sheetId="0">
        <row r="1">
          <cell r="Q1" t="str">
            <v>Second Quarter 2001</v>
          </cell>
        </row>
        <row r="3">
          <cell r="B3" t="str">
            <v>Through 06/08/01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ked Data"/>
      <sheetName val="Hot List"/>
      <sheetName val="Portfolio Data"/>
      <sheetName val="Headcount Data"/>
    </sheetNames>
    <sheetDataSet>
      <sheetData sheetId="0"/>
      <sheetData sheetId="1">
        <row r="16">
          <cell r="E16">
            <v>0.9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C49"/>
  <sheetViews>
    <sheetView tabSelected="1" zoomScale="75" zoomScaleNormal="100" workbookViewId="0">
      <selection activeCell="B16" sqref="B16"/>
    </sheetView>
  </sheetViews>
  <sheetFormatPr defaultRowHeight="13.2" x14ac:dyDescent="0.25"/>
  <cols>
    <col min="1" max="1" width="3.109375" customWidth="1"/>
    <col min="2" max="2" width="17" customWidth="1"/>
    <col min="3" max="3" width="13.109375" customWidth="1"/>
    <col min="4" max="4" width="3.109375" customWidth="1"/>
    <col min="5" max="5" width="12.33203125" style="7" customWidth="1"/>
    <col min="6" max="6" width="2.6640625" style="7" customWidth="1"/>
    <col min="7" max="7" width="13" style="7" customWidth="1"/>
    <col min="8" max="8" width="2.109375" style="7" customWidth="1"/>
    <col min="9" max="9" width="12.33203125" style="7" customWidth="1"/>
    <col min="10" max="10" width="4.109375" style="7" customWidth="1"/>
    <col min="11" max="11" width="3.33203125" style="7" customWidth="1"/>
    <col min="12" max="12" width="13.88671875" style="7" customWidth="1"/>
    <col min="13" max="13" width="2.5546875" style="7" customWidth="1"/>
    <col min="14" max="14" width="2" style="7" customWidth="1"/>
    <col min="15" max="15" width="12.88671875" style="7" customWidth="1"/>
    <col min="16" max="16" width="31.44140625" customWidth="1"/>
    <col min="17" max="17" width="13.5546875" customWidth="1"/>
    <col min="18" max="18" width="47.109375" customWidth="1"/>
  </cols>
  <sheetData>
    <row r="1" spans="1:29" s="3" customFormat="1" ht="21.75" customHeight="1" x14ac:dyDescent="0.3">
      <c r="A1" s="238" t="s">
        <v>16</v>
      </c>
      <c r="B1" s="238"/>
      <c r="C1" s="238"/>
      <c r="D1" s="4"/>
      <c r="E1" s="13"/>
      <c r="F1" s="6"/>
      <c r="G1" s="6"/>
      <c r="H1" s="6"/>
      <c r="I1" s="6"/>
      <c r="J1" s="6"/>
      <c r="K1" s="6"/>
      <c r="L1" s="6"/>
      <c r="M1" s="6"/>
      <c r="N1" s="6"/>
      <c r="O1" s="6"/>
      <c r="P1" s="29" t="str">
        <f>[1]Dates!$Q$1</f>
        <v>Second Quarter 2001</v>
      </c>
      <c r="Q1" s="2"/>
      <c r="R1" s="1"/>
      <c r="S1" s="2"/>
      <c r="T1" s="1"/>
      <c r="U1" s="2"/>
      <c r="V1" s="2"/>
      <c r="W1" s="1"/>
      <c r="X1" s="2"/>
      <c r="Y1" s="1"/>
      <c r="Z1" s="2"/>
      <c r="AB1" s="5"/>
      <c r="AC1" s="5"/>
    </row>
    <row r="2" spans="1:29" s="1" customFormat="1" ht="15.75" customHeight="1" x14ac:dyDescent="0.3">
      <c r="A2" s="22"/>
      <c r="B2" s="8" t="str">
        <f>[1]Dates!$B$3</f>
        <v>Through 06/08/01</v>
      </c>
      <c r="C2" s="4"/>
      <c r="D2" s="4"/>
      <c r="E2" s="13"/>
      <c r="F2" s="6"/>
      <c r="G2" s="6"/>
      <c r="H2" s="6"/>
      <c r="I2" s="6"/>
      <c r="J2" s="6"/>
      <c r="K2" s="6"/>
      <c r="L2" s="6"/>
      <c r="M2" s="6"/>
      <c r="N2" s="6"/>
      <c r="O2" s="6"/>
      <c r="P2" s="23"/>
      <c r="Q2" s="2"/>
      <c r="S2" s="2"/>
      <c r="U2" s="2"/>
      <c r="V2" s="2"/>
      <c r="X2" s="2"/>
      <c r="Z2" s="2"/>
      <c r="AB2" s="24"/>
      <c r="AC2" s="24"/>
    </row>
    <row r="3" spans="1:29" s="1" customFormat="1" ht="9" customHeight="1" x14ac:dyDescent="0.3">
      <c r="A3" s="22"/>
      <c r="B3" s="4"/>
      <c r="C3" s="4"/>
      <c r="D3" s="4"/>
      <c r="E3" s="13"/>
      <c r="F3" s="6"/>
      <c r="G3" s="6"/>
      <c r="H3" s="6"/>
      <c r="I3" s="6"/>
      <c r="J3" s="6"/>
      <c r="K3" s="6"/>
      <c r="L3" s="6"/>
      <c r="M3" s="6"/>
      <c r="N3" s="6"/>
      <c r="O3" s="6"/>
      <c r="P3" s="23"/>
      <c r="Q3" s="2"/>
      <c r="S3" s="2"/>
      <c r="U3" s="2"/>
      <c r="V3" s="2"/>
      <c r="X3" s="2"/>
      <c r="Z3" s="2"/>
      <c r="AB3" s="24"/>
      <c r="AC3" s="24"/>
    </row>
    <row r="4" spans="1:29" ht="15" customHeight="1" x14ac:dyDescent="0.25">
      <c r="C4" s="21" t="s">
        <v>6</v>
      </c>
      <c r="E4"/>
      <c r="F4"/>
      <c r="G4"/>
      <c r="H4"/>
      <c r="I4"/>
      <c r="J4"/>
      <c r="K4"/>
      <c r="L4"/>
      <c r="M4"/>
      <c r="N4"/>
      <c r="O4"/>
    </row>
    <row r="5" spans="1:29" ht="8.25" customHeight="1" x14ac:dyDescent="0.25"/>
    <row r="6" spans="1:29" ht="11.25" customHeight="1" x14ac:dyDescent="0.25">
      <c r="G6" s="7" t="s">
        <v>26</v>
      </c>
    </row>
    <row r="7" spans="1:29" s="10" customFormat="1" ht="10.199999999999999" x14ac:dyDescent="0.2">
      <c r="E7" s="7" t="s">
        <v>2</v>
      </c>
      <c r="F7" s="7"/>
      <c r="G7" s="7" t="s">
        <v>27</v>
      </c>
      <c r="H7" s="7"/>
      <c r="I7" s="7"/>
      <c r="J7" s="15"/>
      <c r="K7" s="14"/>
      <c r="L7" s="14" t="s">
        <v>0</v>
      </c>
      <c r="M7" s="15"/>
      <c r="N7" s="7"/>
      <c r="O7" s="7"/>
    </row>
    <row r="8" spans="1:29" s="10" customFormat="1" ht="10.199999999999999" x14ac:dyDescent="0.2">
      <c r="E8" s="9" t="s">
        <v>3</v>
      </c>
      <c r="F8" s="7"/>
      <c r="G8" s="9" t="s">
        <v>105</v>
      </c>
      <c r="H8" s="7"/>
      <c r="I8" s="9" t="s">
        <v>4</v>
      </c>
      <c r="J8" s="15"/>
      <c r="K8" s="14"/>
      <c r="L8" s="9" t="s">
        <v>4</v>
      </c>
      <c r="M8" s="15"/>
      <c r="N8" s="7"/>
      <c r="O8" s="9" t="s">
        <v>5</v>
      </c>
    </row>
    <row r="9" spans="1:29" s="10" customFormat="1" ht="10.199999999999999" x14ac:dyDescent="0.2">
      <c r="C9" s="131" t="s">
        <v>94</v>
      </c>
      <c r="E9" s="40">
        <f>'Linked Data'!C6</f>
        <v>0.1</v>
      </c>
      <c r="F9" s="41"/>
      <c r="G9" s="40">
        <f>'Linked Data'!I6</f>
        <v>0.70000000000000007</v>
      </c>
      <c r="H9" s="41"/>
      <c r="I9" s="42">
        <f>E9-G9</f>
        <v>-0.60000000000000009</v>
      </c>
      <c r="J9" s="43"/>
      <c r="K9" s="42"/>
      <c r="L9" s="40">
        <f>'Linked Data'!O6</f>
        <v>0.89999999999999991</v>
      </c>
      <c r="M9" s="43"/>
      <c r="N9" s="41"/>
      <c r="O9" s="44">
        <f t="shared" ref="O9:O16" si="0">I9-L9</f>
        <v>-1.5</v>
      </c>
    </row>
    <row r="10" spans="1:29" s="10" customFormat="1" ht="10.199999999999999" x14ac:dyDescent="0.2">
      <c r="C10" s="131" t="s">
        <v>25</v>
      </c>
      <c r="E10" s="40">
        <f>'Linked Data'!C7</f>
        <v>0.9</v>
      </c>
      <c r="F10" s="41"/>
      <c r="G10" s="40">
        <f>'Linked Data'!I7</f>
        <v>-0.2</v>
      </c>
      <c r="H10" s="41"/>
      <c r="I10" s="42">
        <f t="shared" ref="I10:I16" si="1">E10-G10</f>
        <v>1.1000000000000001</v>
      </c>
      <c r="J10" s="43"/>
      <c r="K10" s="42"/>
      <c r="L10" s="40">
        <f>'Linked Data'!O7</f>
        <v>1.3</v>
      </c>
      <c r="M10" s="43"/>
      <c r="N10" s="41"/>
      <c r="O10" s="44">
        <f t="shared" si="0"/>
        <v>-0.19999999999999996</v>
      </c>
    </row>
    <row r="11" spans="1:29" s="10" customFormat="1" ht="10.199999999999999" x14ac:dyDescent="0.2">
      <c r="C11" s="131" t="s">
        <v>19</v>
      </c>
      <c r="E11" s="40">
        <f>'Linked Data'!C8</f>
        <v>2.4</v>
      </c>
      <c r="F11" s="41"/>
      <c r="G11" s="40">
        <f>'Linked Data'!I8</f>
        <v>0</v>
      </c>
      <c r="H11" s="41"/>
      <c r="I11" s="42">
        <f t="shared" si="1"/>
        <v>2.4</v>
      </c>
      <c r="J11" s="43"/>
      <c r="K11" s="42"/>
      <c r="L11" s="40">
        <f>'Linked Data'!O8</f>
        <v>0</v>
      </c>
      <c r="M11" s="43"/>
      <c r="N11" s="41"/>
      <c r="O11" s="44">
        <f t="shared" si="0"/>
        <v>2.4</v>
      </c>
    </row>
    <row r="12" spans="1:29" s="10" customFormat="1" ht="10.199999999999999" x14ac:dyDescent="0.2">
      <c r="C12" s="131" t="s">
        <v>20</v>
      </c>
      <c r="E12" s="40">
        <f>'Linked Data'!C9</f>
        <v>0</v>
      </c>
      <c r="F12" s="41"/>
      <c r="G12" s="40">
        <f>'Linked Data'!I9</f>
        <v>1.1999999999999997</v>
      </c>
      <c r="H12" s="41"/>
      <c r="I12" s="42">
        <f t="shared" si="1"/>
        <v>-1.1999999999999997</v>
      </c>
      <c r="J12" s="43"/>
      <c r="K12" s="42"/>
      <c r="L12" s="40">
        <f>'Linked Data'!O9</f>
        <v>0.89999999999999991</v>
      </c>
      <c r="M12" s="43"/>
      <c r="N12" s="41"/>
      <c r="O12" s="44">
        <f t="shared" si="0"/>
        <v>-2.0999999999999996</v>
      </c>
    </row>
    <row r="13" spans="1:29" s="10" customFormat="1" ht="12.9" customHeight="1" x14ac:dyDescent="0.2">
      <c r="C13" s="131" t="s">
        <v>53</v>
      </c>
      <c r="E13" s="40">
        <f>'Linked Data'!C10</f>
        <v>0</v>
      </c>
      <c r="F13" s="44"/>
      <c r="G13" s="40">
        <f>'Linked Data'!I10</f>
        <v>0</v>
      </c>
      <c r="H13" s="44"/>
      <c r="I13" s="42">
        <f t="shared" si="1"/>
        <v>0</v>
      </c>
      <c r="J13" s="46"/>
      <c r="K13" s="45"/>
      <c r="L13" s="40">
        <f>'Linked Data'!O10</f>
        <v>1.9</v>
      </c>
      <c r="M13" s="46"/>
      <c r="N13" s="44"/>
      <c r="O13" s="44">
        <f t="shared" si="0"/>
        <v>-1.9</v>
      </c>
    </row>
    <row r="14" spans="1:29" s="10" customFormat="1" ht="12.9" customHeight="1" x14ac:dyDescent="0.2">
      <c r="C14" s="131" t="s">
        <v>22</v>
      </c>
      <c r="E14" s="40">
        <f>'Linked Data'!C11</f>
        <v>0.1</v>
      </c>
      <c r="F14" s="44"/>
      <c r="G14" s="40">
        <f>'Linked Data'!I11</f>
        <v>0.5</v>
      </c>
      <c r="H14" s="44"/>
      <c r="I14" s="42">
        <f t="shared" si="1"/>
        <v>-0.4</v>
      </c>
      <c r="J14" s="46"/>
      <c r="K14" s="45"/>
      <c r="L14" s="40">
        <f>'Linked Data'!O11</f>
        <v>0.10000000000000009</v>
      </c>
      <c r="M14" s="46"/>
      <c r="N14" s="44"/>
      <c r="O14" s="44">
        <f t="shared" si="0"/>
        <v>-0.50000000000000011</v>
      </c>
    </row>
    <row r="15" spans="1:29" s="11" customFormat="1" ht="14.25" customHeight="1" x14ac:dyDescent="0.2">
      <c r="C15" s="131" t="s">
        <v>23</v>
      </c>
      <c r="D15" s="10"/>
      <c r="E15" s="40">
        <f>'Linked Data'!C12</f>
        <v>0</v>
      </c>
      <c r="F15" s="44"/>
      <c r="G15" s="40">
        <f>'Linked Data'!I12</f>
        <v>0</v>
      </c>
      <c r="H15" s="44"/>
      <c r="I15" s="42">
        <f t="shared" si="1"/>
        <v>0</v>
      </c>
      <c r="J15" s="46"/>
      <c r="K15" s="45"/>
      <c r="L15" s="40">
        <f>'Linked Data'!O12</f>
        <v>0</v>
      </c>
      <c r="M15" s="46"/>
      <c r="N15" s="44"/>
      <c r="O15" s="44">
        <f t="shared" si="0"/>
        <v>0</v>
      </c>
    </row>
    <row r="16" spans="1:29" s="11" customFormat="1" ht="10.199999999999999" x14ac:dyDescent="0.2">
      <c r="C16" s="131" t="s">
        <v>24</v>
      </c>
      <c r="D16" s="10"/>
      <c r="E16" s="40">
        <f>'Linked Data'!C13</f>
        <v>0</v>
      </c>
      <c r="F16" s="44"/>
      <c r="G16" s="40">
        <f>'Linked Data'!I13</f>
        <v>2.9</v>
      </c>
      <c r="H16" s="44"/>
      <c r="I16" s="42">
        <f t="shared" si="1"/>
        <v>-2.9</v>
      </c>
      <c r="J16" s="46"/>
      <c r="K16" s="45"/>
      <c r="L16" s="40">
        <f>'Linked Data'!O13</f>
        <v>-5.4</v>
      </c>
      <c r="M16" s="46"/>
      <c r="N16" s="44"/>
      <c r="O16" s="44">
        <f t="shared" si="0"/>
        <v>2.5000000000000004</v>
      </c>
    </row>
    <row r="17" spans="2:16" ht="13.8" thickBot="1" x14ac:dyDescent="0.3">
      <c r="C17" s="12" t="s">
        <v>1</v>
      </c>
      <c r="D17" s="11"/>
      <c r="E17" s="47">
        <f>SUM(E9:E16)</f>
        <v>3.5</v>
      </c>
      <c r="F17" s="48"/>
      <c r="G17" s="47">
        <f>SUM(G9:G16)</f>
        <v>5.0999999999999996</v>
      </c>
      <c r="H17" s="48"/>
      <c r="I17" s="47">
        <f>SUM(I9:I16)</f>
        <v>-1.5999999999999996</v>
      </c>
      <c r="J17" s="49"/>
      <c r="K17" s="50"/>
      <c r="L17" s="47">
        <f>SUM(L9:L16)</f>
        <v>-0.30000000000000071</v>
      </c>
      <c r="M17" s="49"/>
      <c r="N17" s="48"/>
      <c r="O17" s="47">
        <f>I17-L17</f>
        <v>-1.2999999999999989</v>
      </c>
    </row>
    <row r="18" spans="2:16" ht="15" customHeight="1" thickTop="1" x14ac:dyDescent="0.25">
      <c r="C18" s="36"/>
    </row>
    <row r="19" spans="2:16" s="26" customFormat="1" ht="12" customHeight="1" x14ac:dyDescent="0.25">
      <c r="C19" s="52"/>
      <c r="E19" s="27"/>
      <c r="I19" s="34"/>
      <c r="J19" s="28"/>
      <c r="K19" s="28"/>
      <c r="L19" s="27"/>
      <c r="N19" s="27"/>
    </row>
    <row r="20" spans="2:16" ht="11.25" customHeight="1" x14ac:dyDescent="0.25">
      <c r="B20" s="35" t="s">
        <v>104</v>
      </c>
      <c r="I20" s="37" t="s">
        <v>25</v>
      </c>
      <c r="J20" s="14"/>
      <c r="K20" s="14"/>
      <c r="O20" s="240" t="s">
        <v>19</v>
      </c>
      <c r="P20" s="240"/>
    </row>
    <row r="21" spans="2:16" x14ac:dyDescent="0.25">
      <c r="J21" s="14"/>
      <c r="K21" s="14"/>
    </row>
    <row r="22" spans="2:16" x14ac:dyDescent="0.25">
      <c r="J22" s="14"/>
      <c r="K22" s="14"/>
    </row>
    <row r="23" spans="2:16" x14ac:dyDescent="0.25">
      <c r="J23" s="14"/>
      <c r="K23" s="14"/>
    </row>
    <row r="24" spans="2:16" x14ac:dyDescent="0.25">
      <c r="J24" s="14"/>
      <c r="K24" s="14"/>
    </row>
    <row r="25" spans="2:16" x14ac:dyDescent="0.25">
      <c r="J25" s="14"/>
      <c r="K25" s="14"/>
    </row>
    <row r="26" spans="2:16" x14ac:dyDescent="0.25">
      <c r="J26" s="14"/>
      <c r="K26" s="14"/>
    </row>
    <row r="27" spans="2:16" x14ac:dyDescent="0.25">
      <c r="J27" s="14"/>
      <c r="K27" s="14"/>
    </row>
    <row r="28" spans="2:16" x14ac:dyDescent="0.25">
      <c r="J28" s="14"/>
      <c r="K28" s="14"/>
    </row>
    <row r="29" spans="2:16" ht="14.25" customHeight="1" x14ac:dyDescent="0.25">
      <c r="J29" s="14"/>
      <c r="K29" s="14"/>
    </row>
    <row r="30" spans="2:16" ht="13.5" customHeight="1" x14ac:dyDescent="0.25">
      <c r="C30" s="38" t="s">
        <v>20</v>
      </c>
      <c r="I30" s="39" t="s">
        <v>53</v>
      </c>
      <c r="J30" s="14"/>
      <c r="K30" s="14"/>
      <c r="O30" s="239" t="s">
        <v>22</v>
      </c>
      <c r="P30" s="239"/>
    </row>
    <row r="31" spans="2:16" x14ac:dyDescent="0.25">
      <c r="J31" s="14"/>
      <c r="K31" s="14"/>
    </row>
    <row r="32" spans="2:16" x14ac:dyDescent="0.25">
      <c r="J32" s="14"/>
      <c r="K32" s="14"/>
    </row>
    <row r="33" spans="3:11" x14ac:dyDescent="0.25">
      <c r="J33" s="14"/>
      <c r="K33" s="14"/>
    </row>
    <row r="34" spans="3:11" x14ac:dyDescent="0.25">
      <c r="J34" s="14"/>
      <c r="K34" s="14"/>
    </row>
    <row r="35" spans="3:11" x14ac:dyDescent="0.25">
      <c r="J35" s="14"/>
      <c r="K35" s="14"/>
    </row>
    <row r="36" spans="3:11" x14ac:dyDescent="0.25">
      <c r="J36" s="14"/>
      <c r="K36" s="14"/>
    </row>
    <row r="37" spans="3:11" x14ac:dyDescent="0.25">
      <c r="J37" s="14"/>
      <c r="K37" s="14"/>
    </row>
    <row r="38" spans="3:11" x14ac:dyDescent="0.25">
      <c r="J38" s="14"/>
      <c r="K38" s="14"/>
    </row>
    <row r="39" spans="3:11" ht="10.5" customHeight="1" x14ac:dyDescent="0.25">
      <c r="J39" s="14"/>
      <c r="K39" s="14"/>
    </row>
    <row r="40" spans="3:11" ht="9" customHeight="1" x14ac:dyDescent="0.25">
      <c r="J40" s="14"/>
      <c r="K40" s="14"/>
    </row>
    <row r="41" spans="3:11" ht="15" customHeight="1" x14ac:dyDescent="0.25">
      <c r="C41" s="237" t="s">
        <v>23</v>
      </c>
      <c r="I41" s="184" t="s">
        <v>24</v>
      </c>
      <c r="J41" s="14"/>
      <c r="K41" s="14"/>
    </row>
    <row r="42" spans="3:11" x14ac:dyDescent="0.25">
      <c r="J42" s="14"/>
      <c r="K42" s="14"/>
    </row>
    <row r="43" spans="3:11" x14ac:dyDescent="0.25">
      <c r="J43" s="14"/>
      <c r="K43" s="14"/>
    </row>
    <row r="44" spans="3:11" x14ac:dyDescent="0.25">
      <c r="J44" s="14"/>
      <c r="K44" s="14"/>
    </row>
    <row r="45" spans="3:11" x14ac:dyDescent="0.25">
      <c r="J45" s="14"/>
      <c r="K45" s="14"/>
    </row>
    <row r="46" spans="3:11" x14ac:dyDescent="0.25">
      <c r="J46" s="14"/>
      <c r="K46" s="14"/>
    </row>
    <row r="47" spans="3:11" x14ac:dyDescent="0.25">
      <c r="J47" s="14"/>
      <c r="K47" s="14"/>
    </row>
    <row r="48" spans="3:11" x14ac:dyDescent="0.25">
      <c r="J48" s="14"/>
      <c r="K48" s="14"/>
    </row>
    <row r="49" spans="10:11" x14ac:dyDescent="0.25">
      <c r="J49" s="14"/>
      <c r="K49" s="14"/>
    </row>
  </sheetData>
  <mergeCells count="3">
    <mergeCell ref="A1:C1"/>
    <mergeCell ref="O30:P30"/>
    <mergeCell ref="O20:P20"/>
  </mergeCells>
  <phoneticPr fontId="7" type="noConversion"/>
  <pageMargins left="0.5" right="0.25" top="0.4" bottom="0.25" header="0.5" footer="0.25"/>
  <pageSetup scale="89" orientation="landscape" r:id="rId1"/>
  <headerFooter alignWithMargins="0">
    <oddFooter>&amp;C13&amp;R&amp;6&amp;D  - 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4"/>
  <sheetViews>
    <sheetView workbookViewId="0">
      <selection activeCell="H11" sqref="H11"/>
    </sheetView>
  </sheetViews>
  <sheetFormatPr defaultColWidth="9.109375" defaultRowHeight="9.6" x14ac:dyDescent="0.2"/>
  <cols>
    <col min="1" max="1" width="12.109375" style="16" customWidth="1"/>
    <col min="2" max="2" width="12.6640625" style="18" customWidth="1"/>
    <col min="3" max="6" width="12.6640625" style="17" customWidth="1"/>
    <col min="7" max="7" width="14.33203125" style="17" customWidth="1"/>
    <col min="8" max="9" width="12.6640625" style="17" customWidth="1"/>
    <col min="10" max="16384" width="9.109375" style="16"/>
  </cols>
  <sheetData>
    <row r="1" spans="1:10" ht="23.25" customHeight="1" thickBot="1" x14ac:dyDescent="0.25">
      <c r="A1" s="25" t="s">
        <v>8</v>
      </c>
    </row>
    <row r="2" spans="1:10" s="20" customFormat="1" ht="15" customHeight="1" thickBot="1" x14ac:dyDescent="0.25">
      <c r="A2" s="236" t="s">
        <v>7</v>
      </c>
      <c r="B2" s="32"/>
      <c r="C2" s="30"/>
      <c r="D2" s="30"/>
      <c r="E2" s="19"/>
      <c r="F2" s="19"/>
      <c r="G2" s="19"/>
      <c r="H2" s="33"/>
      <c r="I2" s="33"/>
      <c r="J2" s="51"/>
    </row>
    <row r="3" spans="1:10" s="132" customFormat="1" ht="15" customHeight="1" x14ac:dyDescent="0.2">
      <c r="B3" s="133" t="s">
        <v>17</v>
      </c>
      <c r="C3" s="133" t="s">
        <v>18</v>
      </c>
      <c r="D3" s="133" t="s">
        <v>21</v>
      </c>
      <c r="E3" s="133" t="s">
        <v>20</v>
      </c>
      <c r="F3" s="133" t="s">
        <v>53</v>
      </c>
      <c r="G3" s="133" t="s">
        <v>22</v>
      </c>
      <c r="H3" s="133" t="s">
        <v>23</v>
      </c>
      <c r="I3" s="133" t="s">
        <v>24</v>
      </c>
    </row>
    <row r="4" spans="1:10" s="132" customFormat="1" ht="15" customHeight="1" x14ac:dyDescent="0.2">
      <c r="A4" s="202" t="s">
        <v>123</v>
      </c>
      <c r="B4" s="135">
        <v>0</v>
      </c>
      <c r="C4" s="135">
        <v>0.2</v>
      </c>
      <c r="D4" s="135">
        <v>0.3</v>
      </c>
      <c r="E4" s="135">
        <v>0</v>
      </c>
      <c r="F4" s="135">
        <v>0</v>
      </c>
      <c r="G4" s="135">
        <v>0</v>
      </c>
      <c r="H4" s="135">
        <v>0</v>
      </c>
      <c r="I4" s="135">
        <v>0</v>
      </c>
    </row>
    <row r="5" spans="1:10" s="132" customFormat="1" ht="15" customHeight="1" x14ac:dyDescent="0.2">
      <c r="A5" s="202" t="s">
        <v>124</v>
      </c>
      <c r="B5" s="135">
        <v>0</v>
      </c>
      <c r="C5" s="135">
        <v>0.3</v>
      </c>
      <c r="D5" s="135">
        <v>0</v>
      </c>
      <c r="E5" s="135">
        <v>0</v>
      </c>
      <c r="F5" s="135">
        <v>0</v>
      </c>
      <c r="G5" s="135">
        <v>0</v>
      </c>
      <c r="H5" s="135">
        <v>0</v>
      </c>
      <c r="I5" s="135">
        <v>0</v>
      </c>
    </row>
    <row r="6" spans="1:10" s="132" customFormat="1" ht="15" customHeight="1" x14ac:dyDescent="0.2">
      <c r="A6" s="202" t="s">
        <v>125</v>
      </c>
      <c r="B6" s="135">
        <v>0.1</v>
      </c>
      <c r="C6" s="135">
        <v>0.5</v>
      </c>
      <c r="D6" s="135">
        <v>2</v>
      </c>
      <c r="E6" s="135">
        <v>0</v>
      </c>
      <c r="F6" s="135">
        <v>0</v>
      </c>
      <c r="G6" s="135">
        <v>0</v>
      </c>
      <c r="H6" s="135">
        <v>0</v>
      </c>
      <c r="I6" s="135">
        <v>0</v>
      </c>
    </row>
    <row r="7" spans="1:10" s="132" customFormat="1" ht="15" customHeight="1" x14ac:dyDescent="0.2">
      <c r="A7" s="202" t="s">
        <v>126</v>
      </c>
      <c r="B7" s="135">
        <v>0.1</v>
      </c>
      <c r="C7" s="135">
        <v>0.5</v>
      </c>
      <c r="D7" s="135">
        <v>2.1</v>
      </c>
      <c r="E7" s="135">
        <v>0</v>
      </c>
      <c r="F7" s="135">
        <v>0</v>
      </c>
      <c r="G7" s="135">
        <v>0</v>
      </c>
      <c r="H7" s="135">
        <v>0</v>
      </c>
      <c r="I7" s="135">
        <v>0</v>
      </c>
    </row>
    <row r="8" spans="1:10" s="132" customFormat="1" ht="15" customHeight="1" x14ac:dyDescent="0.2">
      <c r="A8" s="202" t="s">
        <v>127</v>
      </c>
      <c r="B8" s="135">
        <v>0.1</v>
      </c>
      <c r="C8" s="135">
        <v>0.5</v>
      </c>
      <c r="D8" s="135">
        <v>2.1</v>
      </c>
      <c r="E8" s="135">
        <v>0</v>
      </c>
      <c r="F8" s="135">
        <v>0</v>
      </c>
      <c r="G8" s="135">
        <v>0.1</v>
      </c>
      <c r="H8" s="135">
        <v>0</v>
      </c>
      <c r="I8" s="135">
        <v>0</v>
      </c>
    </row>
    <row r="9" spans="1:10" s="132" customFormat="1" ht="15" customHeight="1" x14ac:dyDescent="0.2">
      <c r="A9" s="202" t="s">
        <v>128</v>
      </c>
      <c r="B9" s="135">
        <v>0.1</v>
      </c>
      <c r="C9" s="135">
        <v>0.5</v>
      </c>
      <c r="D9" s="135">
        <v>2.1</v>
      </c>
      <c r="E9" s="135">
        <v>0</v>
      </c>
      <c r="F9" s="135">
        <v>0</v>
      </c>
      <c r="G9" s="135">
        <v>0.1</v>
      </c>
      <c r="H9" s="135">
        <v>0</v>
      </c>
      <c r="I9" s="135">
        <v>0</v>
      </c>
    </row>
    <row r="10" spans="1:10" s="132" customFormat="1" ht="15" customHeight="1" x14ac:dyDescent="0.2">
      <c r="A10" s="202" t="s">
        <v>129</v>
      </c>
      <c r="B10" s="135">
        <v>0.1</v>
      </c>
      <c r="C10" s="135">
        <v>0.8</v>
      </c>
      <c r="D10" s="135">
        <v>2.2999999999999998</v>
      </c>
      <c r="E10" s="135">
        <v>0</v>
      </c>
      <c r="F10" s="135">
        <v>0</v>
      </c>
      <c r="G10" s="135">
        <v>0.1</v>
      </c>
      <c r="H10" s="135">
        <v>0</v>
      </c>
      <c r="I10" s="135">
        <v>0</v>
      </c>
    </row>
    <row r="11" spans="1:10" s="132" customFormat="1" ht="15" customHeight="1" x14ac:dyDescent="0.2">
      <c r="A11" s="202" t="s">
        <v>130</v>
      </c>
      <c r="B11" s="203">
        <v>0.1</v>
      </c>
      <c r="C11" s="203">
        <v>0.9</v>
      </c>
      <c r="D11" s="203">
        <v>2.4</v>
      </c>
      <c r="E11" s="203">
        <v>0</v>
      </c>
      <c r="F11" s="203">
        <v>0</v>
      </c>
      <c r="G11" s="203">
        <v>0.1</v>
      </c>
      <c r="H11" s="203">
        <v>0</v>
      </c>
      <c r="I11" s="203">
        <v>0</v>
      </c>
    </row>
    <row r="12" spans="1:10" s="132" customFormat="1" ht="15" customHeight="1" x14ac:dyDescent="0.2">
      <c r="A12" s="202" t="s">
        <v>131</v>
      </c>
      <c r="B12" s="203"/>
      <c r="C12" s="203"/>
      <c r="D12" s="203"/>
      <c r="E12" s="203"/>
      <c r="F12" s="203"/>
      <c r="G12" s="203"/>
      <c r="H12" s="203"/>
      <c r="I12" s="203"/>
    </row>
    <row r="13" spans="1:10" s="132" customFormat="1" ht="15" customHeight="1" x14ac:dyDescent="0.2">
      <c r="A13" s="202" t="s">
        <v>132</v>
      </c>
      <c r="B13" s="203"/>
      <c r="C13" s="203"/>
      <c r="D13" s="203"/>
      <c r="E13" s="203"/>
      <c r="F13" s="203"/>
      <c r="G13" s="203"/>
      <c r="H13" s="203"/>
      <c r="I13" s="203"/>
    </row>
    <row r="14" spans="1:10" s="132" customFormat="1" ht="15" customHeight="1" x14ac:dyDescent="0.2">
      <c r="A14" s="202" t="s">
        <v>133</v>
      </c>
      <c r="B14" s="203"/>
      <c r="C14" s="203"/>
      <c r="D14" s="203"/>
      <c r="E14" s="203"/>
      <c r="F14" s="203"/>
      <c r="G14" s="203"/>
      <c r="H14" s="203"/>
      <c r="I14" s="203"/>
    </row>
    <row r="15" spans="1:10" s="132" customFormat="1" ht="15" customHeight="1" x14ac:dyDescent="0.2">
      <c r="B15" s="135"/>
      <c r="C15" s="134"/>
      <c r="D15" s="134"/>
      <c r="E15" s="134"/>
      <c r="F15" s="134"/>
      <c r="G15" s="134"/>
      <c r="H15" s="134"/>
      <c r="I15" s="134"/>
    </row>
    <row r="16" spans="1:10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</sheetData>
  <phoneticPr fontId="7" type="noConversion"/>
  <pageMargins left="0.5" right="0.25" top="0.5" bottom="0.7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64"/>
  <sheetViews>
    <sheetView zoomScale="50" workbookViewId="0">
      <selection sqref="A1:IV65536"/>
    </sheetView>
  </sheetViews>
  <sheetFormatPr defaultRowHeight="13.2" x14ac:dyDescent="0.25"/>
  <cols>
    <col min="1" max="1" width="36.109375" customWidth="1"/>
    <col min="2" max="2" width="4.109375" customWidth="1"/>
    <col min="3" max="3" width="13" style="54" customWidth="1"/>
    <col min="4" max="4" width="7" style="55" customWidth="1"/>
    <col min="5" max="5" width="12.88671875" style="54" customWidth="1"/>
    <col min="6" max="6" width="7" customWidth="1"/>
    <col min="7" max="7" width="15.33203125" style="54" customWidth="1"/>
    <col min="8" max="8" width="1.5546875" customWidth="1"/>
    <col min="9" max="9" width="15.88671875" style="54" customWidth="1"/>
    <col min="10" max="10" width="2.33203125" style="55" customWidth="1"/>
    <col min="11" max="11" width="15.88671875" style="54" customWidth="1"/>
    <col min="12" max="12" width="1.44140625" customWidth="1"/>
    <col min="13" max="13" width="15.44140625" style="54" customWidth="1"/>
    <col min="14" max="14" width="1.6640625" customWidth="1"/>
    <col min="15" max="15" width="14.6640625" style="54" customWidth="1"/>
    <col min="16" max="16" width="2.33203125" customWidth="1"/>
    <col min="17" max="17" width="17.44140625" customWidth="1"/>
  </cols>
  <sheetData>
    <row r="1" spans="1:17" ht="17.399999999999999" x14ac:dyDescent="0.3">
      <c r="A1" s="53" t="s">
        <v>16</v>
      </c>
    </row>
    <row r="2" spans="1:17" ht="18.75" customHeight="1" thickBot="1" x14ac:dyDescent="0.3">
      <c r="I2" s="56"/>
      <c r="J2" s="57"/>
      <c r="K2" s="56"/>
    </row>
    <row r="3" spans="1:17" s="63" customFormat="1" ht="12" x14ac:dyDescent="0.25">
      <c r="A3" s="58" t="s">
        <v>28</v>
      </c>
      <c r="B3" s="59"/>
      <c r="C3" s="60" t="s">
        <v>29</v>
      </c>
      <c r="D3" s="60"/>
      <c r="E3" s="60" t="s">
        <v>0</v>
      </c>
      <c r="F3" s="61"/>
      <c r="G3" s="60"/>
      <c r="H3" s="61"/>
      <c r="I3" s="60" t="s">
        <v>30</v>
      </c>
      <c r="J3" s="60"/>
      <c r="K3" s="60" t="s">
        <v>31</v>
      </c>
      <c r="L3" s="61"/>
      <c r="M3" s="60"/>
      <c r="N3" s="61"/>
      <c r="O3" s="60" t="s">
        <v>0</v>
      </c>
      <c r="P3" s="62"/>
    </row>
    <row r="4" spans="1:17" s="69" customFormat="1" ht="12" x14ac:dyDescent="0.25">
      <c r="A4" s="64"/>
      <c r="B4" s="63"/>
      <c r="C4" s="65" t="s">
        <v>3</v>
      </c>
      <c r="D4" s="66"/>
      <c r="E4" s="65" t="s">
        <v>3</v>
      </c>
      <c r="F4" s="67"/>
      <c r="G4" s="66"/>
      <c r="H4" s="67"/>
      <c r="I4" s="65" t="s">
        <v>32</v>
      </c>
      <c r="J4" s="66"/>
      <c r="K4" s="65" t="s">
        <v>32</v>
      </c>
      <c r="L4" s="67"/>
      <c r="M4" s="65" t="s">
        <v>4</v>
      </c>
      <c r="N4" s="67"/>
      <c r="O4" s="65" t="s">
        <v>4</v>
      </c>
      <c r="P4" s="68"/>
    </row>
    <row r="5" spans="1:17" ht="6.75" customHeight="1" x14ac:dyDescent="0.25">
      <c r="A5" s="70"/>
      <c r="B5" s="71"/>
      <c r="C5" s="56"/>
      <c r="D5" s="57"/>
      <c r="E5" s="56"/>
      <c r="F5" s="71"/>
      <c r="G5" s="56"/>
      <c r="H5" s="71"/>
      <c r="I5" s="56"/>
      <c r="J5" s="57"/>
      <c r="K5" s="56"/>
      <c r="L5" s="71"/>
      <c r="M5" s="56"/>
      <c r="N5" s="71"/>
      <c r="O5" s="56"/>
      <c r="P5" s="72"/>
    </row>
    <row r="6" spans="1:17" x14ac:dyDescent="0.25">
      <c r="A6" s="73" t="s">
        <v>94</v>
      </c>
      <c r="B6" s="71"/>
      <c r="C6" s="145">
        <v>0.1</v>
      </c>
      <c r="D6" s="57"/>
      <c r="E6" s="74">
        <v>1.9</v>
      </c>
      <c r="F6" s="71"/>
      <c r="G6" s="56"/>
      <c r="H6" s="71"/>
      <c r="I6" s="56">
        <f>0.8-0.1</f>
        <v>0.70000000000000007</v>
      </c>
      <c r="J6" s="57"/>
      <c r="K6" s="56">
        <v>1</v>
      </c>
      <c r="L6" s="71"/>
      <c r="M6" s="56">
        <f t="shared" ref="M6:M14" si="0">C6-I6</f>
        <v>-0.60000000000000009</v>
      </c>
      <c r="N6" s="71"/>
      <c r="O6" s="56">
        <f>+E6-K6</f>
        <v>0.89999999999999991</v>
      </c>
      <c r="P6" s="72"/>
      <c r="Q6" s="75" t="s">
        <v>33</v>
      </c>
    </row>
    <row r="7" spans="1:17" x14ac:dyDescent="0.25">
      <c r="A7" s="73" t="s">
        <v>25</v>
      </c>
      <c r="B7" s="71"/>
      <c r="C7" s="145">
        <v>0.9</v>
      </c>
      <c r="D7" s="57"/>
      <c r="E7" s="74">
        <v>1.3</v>
      </c>
      <c r="F7" s="71"/>
      <c r="G7" s="56"/>
      <c r="H7" s="71"/>
      <c r="I7" s="56">
        <v>-0.2</v>
      </c>
      <c r="J7" s="57"/>
      <c r="K7" s="56">
        <v>0</v>
      </c>
      <c r="L7" s="71"/>
      <c r="M7" s="56">
        <f t="shared" si="0"/>
        <v>1.1000000000000001</v>
      </c>
      <c r="N7" s="71"/>
      <c r="O7" s="56">
        <f t="shared" ref="O7:O13" si="1">+E7-K7</f>
        <v>1.3</v>
      </c>
      <c r="P7" s="72"/>
      <c r="Q7" s="76" t="s">
        <v>34</v>
      </c>
    </row>
    <row r="8" spans="1:17" x14ac:dyDescent="0.25">
      <c r="A8" s="73" t="s">
        <v>19</v>
      </c>
      <c r="B8" s="71"/>
      <c r="C8" s="145">
        <v>2.4</v>
      </c>
      <c r="D8" s="57"/>
      <c r="E8" s="74">
        <v>0</v>
      </c>
      <c r="F8" s="71"/>
      <c r="G8" s="56"/>
      <c r="H8" s="71"/>
      <c r="I8" s="56">
        <v>0</v>
      </c>
      <c r="J8" s="57"/>
      <c r="K8" s="56">
        <v>0</v>
      </c>
      <c r="L8" s="71"/>
      <c r="M8" s="56">
        <f t="shared" si="0"/>
        <v>2.4</v>
      </c>
      <c r="N8" s="71"/>
      <c r="O8" s="56">
        <f t="shared" si="1"/>
        <v>0</v>
      </c>
      <c r="P8" s="72"/>
      <c r="Q8" s="76"/>
    </row>
    <row r="9" spans="1:17" x14ac:dyDescent="0.25">
      <c r="A9" s="73" t="s">
        <v>20</v>
      </c>
      <c r="B9" s="71"/>
      <c r="C9" s="145">
        <v>0</v>
      </c>
      <c r="D9" s="57"/>
      <c r="E9" s="74">
        <v>2.4</v>
      </c>
      <c r="F9" s="71"/>
      <c r="G9" s="56"/>
      <c r="H9" s="71"/>
      <c r="I9" s="56">
        <f>0.6+0.3+0.2+0.2-0.1</f>
        <v>1.1999999999999997</v>
      </c>
      <c r="J9" s="57"/>
      <c r="K9" s="56">
        <f>1+0.3+0.2</f>
        <v>1.5</v>
      </c>
      <c r="L9" s="71"/>
      <c r="M9" s="56">
        <f t="shared" si="0"/>
        <v>-1.1999999999999997</v>
      </c>
      <c r="N9" s="71"/>
      <c r="O9" s="56">
        <f t="shared" si="1"/>
        <v>0.89999999999999991</v>
      </c>
      <c r="P9" s="72"/>
      <c r="Q9" s="76"/>
    </row>
    <row r="10" spans="1:17" x14ac:dyDescent="0.25">
      <c r="A10" s="73" t="s">
        <v>53</v>
      </c>
      <c r="B10" s="71"/>
      <c r="C10" s="145">
        <v>0</v>
      </c>
      <c r="D10" s="57"/>
      <c r="E10" s="74">
        <v>1.9</v>
      </c>
      <c r="F10" s="71"/>
      <c r="G10" s="56"/>
      <c r="H10" s="71"/>
      <c r="I10" s="57">
        <v>0</v>
      </c>
      <c r="J10" s="57"/>
      <c r="K10" s="57">
        <v>0</v>
      </c>
      <c r="L10" s="71"/>
      <c r="M10" s="56">
        <f t="shared" si="0"/>
        <v>0</v>
      </c>
      <c r="N10" s="71"/>
      <c r="O10" s="56">
        <f t="shared" si="1"/>
        <v>1.9</v>
      </c>
      <c r="P10" s="72"/>
      <c r="Q10" s="76"/>
    </row>
    <row r="11" spans="1:17" x14ac:dyDescent="0.25">
      <c r="A11" s="73" t="s">
        <v>22</v>
      </c>
      <c r="B11" s="71"/>
      <c r="C11" s="145">
        <v>0.1</v>
      </c>
      <c r="D11" s="57"/>
      <c r="E11" s="74">
        <v>1.3</v>
      </c>
      <c r="F11" s="71"/>
      <c r="G11" s="56"/>
      <c r="H11" s="71"/>
      <c r="I11" s="57">
        <f>0.6-0.1</f>
        <v>0.5</v>
      </c>
      <c r="J11" s="57"/>
      <c r="K11" s="57">
        <v>1.2</v>
      </c>
      <c r="L11" s="71"/>
      <c r="M11" s="56">
        <f t="shared" si="0"/>
        <v>-0.4</v>
      </c>
      <c r="N11" s="71"/>
      <c r="O11" s="56">
        <f t="shared" si="1"/>
        <v>0.10000000000000009</v>
      </c>
      <c r="P11" s="72"/>
      <c r="Q11" s="76"/>
    </row>
    <row r="12" spans="1:17" x14ac:dyDescent="0.25">
      <c r="A12" s="73" t="s">
        <v>23</v>
      </c>
      <c r="B12" s="71"/>
      <c r="C12" s="145">
        <v>0</v>
      </c>
      <c r="D12" s="57"/>
      <c r="E12" s="74">
        <v>0</v>
      </c>
      <c r="F12" s="71"/>
      <c r="G12" s="56"/>
      <c r="H12" s="71"/>
      <c r="I12" s="57">
        <v>0</v>
      </c>
      <c r="J12" s="57"/>
      <c r="K12" s="57">
        <v>0</v>
      </c>
      <c r="L12" s="71"/>
      <c r="M12" s="56">
        <f t="shared" si="0"/>
        <v>0</v>
      </c>
      <c r="N12" s="71"/>
      <c r="O12" s="56">
        <f t="shared" si="1"/>
        <v>0</v>
      </c>
      <c r="P12" s="72"/>
      <c r="Q12" s="76"/>
    </row>
    <row r="13" spans="1:17" s="81" customFormat="1" x14ac:dyDescent="0.25">
      <c r="A13" s="73" t="s">
        <v>24</v>
      </c>
      <c r="B13" s="77"/>
      <c r="C13" s="146">
        <v>0</v>
      </c>
      <c r="D13" s="57"/>
      <c r="E13" s="78">
        <v>0</v>
      </c>
      <c r="F13" s="77"/>
      <c r="G13" s="57"/>
      <c r="H13" s="77"/>
      <c r="I13" s="79">
        <f>3.4-0.5</f>
        <v>2.9</v>
      </c>
      <c r="J13" s="57"/>
      <c r="K13" s="79">
        <v>5.4</v>
      </c>
      <c r="L13" s="77"/>
      <c r="M13" s="79">
        <f t="shared" si="0"/>
        <v>-2.9</v>
      </c>
      <c r="N13" s="77"/>
      <c r="O13" s="185">
        <f t="shared" si="1"/>
        <v>-5.4</v>
      </c>
      <c r="P13" s="80"/>
      <c r="Q13" s="76"/>
    </row>
    <row r="14" spans="1:17" s="81" customFormat="1" x14ac:dyDescent="0.25">
      <c r="A14" s="82"/>
      <c r="B14" s="77"/>
      <c r="C14" s="143">
        <f>SUM(C6:C13)</f>
        <v>3.5</v>
      </c>
      <c r="D14" s="57"/>
      <c r="E14" s="57">
        <f>SUM(E6:E13)</f>
        <v>8.8000000000000007</v>
      </c>
      <c r="F14" s="77"/>
      <c r="G14" s="57"/>
      <c r="H14" s="77"/>
      <c r="I14" s="83">
        <f>SUM(I6:I13)</f>
        <v>5.0999999999999996</v>
      </c>
      <c r="J14" s="57"/>
      <c r="K14" s="83">
        <f>SUM(K6:K13)</f>
        <v>9.1000000000000014</v>
      </c>
      <c r="L14" s="77"/>
      <c r="M14" s="57">
        <f t="shared" si="0"/>
        <v>-1.5999999999999996</v>
      </c>
      <c r="N14" s="77"/>
      <c r="O14" s="57">
        <f>SUM(O6:O13)</f>
        <v>-0.30000000000000071</v>
      </c>
      <c r="P14" s="80"/>
    </row>
    <row r="15" spans="1:17" s="81" customFormat="1" ht="6.75" customHeight="1" thickBot="1" x14ac:dyDescent="0.3">
      <c r="A15" s="84"/>
      <c r="B15" s="85"/>
      <c r="C15" s="188"/>
      <c r="D15" s="86"/>
      <c r="E15" s="86"/>
      <c r="F15" s="85"/>
      <c r="G15" s="86"/>
      <c r="H15" s="85"/>
      <c r="I15" s="86"/>
      <c r="J15" s="86"/>
      <c r="K15" s="86"/>
      <c r="L15" s="85"/>
      <c r="M15" s="86"/>
      <c r="N15" s="85"/>
      <c r="O15" s="86"/>
      <c r="P15" s="87"/>
    </row>
    <row r="16" spans="1:17" s="81" customFormat="1" x14ac:dyDescent="0.25">
      <c r="A16" s="10"/>
      <c r="C16" s="189"/>
      <c r="D16" s="55"/>
      <c r="E16" s="55"/>
      <c r="G16" s="55"/>
      <c r="I16" s="55"/>
      <c r="J16" s="55"/>
      <c r="K16" s="55"/>
      <c r="M16" s="55"/>
      <c r="O16" s="55"/>
    </row>
    <row r="17" spans="1:16" ht="25.5" customHeight="1" thickBot="1" x14ac:dyDescent="0.3">
      <c r="C17" s="190"/>
    </row>
    <row r="18" spans="1:16" s="69" customFormat="1" ht="15" customHeight="1" x14ac:dyDescent="0.25">
      <c r="A18" s="58" t="s">
        <v>35</v>
      </c>
      <c r="B18" s="59"/>
      <c r="C18" s="60" t="s">
        <v>29</v>
      </c>
      <c r="D18" s="60"/>
      <c r="E18" s="60" t="s">
        <v>0</v>
      </c>
      <c r="F18" s="61"/>
      <c r="G18" s="60"/>
      <c r="H18" s="61"/>
      <c r="I18" s="60" t="s">
        <v>30</v>
      </c>
      <c r="J18" s="60"/>
      <c r="K18" s="60" t="s">
        <v>31</v>
      </c>
      <c r="L18" s="61"/>
      <c r="M18" s="60"/>
      <c r="N18" s="61"/>
      <c r="O18" s="60" t="s">
        <v>0</v>
      </c>
      <c r="P18" s="62"/>
    </row>
    <row r="19" spans="1:16" s="69" customFormat="1" ht="14.25" customHeight="1" x14ac:dyDescent="0.25">
      <c r="A19" s="64"/>
      <c r="B19" s="63"/>
      <c r="C19" s="65" t="s">
        <v>3</v>
      </c>
      <c r="D19" s="66"/>
      <c r="E19" s="65" t="s">
        <v>3</v>
      </c>
      <c r="F19" s="67"/>
      <c r="G19" s="65" t="s">
        <v>36</v>
      </c>
      <c r="H19" s="67"/>
      <c r="I19" s="65" t="s">
        <v>32</v>
      </c>
      <c r="J19" s="66"/>
      <c r="K19" s="65" t="s">
        <v>32</v>
      </c>
      <c r="L19" s="67"/>
      <c r="M19" s="65" t="s">
        <v>4</v>
      </c>
      <c r="N19" s="67"/>
      <c r="O19" s="65" t="s">
        <v>4</v>
      </c>
      <c r="P19" s="68"/>
    </row>
    <row r="20" spans="1:16" ht="14.4" thickBot="1" x14ac:dyDescent="0.3">
      <c r="A20" s="88"/>
      <c r="B20" s="89"/>
      <c r="C20" s="191">
        <v>0</v>
      </c>
      <c r="D20" s="86"/>
      <c r="E20" s="90">
        <v>0</v>
      </c>
      <c r="F20" s="89"/>
      <c r="G20" s="91">
        <f>+'[2]Hot List'!E16</f>
        <v>0.9</v>
      </c>
      <c r="H20" s="89"/>
      <c r="I20" s="92">
        <v>0</v>
      </c>
      <c r="J20" s="86"/>
      <c r="K20" s="92">
        <v>0</v>
      </c>
      <c r="L20" s="89"/>
      <c r="M20" s="91">
        <f>C20+G20-I20</f>
        <v>0.9</v>
      </c>
      <c r="N20" s="89"/>
      <c r="O20" s="91">
        <f>+E20-K20</f>
        <v>0</v>
      </c>
      <c r="P20" s="93"/>
    </row>
    <row r="21" spans="1:16" ht="27" customHeight="1" thickBot="1" x14ac:dyDescent="0.3">
      <c r="C21" s="190"/>
      <c r="O21"/>
    </row>
    <row r="22" spans="1:16" s="69" customFormat="1" ht="15" customHeight="1" x14ac:dyDescent="0.25">
      <c r="A22" s="58" t="s">
        <v>37</v>
      </c>
      <c r="B22" s="59"/>
      <c r="C22" s="60" t="s">
        <v>29</v>
      </c>
      <c r="D22" s="60"/>
      <c r="E22" s="60" t="s">
        <v>0</v>
      </c>
      <c r="F22" s="59"/>
      <c r="G22" s="94"/>
      <c r="H22" s="59"/>
      <c r="I22" s="60" t="s">
        <v>30</v>
      </c>
      <c r="J22" s="60"/>
      <c r="K22" s="60" t="s">
        <v>31</v>
      </c>
      <c r="L22" s="59"/>
      <c r="M22" s="60"/>
      <c r="N22" s="61"/>
      <c r="O22" s="60" t="s">
        <v>0</v>
      </c>
      <c r="P22" s="62"/>
    </row>
    <row r="23" spans="1:16" s="69" customFormat="1" ht="12" x14ac:dyDescent="0.25">
      <c r="A23" s="64"/>
      <c r="B23" s="63"/>
      <c r="C23" s="65" t="s">
        <v>3</v>
      </c>
      <c r="D23" s="66"/>
      <c r="E23" s="65" t="s">
        <v>3</v>
      </c>
      <c r="F23" s="63"/>
      <c r="G23" s="95"/>
      <c r="H23" s="63"/>
      <c r="I23" s="65" t="s">
        <v>32</v>
      </c>
      <c r="J23" s="66"/>
      <c r="K23" s="65" t="s">
        <v>32</v>
      </c>
      <c r="L23" s="63"/>
      <c r="M23" s="65" t="s">
        <v>4</v>
      </c>
      <c r="N23" s="67"/>
      <c r="O23" s="65" t="s">
        <v>4</v>
      </c>
      <c r="P23" s="68"/>
    </row>
    <row r="24" spans="1:16" x14ac:dyDescent="0.25">
      <c r="A24" s="96" t="s">
        <v>38</v>
      </c>
      <c r="B24" s="71"/>
      <c r="C24" s="145">
        <v>0</v>
      </c>
      <c r="D24" s="57"/>
      <c r="E24" s="74">
        <v>0</v>
      </c>
      <c r="F24" s="71"/>
      <c r="G24" s="56"/>
      <c r="H24" s="71"/>
      <c r="I24" s="56"/>
      <c r="J24" s="57"/>
      <c r="K24" s="56"/>
      <c r="L24" s="71"/>
      <c r="M24" s="56"/>
      <c r="N24" s="71"/>
      <c r="O24" s="71"/>
      <c r="P24" s="72"/>
    </row>
    <row r="25" spans="1:16" x14ac:dyDescent="0.25">
      <c r="A25" s="96" t="s">
        <v>39</v>
      </c>
      <c r="B25" s="71"/>
      <c r="C25" s="145">
        <v>-0.7</v>
      </c>
      <c r="D25" s="57"/>
      <c r="E25" s="74">
        <v>1.2</v>
      </c>
      <c r="F25" s="71"/>
      <c r="G25" s="56"/>
      <c r="H25" s="71"/>
      <c r="I25" s="56">
        <v>0.4</v>
      </c>
      <c r="J25" s="57"/>
      <c r="K25" s="56">
        <v>0.7</v>
      </c>
      <c r="L25" s="71"/>
      <c r="M25" s="56">
        <f>+C25-I25</f>
        <v>-1.1000000000000001</v>
      </c>
      <c r="N25" s="71"/>
      <c r="O25" s="56">
        <f>+E25-K25</f>
        <v>0.5</v>
      </c>
      <c r="P25" s="72"/>
    </row>
    <row r="26" spans="1:16" x14ac:dyDescent="0.25">
      <c r="A26" s="96" t="s">
        <v>40</v>
      </c>
      <c r="B26" s="71"/>
      <c r="C26" s="145">
        <v>0</v>
      </c>
      <c r="D26" s="57"/>
      <c r="E26" s="74">
        <v>0</v>
      </c>
      <c r="F26" s="71"/>
      <c r="G26" s="56"/>
      <c r="H26" s="71"/>
      <c r="I26" s="56"/>
      <c r="J26" s="57"/>
      <c r="K26" s="56"/>
      <c r="L26" s="71"/>
      <c r="M26" s="56"/>
      <c r="N26" s="71"/>
      <c r="O26" s="71"/>
      <c r="P26" s="72"/>
    </row>
    <row r="27" spans="1:16" x14ac:dyDescent="0.25">
      <c r="A27" s="96" t="s">
        <v>41</v>
      </c>
      <c r="B27" s="71"/>
      <c r="C27" s="74">
        <v>0</v>
      </c>
      <c r="D27" s="57"/>
      <c r="E27" s="74">
        <v>0</v>
      </c>
      <c r="F27" s="71"/>
      <c r="G27" s="56"/>
      <c r="H27" s="71"/>
      <c r="I27" s="56"/>
      <c r="J27" s="57"/>
      <c r="K27" s="56"/>
      <c r="L27" s="71"/>
      <c r="M27" s="56"/>
      <c r="N27" s="71"/>
      <c r="O27" s="71"/>
      <c r="P27" s="72"/>
    </row>
    <row r="28" spans="1:16" x14ac:dyDescent="0.25">
      <c r="A28" s="96" t="s">
        <v>42</v>
      </c>
      <c r="B28" s="71"/>
      <c r="C28" s="74">
        <v>0</v>
      </c>
      <c r="D28" s="57"/>
      <c r="E28" s="74">
        <v>0</v>
      </c>
      <c r="F28" s="71"/>
      <c r="G28" s="56"/>
      <c r="H28" s="71"/>
      <c r="I28" s="56"/>
      <c r="J28" s="57"/>
      <c r="K28" s="56"/>
      <c r="L28" s="71"/>
      <c r="M28" s="56"/>
      <c r="N28" s="71"/>
      <c r="O28" s="71"/>
      <c r="P28" s="72"/>
    </row>
    <row r="29" spans="1:16" ht="13.8" thickBot="1" x14ac:dyDescent="0.3">
      <c r="A29" s="97"/>
      <c r="B29" s="89"/>
      <c r="C29" s="91">
        <f>SUM(C24:C28)</f>
        <v>-0.7</v>
      </c>
      <c r="D29" s="86"/>
      <c r="E29" s="91">
        <f>SUM(E24:E28)</f>
        <v>1.2</v>
      </c>
      <c r="F29" s="89"/>
      <c r="G29" s="91"/>
      <c r="H29" s="89"/>
      <c r="I29" s="92">
        <f>SUM(I24:I28)</f>
        <v>0.4</v>
      </c>
      <c r="J29" s="86"/>
      <c r="K29" s="92">
        <f>SUM(K24:K28)</f>
        <v>0.7</v>
      </c>
      <c r="L29" s="89"/>
      <c r="M29" s="91">
        <f>SUM(M24:M28)</f>
        <v>-1.1000000000000001</v>
      </c>
      <c r="N29" s="89"/>
      <c r="O29" s="91">
        <f>SUM(O24:O28)</f>
        <v>0.5</v>
      </c>
      <c r="P29" s="93"/>
    </row>
    <row r="30" spans="1:16" ht="21" customHeight="1" x14ac:dyDescent="0.25">
      <c r="O30"/>
    </row>
    <row r="31" spans="1:16" ht="18" customHeight="1" x14ac:dyDescent="0.25">
      <c r="A31" s="98" t="s">
        <v>43</v>
      </c>
      <c r="B31" s="99"/>
      <c r="I31" s="100">
        <f>I14+I20+I29</f>
        <v>5.5</v>
      </c>
      <c r="K31" s="100">
        <f>K14+K20+K29</f>
        <v>9.8000000000000007</v>
      </c>
    </row>
    <row r="32" spans="1:16" ht="30.75" customHeight="1" thickBot="1" x14ac:dyDescent="0.3"/>
    <row r="33" spans="1:16" s="140" customFormat="1" x14ac:dyDescent="0.25">
      <c r="A33" s="136" t="s">
        <v>44</v>
      </c>
      <c r="B33" s="137"/>
      <c r="C33" s="138"/>
      <c r="D33" s="139"/>
      <c r="E33" s="138"/>
      <c r="F33" s="137"/>
      <c r="G33" s="138"/>
      <c r="H33" s="137"/>
      <c r="I33" s="101" t="s">
        <v>45</v>
      </c>
      <c r="J33" s="94"/>
      <c r="K33" s="101" t="s">
        <v>0</v>
      </c>
      <c r="L33" s="137"/>
      <c r="M33" s="138"/>
      <c r="N33" s="137"/>
      <c r="O33" s="60"/>
      <c r="P33" s="62"/>
    </row>
    <row r="34" spans="1:16" s="140" customFormat="1" x14ac:dyDescent="0.25">
      <c r="A34" s="102" t="s">
        <v>46</v>
      </c>
      <c r="B34" s="141"/>
      <c r="C34" s="142"/>
      <c r="D34" s="143"/>
      <c r="E34" s="142"/>
      <c r="F34" s="141"/>
      <c r="G34" s="142"/>
      <c r="H34" s="141"/>
      <c r="I34" s="142">
        <f>+I31</f>
        <v>5.5</v>
      </c>
      <c r="J34" s="143"/>
      <c r="K34" s="142">
        <f>+K31</f>
        <v>9.8000000000000007</v>
      </c>
      <c r="L34" s="141"/>
      <c r="M34" s="142"/>
      <c r="N34" s="141"/>
      <c r="O34" s="95"/>
      <c r="P34" s="68"/>
    </row>
    <row r="35" spans="1:16" s="140" customFormat="1" x14ac:dyDescent="0.25">
      <c r="A35" s="102" t="s">
        <v>47</v>
      </c>
      <c r="B35" s="141"/>
      <c r="C35" s="142"/>
      <c r="D35" s="143"/>
      <c r="E35" s="142"/>
      <c r="F35" s="141"/>
      <c r="G35" s="142"/>
      <c r="H35" s="141"/>
      <c r="I35" s="144">
        <v>0</v>
      </c>
      <c r="J35" s="143"/>
      <c r="K35" s="144">
        <v>0</v>
      </c>
      <c r="L35" s="141"/>
      <c r="M35" s="142"/>
      <c r="N35" s="141"/>
      <c r="O35" s="95"/>
      <c r="P35" s="68"/>
    </row>
    <row r="36" spans="1:16" s="140" customFormat="1" x14ac:dyDescent="0.25">
      <c r="A36" s="103"/>
      <c r="B36" s="141"/>
      <c r="C36" s="142"/>
      <c r="D36" s="143"/>
      <c r="E36" s="142"/>
      <c r="F36" s="141"/>
      <c r="G36" s="142"/>
      <c r="H36" s="141"/>
      <c r="I36" s="145">
        <f>SUM(I34:I35)</f>
        <v>5.5</v>
      </c>
      <c r="J36" s="143"/>
      <c r="K36" s="145">
        <f>SUM(K34:K35)</f>
        <v>9.8000000000000007</v>
      </c>
      <c r="L36" s="141"/>
      <c r="M36" s="142"/>
      <c r="N36" s="141"/>
      <c r="O36" s="95"/>
      <c r="P36" s="68"/>
    </row>
    <row r="37" spans="1:16" s="140" customFormat="1" x14ac:dyDescent="0.25">
      <c r="A37" s="103"/>
      <c r="B37" s="141"/>
      <c r="C37" s="142"/>
      <c r="D37" s="143"/>
      <c r="E37" s="142"/>
      <c r="F37" s="141"/>
      <c r="G37" s="142"/>
      <c r="H37" s="141"/>
      <c r="I37" s="142"/>
      <c r="J37" s="143"/>
      <c r="K37" s="142"/>
      <c r="L37" s="141"/>
      <c r="M37" s="142"/>
      <c r="N37" s="141"/>
      <c r="O37" s="95"/>
      <c r="P37" s="68"/>
    </row>
    <row r="38" spans="1:16" s="140" customFormat="1" x14ac:dyDescent="0.25">
      <c r="A38" s="104" t="s">
        <v>79</v>
      </c>
      <c r="B38" s="141"/>
      <c r="C38" s="142"/>
      <c r="D38" s="143"/>
      <c r="E38" s="142"/>
      <c r="F38" s="141"/>
      <c r="G38" s="142"/>
      <c r="H38" s="141"/>
      <c r="I38" s="145">
        <v>2.5</v>
      </c>
      <c r="J38" s="143"/>
      <c r="K38" s="145">
        <v>3.4</v>
      </c>
      <c r="L38" s="141"/>
      <c r="M38" s="142"/>
      <c r="N38" s="141"/>
      <c r="O38" s="95"/>
      <c r="P38" s="68"/>
    </row>
    <row r="39" spans="1:16" s="140" customFormat="1" x14ac:dyDescent="0.25">
      <c r="A39" s="104" t="s">
        <v>80</v>
      </c>
      <c r="B39" s="141"/>
      <c r="C39" s="142"/>
      <c r="D39" s="143"/>
      <c r="E39" s="142"/>
      <c r="F39" s="141"/>
      <c r="G39" s="142"/>
      <c r="H39" s="141"/>
      <c r="I39" s="146">
        <f>0.6</f>
        <v>0.6</v>
      </c>
      <c r="J39" s="143"/>
      <c r="K39" s="146">
        <f>0.6</f>
        <v>0.6</v>
      </c>
      <c r="L39" s="141"/>
      <c r="M39" s="142"/>
      <c r="N39" s="141"/>
      <c r="O39" s="95"/>
      <c r="P39" s="68"/>
    </row>
    <row r="40" spans="1:16" s="140" customFormat="1" x14ac:dyDescent="0.25">
      <c r="A40" s="104" t="s">
        <v>48</v>
      </c>
      <c r="B40" s="141"/>
      <c r="C40" s="142"/>
      <c r="D40" s="143"/>
      <c r="E40" s="142"/>
      <c r="F40" s="141"/>
      <c r="G40" s="142"/>
      <c r="H40" s="141"/>
      <c r="I40" s="142">
        <f>SUM(I38:I39)</f>
        <v>3.1</v>
      </c>
      <c r="J40" s="143"/>
      <c r="K40" s="142">
        <f>SUM(K38:K39)</f>
        <v>4</v>
      </c>
      <c r="L40" s="141"/>
      <c r="M40" s="142"/>
      <c r="N40" s="141"/>
      <c r="O40" s="95"/>
      <c r="P40" s="68"/>
    </row>
    <row r="41" spans="1:16" s="140" customFormat="1" x14ac:dyDescent="0.25">
      <c r="A41" s="102"/>
      <c r="B41" s="141"/>
      <c r="C41" s="142"/>
      <c r="D41" s="143"/>
      <c r="E41" s="142"/>
      <c r="F41" s="141"/>
      <c r="G41" s="142"/>
      <c r="H41" s="141"/>
      <c r="I41" s="142"/>
      <c r="J41" s="143"/>
      <c r="K41" s="142"/>
      <c r="L41" s="141"/>
      <c r="M41" s="142"/>
      <c r="N41" s="141"/>
      <c r="O41" s="95"/>
      <c r="P41" s="68"/>
    </row>
    <row r="42" spans="1:16" s="140" customFormat="1" x14ac:dyDescent="0.25">
      <c r="A42" s="102" t="s">
        <v>49</v>
      </c>
      <c r="B42" s="141"/>
      <c r="C42" s="142"/>
      <c r="D42" s="143"/>
      <c r="E42" s="142"/>
      <c r="F42" s="141"/>
      <c r="G42" s="142"/>
      <c r="H42" s="141"/>
      <c r="I42" s="142">
        <v>0</v>
      </c>
      <c r="J42" s="143"/>
      <c r="K42" s="142">
        <v>0</v>
      </c>
      <c r="L42" s="141"/>
      <c r="M42" s="142"/>
      <c r="N42" s="141"/>
      <c r="O42" s="95"/>
      <c r="P42" s="68"/>
    </row>
    <row r="43" spans="1:16" s="69" customFormat="1" ht="15" customHeight="1" x14ac:dyDescent="0.2">
      <c r="A43" s="102"/>
      <c r="B43" s="63"/>
      <c r="C43" s="95"/>
      <c r="D43" s="147"/>
      <c r="E43" s="147"/>
      <c r="F43" s="63"/>
      <c r="G43" s="95"/>
      <c r="H43" s="63"/>
      <c r="I43" s="95"/>
      <c r="J43" s="147"/>
      <c r="K43" s="95"/>
      <c r="L43" s="63"/>
      <c r="M43" s="95"/>
      <c r="N43" s="63"/>
      <c r="O43" s="95"/>
      <c r="P43" s="68"/>
    </row>
    <row r="44" spans="1:16" s="69" customFormat="1" ht="15" customHeight="1" x14ac:dyDescent="0.25">
      <c r="A44" s="102" t="s">
        <v>81</v>
      </c>
      <c r="B44" s="63"/>
      <c r="C44" s="95"/>
      <c r="D44" s="147"/>
      <c r="E44" s="147"/>
      <c r="F44" s="63"/>
      <c r="G44" s="95"/>
      <c r="H44" s="63"/>
      <c r="I44" s="145">
        <v>0</v>
      </c>
      <c r="J44" s="143"/>
      <c r="K44" s="145">
        <v>0</v>
      </c>
      <c r="L44" s="63"/>
      <c r="M44" s="95"/>
      <c r="N44" s="63"/>
      <c r="O44" s="95"/>
      <c r="P44" s="68"/>
    </row>
    <row r="45" spans="1:16" s="69" customFormat="1" ht="15" customHeight="1" x14ac:dyDescent="0.25">
      <c r="A45" s="102" t="s">
        <v>82</v>
      </c>
      <c r="B45" s="63"/>
      <c r="C45" s="95"/>
      <c r="D45" s="147"/>
      <c r="E45" s="147"/>
      <c r="F45" s="63"/>
      <c r="G45" s="95"/>
      <c r="H45" s="63"/>
      <c r="I45" s="146">
        <v>0</v>
      </c>
      <c r="J45" s="143"/>
      <c r="K45" s="146">
        <v>0</v>
      </c>
      <c r="L45" s="63"/>
      <c r="M45" s="95"/>
      <c r="N45" s="63"/>
      <c r="O45" s="95"/>
      <c r="P45" s="68"/>
    </row>
    <row r="46" spans="1:16" s="69" customFormat="1" ht="15" customHeight="1" thickBot="1" x14ac:dyDescent="0.3">
      <c r="A46" s="104" t="s">
        <v>83</v>
      </c>
      <c r="B46" s="63"/>
      <c r="C46" s="95"/>
      <c r="D46" s="147"/>
      <c r="E46" s="147"/>
      <c r="F46" s="63"/>
      <c r="G46" s="95"/>
      <c r="H46" s="63"/>
      <c r="I46" s="148">
        <f>SUM(I44:I45)</f>
        <v>0</v>
      </c>
      <c r="J46" s="143"/>
      <c r="K46" s="148">
        <f>SUM(K44:K45)</f>
        <v>0</v>
      </c>
      <c r="L46" s="63"/>
      <c r="M46" s="95"/>
      <c r="N46" s="63"/>
      <c r="O46" s="95"/>
      <c r="P46" s="68"/>
    </row>
    <row r="47" spans="1:16" s="69" customFormat="1" ht="24.75" customHeight="1" thickTop="1" thickBot="1" x14ac:dyDescent="0.25">
      <c r="A47" s="102"/>
      <c r="B47" s="63"/>
      <c r="C47" s="95"/>
      <c r="D47" s="147"/>
      <c r="E47" s="147"/>
      <c r="F47" s="63"/>
      <c r="G47" s="95"/>
      <c r="H47" s="63"/>
      <c r="I47" s="95"/>
      <c r="J47" s="147"/>
      <c r="K47" s="95"/>
      <c r="L47" s="63"/>
      <c r="M47" s="95"/>
      <c r="N47" s="63"/>
      <c r="O47" s="95"/>
      <c r="P47" s="68"/>
    </row>
    <row r="48" spans="1:16" s="69" customFormat="1" ht="15" customHeight="1" thickBot="1" x14ac:dyDescent="0.3">
      <c r="A48" s="149" t="s">
        <v>84</v>
      </c>
      <c r="B48" s="63"/>
      <c r="C48" s="150" t="s">
        <v>85</v>
      </c>
      <c r="D48" s="147"/>
      <c r="E48" s="147"/>
      <c r="F48" s="63"/>
      <c r="G48" s="147"/>
      <c r="H48" s="151"/>
      <c r="I48" s="152">
        <f>I36+I40+I42+I46</f>
        <v>8.6</v>
      </c>
      <c r="J48" s="143"/>
      <c r="K48" s="152">
        <f>K36+K40+K42+K46</f>
        <v>13.8</v>
      </c>
      <c r="L48" s="151"/>
      <c r="M48" s="147"/>
      <c r="N48" s="63"/>
      <c r="O48" s="95"/>
      <c r="P48" s="68"/>
    </row>
    <row r="49" spans="1:16" s="69" customFormat="1" ht="15" customHeight="1" thickBot="1" x14ac:dyDescent="0.3">
      <c r="A49" s="153"/>
      <c r="B49" s="154"/>
      <c r="C49" s="155"/>
      <c r="D49" s="105"/>
      <c r="E49" s="105"/>
      <c r="F49" s="154"/>
      <c r="G49" s="155"/>
      <c r="H49" s="154"/>
      <c r="I49" s="154"/>
      <c r="J49" s="154"/>
      <c r="K49" s="154"/>
      <c r="L49" s="154"/>
      <c r="M49" s="154"/>
      <c r="N49" s="154"/>
      <c r="O49" s="155"/>
      <c r="P49" s="156"/>
    </row>
    <row r="50" spans="1:16" s="69" customFormat="1" ht="18" customHeight="1" thickBot="1" x14ac:dyDescent="0.25">
      <c r="C50" s="157"/>
      <c r="D50" s="158"/>
      <c r="E50" s="158"/>
      <c r="G50" s="157"/>
      <c r="I50" s="157"/>
      <c r="J50" s="158"/>
      <c r="K50" s="158"/>
      <c r="M50" s="157"/>
      <c r="O50" s="157"/>
    </row>
    <row r="51" spans="1:16" s="69" customFormat="1" ht="14.4" thickBot="1" x14ac:dyDescent="0.3">
      <c r="A51" s="159" t="s">
        <v>86</v>
      </c>
      <c r="B51" s="160"/>
      <c r="C51" s="161"/>
      <c r="D51" s="161"/>
      <c r="E51" s="161"/>
      <c r="F51" s="162"/>
      <c r="G51" s="161"/>
      <c r="H51" s="162"/>
      <c r="I51" s="163" t="s">
        <v>29</v>
      </c>
      <c r="J51" s="161"/>
      <c r="K51" s="163" t="s">
        <v>0</v>
      </c>
      <c r="L51" s="162"/>
      <c r="M51" s="162"/>
      <c r="N51" s="162"/>
      <c r="O51" s="161"/>
      <c r="P51" s="164"/>
    </row>
    <row r="52" spans="1:16" s="69" customFormat="1" ht="18.75" customHeight="1" x14ac:dyDescent="0.25">
      <c r="A52" s="165" t="s">
        <v>87</v>
      </c>
      <c r="B52" s="166"/>
      <c r="C52" s="167" t="s">
        <v>88</v>
      </c>
      <c r="D52" s="168"/>
      <c r="E52" s="168"/>
      <c r="F52" s="169"/>
      <c r="G52" s="168"/>
      <c r="H52" s="169"/>
      <c r="I52" s="168">
        <f>C14+C20+C29</f>
        <v>2.8</v>
      </c>
      <c r="J52" s="168"/>
      <c r="K52" s="168">
        <f>E14+E20+E29</f>
        <v>10</v>
      </c>
      <c r="L52" s="169"/>
      <c r="M52" s="169"/>
      <c r="N52" s="169"/>
      <c r="O52" s="168"/>
      <c r="P52" s="170"/>
    </row>
    <row r="53" spans="1:16" s="69" customFormat="1" ht="15" customHeight="1" x14ac:dyDescent="0.25">
      <c r="A53" s="165" t="s">
        <v>4</v>
      </c>
      <c r="B53" s="166"/>
      <c r="C53" s="167" t="s">
        <v>89</v>
      </c>
      <c r="D53" s="168"/>
      <c r="E53" s="168"/>
      <c r="F53" s="169"/>
      <c r="G53" s="168"/>
      <c r="H53" s="169"/>
      <c r="I53" s="171">
        <f>I52-I36-I40-I42-I44</f>
        <v>-5.8000000000000007</v>
      </c>
      <c r="J53" s="168"/>
      <c r="K53" s="171">
        <f>K52-K36-K40-K42-K44</f>
        <v>-3.8000000000000007</v>
      </c>
      <c r="L53" s="169"/>
      <c r="M53" s="169"/>
      <c r="N53" s="169"/>
      <c r="O53" s="168"/>
      <c r="P53" s="170"/>
    </row>
    <row r="54" spans="1:16" s="69" customFormat="1" ht="16.5" customHeight="1" thickBot="1" x14ac:dyDescent="0.3">
      <c r="A54" s="165" t="s">
        <v>90</v>
      </c>
      <c r="B54" s="166"/>
      <c r="C54" s="167" t="s">
        <v>91</v>
      </c>
      <c r="D54" s="168"/>
      <c r="E54" s="168"/>
      <c r="F54" s="169"/>
      <c r="G54" s="168"/>
      <c r="H54" s="169"/>
      <c r="I54" s="172">
        <f>I53-I45</f>
        <v>-5.8000000000000007</v>
      </c>
      <c r="J54" s="168"/>
      <c r="K54" s="172">
        <f>K53-K45</f>
        <v>-3.8000000000000007</v>
      </c>
      <c r="L54" s="169"/>
      <c r="M54" s="169"/>
      <c r="N54" s="169"/>
      <c r="O54" s="168"/>
      <c r="P54" s="170"/>
    </row>
    <row r="55" spans="1:16" s="106" customFormat="1" ht="9" customHeight="1" thickTop="1" thickBot="1" x14ac:dyDescent="0.3">
      <c r="A55" s="173"/>
      <c r="B55" s="174"/>
      <c r="C55" s="175"/>
      <c r="D55" s="175"/>
      <c r="E55" s="175"/>
      <c r="F55" s="174"/>
      <c r="G55" s="175"/>
      <c r="H55" s="174"/>
      <c r="I55" s="175"/>
      <c r="J55" s="175"/>
      <c r="K55" s="175"/>
      <c r="L55" s="174"/>
      <c r="M55" s="175"/>
      <c r="N55" s="174"/>
      <c r="O55" s="175"/>
      <c r="P55" s="176"/>
    </row>
    <row r="56" spans="1:16" s="69" customFormat="1" ht="15" customHeight="1" thickBot="1" x14ac:dyDescent="0.25">
      <c r="C56" s="157"/>
      <c r="D56" s="158"/>
      <c r="E56" s="158"/>
      <c r="G56" s="157"/>
      <c r="I56" s="157"/>
      <c r="J56" s="158"/>
      <c r="K56" s="158"/>
      <c r="M56" s="157"/>
      <c r="O56" s="157"/>
    </row>
    <row r="57" spans="1:16" s="211" customFormat="1" ht="20.25" customHeight="1" thickBot="1" x14ac:dyDescent="0.3">
      <c r="A57" s="204" t="s">
        <v>50</v>
      </c>
      <c r="B57" s="205"/>
      <c r="C57" s="206"/>
      <c r="D57" s="206"/>
      <c r="E57" s="206"/>
      <c r="F57" s="206"/>
      <c r="G57" s="241" t="s">
        <v>52</v>
      </c>
      <c r="H57" s="242"/>
      <c r="I57" s="243"/>
      <c r="J57" s="207"/>
      <c r="K57" s="206"/>
      <c r="L57" s="208"/>
      <c r="M57" s="206"/>
      <c r="N57" s="208"/>
      <c r="O57" s="209"/>
      <c r="P57" s="210"/>
    </row>
    <row r="58" spans="1:16" s="211" customFormat="1" ht="16.5" customHeight="1" x14ac:dyDescent="0.25">
      <c r="A58" s="212"/>
      <c r="B58" s="213"/>
      <c r="C58" s="214" t="s">
        <v>27</v>
      </c>
      <c r="D58" s="214"/>
      <c r="E58" s="214" t="s">
        <v>51</v>
      </c>
      <c r="F58" s="214"/>
      <c r="G58" s="214" t="s">
        <v>114</v>
      </c>
      <c r="H58" s="215"/>
      <c r="I58" s="214" t="s">
        <v>115</v>
      </c>
      <c r="J58" s="216"/>
      <c r="K58" s="217" t="s">
        <v>92</v>
      </c>
      <c r="L58" s="218"/>
      <c r="M58" s="217" t="s">
        <v>0</v>
      </c>
      <c r="N58" s="218"/>
      <c r="O58" s="218" t="s">
        <v>5</v>
      </c>
      <c r="P58" s="219"/>
    </row>
    <row r="59" spans="1:16" s="227" customFormat="1" ht="20.25" customHeight="1" x14ac:dyDescent="0.25">
      <c r="A59" s="220" t="s">
        <v>116</v>
      </c>
      <c r="B59" s="221"/>
      <c r="C59" s="222">
        <v>93</v>
      </c>
      <c r="D59" s="223"/>
      <c r="E59" s="222">
        <v>580</v>
      </c>
      <c r="F59" s="223"/>
      <c r="G59" s="222">
        <v>932</v>
      </c>
      <c r="H59" s="222"/>
      <c r="I59" s="222">
        <v>344</v>
      </c>
      <c r="J59" s="223"/>
      <c r="K59" s="224">
        <f>SUM(C59:I59)</f>
        <v>1949</v>
      </c>
      <c r="L59" s="224"/>
      <c r="M59" s="224">
        <f>1934+69+111</f>
        <v>2114</v>
      </c>
      <c r="N59" s="225"/>
      <c r="O59" s="224">
        <f>M59-K59</f>
        <v>165</v>
      </c>
      <c r="P59" s="226"/>
    </row>
    <row r="60" spans="1:16" s="227" customFormat="1" ht="9.75" customHeight="1" x14ac:dyDescent="0.25">
      <c r="A60" s="228"/>
      <c r="B60" s="221"/>
      <c r="C60" s="222"/>
      <c r="D60" s="223"/>
      <c r="E60" s="222"/>
      <c r="F60" s="223"/>
      <c r="G60" s="222"/>
      <c r="H60" s="222"/>
      <c r="I60" s="222"/>
      <c r="J60" s="223"/>
      <c r="K60" s="223"/>
      <c r="L60" s="223"/>
      <c r="M60" s="223"/>
      <c r="N60" s="221"/>
      <c r="O60" s="223"/>
      <c r="P60" s="226"/>
    </row>
    <row r="61" spans="1:16" s="211" customFormat="1" ht="29.25" customHeight="1" x14ac:dyDescent="0.25">
      <c r="A61" s="229"/>
      <c r="B61" s="213"/>
      <c r="C61" s="216" t="s">
        <v>117</v>
      </c>
      <c r="D61" s="216"/>
      <c r="E61" s="216" t="s">
        <v>118</v>
      </c>
      <c r="F61" s="216"/>
      <c r="G61" s="216" t="s">
        <v>119</v>
      </c>
      <c r="H61" s="230"/>
      <c r="I61" s="216" t="s">
        <v>120</v>
      </c>
      <c r="J61" s="216"/>
      <c r="K61" s="214"/>
      <c r="L61" s="215"/>
      <c r="M61" s="214"/>
      <c r="N61" s="215"/>
      <c r="O61" s="230"/>
      <c r="P61" s="219"/>
    </row>
    <row r="62" spans="1:16" s="227" customFormat="1" ht="21.75" customHeight="1" thickBot="1" x14ac:dyDescent="0.3">
      <c r="A62" s="231" t="s">
        <v>121</v>
      </c>
      <c r="B62" s="232"/>
      <c r="C62" s="233">
        <v>169</v>
      </c>
      <c r="D62" s="234"/>
      <c r="E62" s="233">
        <f>17+90+466+69+111</f>
        <v>753</v>
      </c>
      <c r="F62" s="234"/>
      <c r="G62" s="233">
        <v>997</v>
      </c>
      <c r="H62" s="233"/>
      <c r="I62" s="233">
        <v>195</v>
      </c>
      <c r="J62" s="234"/>
      <c r="K62" s="234"/>
      <c r="L62" s="234"/>
      <c r="M62" s="233">
        <f>SUM(C62:I62)</f>
        <v>2114</v>
      </c>
      <c r="N62" s="232"/>
      <c r="O62" s="234"/>
      <c r="P62" s="235"/>
    </row>
    <row r="63" spans="1:16" s="69" customFormat="1" ht="15" customHeight="1" x14ac:dyDescent="0.2">
      <c r="C63" s="157"/>
      <c r="D63" s="158"/>
      <c r="E63" s="158"/>
      <c r="G63" s="157"/>
      <c r="I63" s="157"/>
      <c r="J63" s="158"/>
      <c r="K63" s="158"/>
      <c r="M63" s="157"/>
      <c r="O63" s="157"/>
    </row>
    <row r="64" spans="1:16" s="181" customFormat="1" ht="21" customHeight="1" x14ac:dyDescent="0.25">
      <c r="A64" s="177" t="s">
        <v>93</v>
      </c>
      <c r="B64" s="178"/>
      <c r="C64" s="179"/>
      <c r="D64" s="180"/>
      <c r="E64" s="180"/>
      <c r="G64" s="182"/>
      <c r="I64" s="182"/>
      <c r="J64" s="180"/>
      <c r="K64" s="180"/>
      <c r="M64" s="182"/>
      <c r="O64" s="182"/>
    </row>
  </sheetData>
  <mergeCells count="1">
    <mergeCell ref="G57:I57"/>
  </mergeCells>
  <phoneticPr fontId="7" type="noConversion"/>
  <pageMargins left="0.5" right="0.25" top="0.25" bottom="0.25" header="0.5" footer="0.5"/>
  <pageSetup scale="61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workbookViewId="0">
      <selection sqref="A1:IV65536"/>
    </sheetView>
  </sheetViews>
  <sheetFormatPr defaultRowHeight="13.2" x14ac:dyDescent="0.25"/>
  <cols>
    <col min="1" max="1" width="4.109375" customWidth="1"/>
    <col min="2" max="2" width="15.109375" customWidth="1"/>
    <col min="3" max="3" width="2.44140625" customWidth="1"/>
    <col min="4" max="4" width="15.109375" customWidth="1"/>
    <col min="6" max="6" width="3.109375" customWidth="1"/>
    <col min="7" max="7" width="64.109375" bestFit="1" customWidth="1"/>
  </cols>
  <sheetData>
    <row r="1" spans="1:7" ht="17.399999999999999" x14ac:dyDescent="0.3">
      <c r="A1" s="244" t="s">
        <v>54</v>
      </c>
      <c r="B1" s="244"/>
      <c r="C1" s="244"/>
      <c r="D1" s="244"/>
    </row>
    <row r="3" spans="1:7" x14ac:dyDescent="0.25">
      <c r="A3" s="194" t="s">
        <v>55</v>
      </c>
      <c r="B3" s="194"/>
      <c r="C3" s="16"/>
      <c r="D3" s="16"/>
    </row>
    <row r="4" spans="1:7" x14ac:dyDescent="0.25">
      <c r="A4" s="195">
        <v>1</v>
      </c>
      <c r="B4" s="16" t="s">
        <v>138</v>
      </c>
      <c r="C4" s="16"/>
      <c r="D4" s="7"/>
      <c r="E4" s="108">
        <v>0.9</v>
      </c>
      <c r="G4" s="109" t="s">
        <v>57</v>
      </c>
    </row>
    <row r="5" spans="1:7" x14ac:dyDescent="0.25">
      <c r="A5" s="107">
        <v>2</v>
      </c>
      <c r="B5" s="16"/>
      <c r="C5" s="16"/>
      <c r="D5" s="7"/>
      <c r="E5" s="108"/>
      <c r="G5" s="109" t="s">
        <v>56</v>
      </c>
    </row>
    <row r="6" spans="1:7" x14ac:dyDescent="0.25">
      <c r="A6" s="107">
        <v>3</v>
      </c>
      <c r="B6" s="16"/>
      <c r="C6" s="16"/>
      <c r="D6" s="7"/>
      <c r="E6" s="108"/>
    </row>
    <row r="7" spans="1:7" x14ac:dyDescent="0.25">
      <c r="A7" s="107">
        <v>4</v>
      </c>
      <c r="B7" s="16"/>
      <c r="C7" s="16"/>
      <c r="D7" s="7"/>
      <c r="E7" s="108"/>
    </row>
    <row r="8" spans="1:7" x14ac:dyDescent="0.25">
      <c r="A8" s="107">
        <v>5</v>
      </c>
      <c r="B8" s="16"/>
      <c r="C8" s="16"/>
      <c r="D8" s="7"/>
      <c r="E8" s="108"/>
    </row>
    <row r="9" spans="1:7" x14ac:dyDescent="0.25">
      <c r="A9" s="107">
        <v>6</v>
      </c>
      <c r="B9" s="16"/>
      <c r="C9" s="16"/>
      <c r="D9" s="7"/>
      <c r="E9" s="108"/>
    </row>
    <row r="10" spans="1:7" x14ac:dyDescent="0.25">
      <c r="A10" s="107">
        <v>7</v>
      </c>
      <c r="B10" s="16"/>
      <c r="C10" s="16"/>
      <c r="D10" s="7"/>
      <c r="E10" s="108"/>
    </row>
    <row r="11" spans="1:7" x14ac:dyDescent="0.25">
      <c r="A11" s="107">
        <v>8</v>
      </c>
      <c r="B11" s="16"/>
      <c r="C11" s="16"/>
      <c r="D11" s="7"/>
      <c r="E11" s="108"/>
    </row>
    <row r="12" spans="1:7" x14ac:dyDescent="0.25">
      <c r="A12" s="107">
        <v>9</v>
      </c>
      <c r="B12" s="16"/>
      <c r="C12" s="16"/>
      <c r="D12" s="7"/>
      <c r="E12" s="108"/>
    </row>
    <row r="13" spans="1:7" x14ac:dyDescent="0.25">
      <c r="A13" s="107">
        <v>10</v>
      </c>
      <c r="B13" s="16"/>
      <c r="C13" s="16"/>
      <c r="D13" s="7"/>
      <c r="E13" s="193"/>
    </row>
    <row r="14" spans="1:7" x14ac:dyDescent="0.25">
      <c r="A14" s="196"/>
      <c r="B14" s="107"/>
      <c r="C14" s="16"/>
      <c r="D14" s="7"/>
      <c r="E14" s="108">
        <f>SUM(E4:E13)</f>
        <v>0.9</v>
      </c>
    </row>
    <row r="15" spans="1:7" x14ac:dyDescent="0.25">
      <c r="A15" s="196"/>
      <c r="B15" s="16" t="s">
        <v>106</v>
      </c>
      <c r="C15" s="16"/>
      <c r="D15" s="7"/>
      <c r="E15" s="193">
        <v>0</v>
      </c>
    </row>
    <row r="16" spans="1:7" ht="13.8" thickBot="1" x14ac:dyDescent="0.3">
      <c r="A16" s="197"/>
      <c r="B16" s="200" t="s">
        <v>108</v>
      </c>
      <c r="C16" s="16"/>
      <c r="D16" s="7"/>
      <c r="E16" s="201">
        <f>SUM(E14:E15)</f>
        <v>0.9</v>
      </c>
      <c r="G16" s="199" t="s">
        <v>107</v>
      </c>
    </row>
    <row r="17" spans="1:5" ht="13.8" thickTop="1" x14ac:dyDescent="0.25">
      <c r="A17" s="198"/>
      <c r="B17" s="16"/>
      <c r="C17" s="16"/>
      <c r="D17" s="7"/>
      <c r="E17" s="16"/>
    </row>
    <row r="18" spans="1:5" x14ac:dyDescent="0.25">
      <c r="E18" s="108"/>
    </row>
  </sheetData>
  <mergeCells count="1">
    <mergeCell ref="A1:D1"/>
  </mergeCells>
  <phoneticPr fontId="7" type="noConversion"/>
  <pageMargins left="0.75" right="0.75" top="0.75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workbookViewId="0">
      <selection sqref="A1:IV65536"/>
    </sheetView>
  </sheetViews>
  <sheetFormatPr defaultRowHeight="13.2" x14ac:dyDescent="0.25"/>
  <cols>
    <col min="1" max="1" width="4.44140625" customWidth="1"/>
    <col min="2" max="2" width="23.6640625" bestFit="1" customWidth="1"/>
    <col min="3" max="3" width="13.44140625" bestFit="1" customWidth="1"/>
  </cols>
  <sheetData>
    <row r="1" spans="1:4" ht="17.399999999999999" x14ac:dyDescent="0.3">
      <c r="A1" s="244" t="s">
        <v>54</v>
      </c>
      <c r="B1" s="244"/>
      <c r="C1" s="244"/>
      <c r="D1" s="244"/>
    </row>
    <row r="3" spans="1:4" x14ac:dyDescent="0.25">
      <c r="A3" s="110" t="s">
        <v>58</v>
      </c>
    </row>
    <row r="4" spans="1:4" ht="15" customHeight="1" x14ac:dyDescent="0.25">
      <c r="B4" s="111" t="s">
        <v>95</v>
      </c>
      <c r="C4" s="183" t="s">
        <v>59</v>
      </c>
    </row>
    <row r="5" spans="1:4" x14ac:dyDescent="0.25">
      <c r="B5" s="112" t="s">
        <v>96</v>
      </c>
      <c r="C5" s="186">
        <v>2</v>
      </c>
    </row>
    <row r="6" spans="1:4" x14ac:dyDescent="0.25">
      <c r="B6" s="112" t="s">
        <v>97</v>
      </c>
      <c r="C6" s="186">
        <v>0</v>
      </c>
    </row>
    <row r="7" spans="1:4" x14ac:dyDescent="0.25">
      <c r="B7" s="112" t="s">
        <v>98</v>
      </c>
      <c r="C7" s="186">
        <v>3</v>
      </c>
    </row>
    <row r="8" spans="1:4" x14ac:dyDescent="0.25">
      <c r="B8" s="112" t="s">
        <v>99</v>
      </c>
      <c r="C8" s="186">
        <v>3.5</v>
      </c>
    </row>
    <row r="9" spans="1:4" x14ac:dyDescent="0.25">
      <c r="B9" s="112" t="s">
        <v>100</v>
      </c>
      <c r="C9" s="186">
        <v>0</v>
      </c>
    </row>
    <row r="10" spans="1:4" x14ac:dyDescent="0.25">
      <c r="B10" s="112" t="s">
        <v>101</v>
      </c>
      <c r="C10" s="186">
        <v>3</v>
      </c>
    </row>
    <row r="11" spans="1:4" x14ac:dyDescent="0.25">
      <c r="B11" s="112" t="s">
        <v>102</v>
      </c>
      <c r="C11" s="186">
        <f>3.9-0.7</f>
        <v>3.2</v>
      </c>
    </row>
    <row r="12" spans="1:4" x14ac:dyDescent="0.25">
      <c r="B12" s="112" t="s">
        <v>135</v>
      </c>
      <c r="C12" s="186">
        <v>3.8</v>
      </c>
    </row>
    <row r="13" spans="1:4" ht="13.8" thickBot="1" x14ac:dyDescent="0.3">
      <c r="B13" s="112" t="s">
        <v>103</v>
      </c>
      <c r="C13" s="187">
        <f>SUM(C5:C12)</f>
        <v>18.5</v>
      </c>
    </row>
    <row r="14" spans="1:4" ht="13.8" thickTop="1" x14ac:dyDescent="0.25">
      <c r="B14" s="112"/>
      <c r="C14" s="113"/>
    </row>
    <row r="15" spans="1:4" x14ac:dyDescent="0.25">
      <c r="A15" s="110" t="s">
        <v>60</v>
      </c>
      <c r="B15" s="114"/>
      <c r="C15" s="114"/>
      <c r="D15" s="114"/>
    </row>
    <row r="16" spans="1:4" x14ac:dyDescent="0.25">
      <c r="A16" s="31" t="s">
        <v>78</v>
      </c>
      <c r="B16" s="115">
        <v>0</v>
      </c>
      <c r="C16" s="115"/>
    </row>
    <row r="17" spans="1:4" x14ac:dyDescent="0.25">
      <c r="A17" s="31" t="s">
        <v>9</v>
      </c>
      <c r="B17" s="115">
        <v>0</v>
      </c>
      <c r="C17" s="115"/>
    </row>
    <row r="18" spans="1:4" x14ac:dyDescent="0.25">
      <c r="A18" s="31" t="s">
        <v>10</v>
      </c>
      <c r="B18" s="115">
        <v>0</v>
      </c>
      <c r="C18" s="116"/>
    </row>
    <row r="19" spans="1:4" x14ac:dyDescent="0.25">
      <c r="A19" s="31" t="s">
        <v>11</v>
      </c>
      <c r="B19" s="115">
        <v>0</v>
      </c>
      <c r="C19" s="115"/>
      <c r="D19" s="115"/>
    </row>
    <row r="20" spans="1:4" x14ac:dyDescent="0.25">
      <c r="A20" s="31" t="s">
        <v>12</v>
      </c>
      <c r="B20" s="115">
        <v>0.1</v>
      </c>
      <c r="C20" s="115"/>
      <c r="D20" s="115"/>
    </row>
    <row r="21" spans="1:4" x14ac:dyDescent="0.25">
      <c r="A21" s="31" t="s">
        <v>13</v>
      </c>
      <c r="B21" s="115">
        <v>0.1</v>
      </c>
      <c r="C21" s="115"/>
      <c r="D21" s="115"/>
    </row>
    <row r="22" spans="1:4" x14ac:dyDescent="0.25">
      <c r="A22" s="31" t="s">
        <v>14</v>
      </c>
      <c r="B22" s="115">
        <v>0.1</v>
      </c>
      <c r="C22" s="115"/>
      <c r="D22" s="115"/>
    </row>
    <row r="23" spans="1:4" x14ac:dyDescent="0.25">
      <c r="A23" s="31" t="s">
        <v>15</v>
      </c>
      <c r="B23" s="115">
        <v>0.1</v>
      </c>
      <c r="C23" s="115"/>
      <c r="D23" s="115"/>
    </row>
    <row r="24" spans="1:4" x14ac:dyDescent="0.25">
      <c r="A24" s="31" t="s">
        <v>109</v>
      </c>
      <c r="B24" s="115">
        <v>0.1</v>
      </c>
      <c r="C24" s="115"/>
      <c r="D24" s="115"/>
    </row>
    <row r="25" spans="1:4" x14ac:dyDescent="0.25">
      <c r="A25" s="31" t="s">
        <v>110</v>
      </c>
      <c r="B25" s="115">
        <v>0.1</v>
      </c>
      <c r="C25" s="115"/>
      <c r="D25" s="115"/>
    </row>
    <row r="26" spans="1:4" x14ac:dyDescent="0.25">
      <c r="A26" s="31" t="s">
        <v>111</v>
      </c>
      <c r="B26" s="115">
        <v>0.1</v>
      </c>
      <c r="C26" s="115"/>
      <c r="D26" s="115"/>
    </row>
    <row r="27" spans="1:4" x14ac:dyDescent="0.25">
      <c r="A27" s="31" t="s">
        <v>112</v>
      </c>
      <c r="B27" s="115">
        <v>0.1</v>
      </c>
      <c r="C27" s="114"/>
      <c r="D27" s="115"/>
    </row>
    <row r="28" spans="1:4" x14ac:dyDescent="0.25">
      <c r="A28" s="31" t="s">
        <v>113</v>
      </c>
      <c r="B28" s="115">
        <v>-0.1</v>
      </c>
      <c r="C28" s="114"/>
      <c r="D28" s="114"/>
    </row>
    <row r="30" spans="1:4" x14ac:dyDescent="0.25">
      <c r="A30" s="31" t="s">
        <v>134</v>
      </c>
      <c r="B30" s="115">
        <v>0</v>
      </c>
    </row>
    <row r="31" spans="1:4" x14ac:dyDescent="0.25">
      <c r="A31" s="31" t="s">
        <v>122</v>
      </c>
      <c r="B31" s="115">
        <v>0</v>
      </c>
    </row>
    <row r="32" spans="1:4" x14ac:dyDescent="0.25">
      <c r="A32" s="31" t="s">
        <v>123</v>
      </c>
      <c r="B32" s="115">
        <v>0</v>
      </c>
    </row>
    <row r="33" spans="1:2" x14ac:dyDescent="0.25">
      <c r="A33" s="31" t="s">
        <v>124</v>
      </c>
      <c r="B33" s="115">
        <v>0</v>
      </c>
    </row>
    <row r="34" spans="1:2" x14ac:dyDescent="0.25">
      <c r="A34" s="31" t="s">
        <v>136</v>
      </c>
      <c r="B34" s="115">
        <v>0</v>
      </c>
    </row>
    <row r="35" spans="1:2" x14ac:dyDescent="0.25">
      <c r="A35" s="31" t="s">
        <v>126</v>
      </c>
      <c r="B35" s="115">
        <v>-0.7</v>
      </c>
    </row>
    <row r="36" spans="1:2" x14ac:dyDescent="0.25">
      <c r="A36" s="31" t="s">
        <v>127</v>
      </c>
      <c r="B36" s="115">
        <v>-0.7</v>
      </c>
    </row>
    <row r="37" spans="1:2" x14ac:dyDescent="0.25">
      <c r="A37" s="31" t="s">
        <v>128</v>
      </c>
      <c r="B37" s="115">
        <v>-0.7</v>
      </c>
    </row>
    <row r="38" spans="1:2" x14ac:dyDescent="0.25">
      <c r="A38" s="31" t="s">
        <v>137</v>
      </c>
      <c r="B38" s="115">
        <v>-0.7</v>
      </c>
    </row>
    <row r="39" spans="1:2" x14ac:dyDescent="0.25">
      <c r="A39" s="31" t="s">
        <v>139</v>
      </c>
      <c r="B39" s="115">
        <v>-0.7</v>
      </c>
    </row>
  </sheetData>
  <mergeCells count="1">
    <mergeCell ref="A1:D1"/>
  </mergeCells>
  <phoneticPr fontId="7" type="noConversion"/>
  <pageMargins left="0.75" right="0.75" top="0.5" bottom="1" header="0.5" footer="0.5"/>
  <pageSetup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60"/>
  <sheetViews>
    <sheetView zoomScale="75" workbookViewId="0">
      <selection activeCell="F16" sqref="F16"/>
    </sheetView>
  </sheetViews>
  <sheetFormatPr defaultColWidth="11.44140625" defaultRowHeight="13.2" x14ac:dyDescent="0.25"/>
  <cols>
    <col min="1" max="1" width="10" style="117" customWidth="1"/>
    <col min="2" max="2" width="16.44140625" style="126" customWidth="1"/>
    <col min="3" max="4" width="13.44140625" style="117" customWidth="1"/>
    <col min="5" max="5" width="10.88671875" style="117" customWidth="1"/>
    <col min="6" max="6" width="16.88671875" style="117" customWidth="1"/>
    <col min="7" max="7" width="9.33203125" style="117" customWidth="1"/>
    <col min="8" max="16384" width="11.44140625" style="117"/>
  </cols>
  <sheetData>
    <row r="1" spans="1:7" ht="21.75" customHeight="1" x14ac:dyDescent="0.3">
      <c r="A1" s="244" t="s">
        <v>54</v>
      </c>
      <c r="B1" s="244"/>
      <c r="C1" s="244"/>
      <c r="D1" s="244"/>
      <c r="G1" s="118"/>
    </row>
    <row r="2" spans="1:7" ht="27.75" customHeight="1" x14ac:dyDescent="0.3">
      <c r="A2" s="119" t="s">
        <v>61</v>
      </c>
      <c r="B2" s="120"/>
      <c r="C2" s="120"/>
      <c r="D2"/>
      <c r="E2"/>
      <c r="F2"/>
      <c r="G2"/>
    </row>
    <row r="3" spans="1:7" ht="12" customHeight="1" x14ac:dyDescent="0.25">
      <c r="B3" s="121" t="s">
        <v>62</v>
      </c>
      <c r="C3" s="121" t="s">
        <v>63</v>
      </c>
      <c r="D3"/>
      <c r="E3"/>
      <c r="F3"/>
      <c r="G3"/>
    </row>
    <row r="4" spans="1:7" ht="12" customHeight="1" x14ac:dyDescent="0.25">
      <c r="A4" s="122" t="s">
        <v>64</v>
      </c>
      <c r="B4" s="123">
        <v>35</v>
      </c>
      <c r="C4" s="123">
        <f>13+10</f>
        <v>23</v>
      </c>
      <c r="D4"/>
      <c r="E4"/>
      <c r="F4"/>
      <c r="G4"/>
    </row>
    <row r="5" spans="1:7" ht="12" customHeight="1" x14ac:dyDescent="0.25">
      <c r="A5" s="122" t="s">
        <v>65</v>
      </c>
      <c r="B5" s="123">
        <v>53</v>
      </c>
      <c r="C5" s="123">
        <f>9+15</f>
        <v>24</v>
      </c>
      <c r="D5"/>
      <c r="E5"/>
      <c r="F5" s="192"/>
      <c r="G5"/>
    </row>
    <row r="6" spans="1:7" ht="12" customHeight="1" x14ac:dyDescent="0.25">
      <c r="A6" s="122" t="s">
        <v>66</v>
      </c>
      <c r="B6" s="123">
        <v>49</v>
      </c>
      <c r="C6" s="123">
        <f>12+18</f>
        <v>30</v>
      </c>
      <c r="D6"/>
      <c r="E6"/>
      <c r="F6"/>
      <c r="G6"/>
    </row>
    <row r="7" spans="1:7" ht="12" customHeight="1" x14ac:dyDescent="0.25">
      <c r="A7" s="122" t="s">
        <v>67</v>
      </c>
      <c r="B7" s="123">
        <v>63</v>
      </c>
      <c r="C7" s="123">
        <v>25</v>
      </c>
      <c r="D7"/>
      <c r="E7"/>
      <c r="F7"/>
      <c r="G7"/>
    </row>
    <row r="8" spans="1:7" ht="12" customHeight="1" x14ac:dyDescent="0.25">
      <c r="A8" s="122" t="s">
        <v>68</v>
      </c>
      <c r="B8" s="123">
        <v>48</v>
      </c>
      <c r="C8" s="123">
        <v>27</v>
      </c>
      <c r="D8"/>
      <c r="E8"/>
      <c r="F8"/>
      <c r="G8"/>
    </row>
    <row r="9" spans="1:7" ht="12" customHeight="1" x14ac:dyDescent="0.25">
      <c r="A9" s="122" t="s">
        <v>69</v>
      </c>
      <c r="B9" s="123">
        <v>18</v>
      </c>
      <c r="C9" s="123">
        <v>2</v>
      </c>
      <c r="E9" s="123"/>
      <c r="F9" s="123"/>
      <c r="G9" s="124"/>
    </row>
    <row r="10" spans="1:7" ht="12" customHeight="1" x14ac:dyDescent="0.25">
      <c r="A10" s="122" t="s">
        <v>70</v>
      </c>
      <c r="B10" s="123"/>
      <c r="C10" s="123"/>
      <c r="E10" s="123"/>
      <c r="F10" s="123"/>
      <c r="G10" s="124"/>
    </row>
    <row r="11" spans="1:7" ht="12" customHeight="1" x14ac:dyDescent="0.25">
      <c r="A11" s="122" t="s">
        <v>71</v>
      </c>
      <c r="B11" s="123"/>
      <c r="C11" s="123"/>
      <c r="E11" s="123"/>
      <c r="F11" s="123"/>
      <c r="G11" s="124"/>
    </row>
    <row r="12" spans="1:7" ht="12" customHeight="1" x14ac:dyDescent="0.25">
      <c r="A12" s="122" t="s">
        <v>72</v>
      </c>
      <c r="B12" s="123"/>
      <c r="C12" s="123"/>
      <c r="E12" s="123"/>
      <c r="F12" s="123"/>
      <c r="G12" s="124"/>
    </row>
    <row r="13" spans="1:7" ht="12" customHeight="1" x14ac:dyDescent="0.25">
      <c r="A13" s="122" t="s">
        <v>73</v>
      </c>
      <c r="B13" s="123"/>
      <c r="C13" s="123"/>
      <c r="E13" s="123"/>
      <c r="F13" s="123"/>
      <c r="G13" s="124"/>
    </row>
    <row r="14" spans="1:7" ht="12" customHeight="1" x14ac:dyDescent="0.25">
      <c r="A14" s="122" t="s">
        <v>74</v>
      </c>
      <c r="B14" s="123"/>
      <c r="C14" s="123"/>
      <c r="E14" s="123"/>
      <c r="F14" s="123"/>
      <c r="G14" s="124"/>
    </row>
    <row r="15" spans="1:7" ht="12" customHeight="1" x14ac:dyDescent="0.25">
      <c r="A15" s="125" t="s">
        <v>75</v>
      </c>
      <c r="B15" s="123"/>
      <c r="C15" s="123"/>
      <c r="E15" s="123"/>
      <c r="F15" s="123"/>
      <c r="G15" s="124"/>
    </row>
    <row r="16" spans="1:7" ht="12" customHeight="1" x14ac:dyDescent="0.25">
      <c r="A16" s="125"/>
      <c r="E16"/>
      <c r="F16"/>
      <c r="G16" s="118"/>
    </row>
    <row r="17" spans="1:7" ht="20.25" customHeight="1" x14ac:dyDescent="0.3">
      <c r="A17" s="119" t="s">
        <v>76</v>
      </c>
      <c r="E17"/>
      <c r="F17"/>
      <c r="G17" s="118"/>
    </row>
    <row r="18" spans="1:7" ht="12" customHeight="1" x14ac:dyDescent="0.25">
      <c r="A18" s="125"/>
      <c r="B18" s="121" t="s">
        <v>27</v>
      </c>
      <c r="C18"/>
      <c r="D18"/>
      <c r="E18"/>
      <c r="F18"/>
      <c r="G18" s="127"/>
    </row>
    <row r="19" spans="1:7" ht="12" customHeight="1" x14ac:dyDescent="0.25">
      <c r="A19" s="122" t="s">
        <v>64</v>
      </c>
      <c r="B19" s="129">
        <v>89</v>
      </c>
      <c r="C19"/>
      <c r="D19"/>
      <c r="E19"/>
      <c r="F19"/>
      <c r="G19" s="128"/>
    </row>
    <row r="20" spans="1:7" ht="12" customHeight="1" x14ac:dyDescent="0.25">
      <c r="A20" s="122" t="s">
        <v>65</v>
      </c>
      <c r="B20" s="129">
        <v>114</v>
      </c>
      <c r="C20"/>
      <c r="D20"/>
      <c r="E20"/>
      <c r="F20"/>
      <c r="G20" s="128"/>
    </row>
    <row r="21" spans="1:7" ht="12" customHeight="1" x14ac:dyDescent="0.25">
      <c r="A21" s="122" t="s">
        <v>66</v>
      </c>
      <c r="B21" s="129">
        <v>106</v>
      </c>
      <c r="C21"/>
      <c r="D21"/>
      <c r="E21"/>
      <c r="F21"/>
      <c r="G21" s="128"/>
    </row>
    <row r="22" spans="1:7" ht="12" customHeight="1" x14ac:dyDescent="0.25">
      <c r="A22" s="122" t="s">
        <v>67</v>
      </c>
      <c r="B22" s="129">
        <v>96</v>
      </c>
      <c r="C22"/>
      <c r="D22"/>
      <c r="E22"/>
      <c r="F22"/>
      <c r="G22" s="128"/>
    </row>
    <row r="23" spans="1:7" ht="12" customHeight="1" x14ac:dyDescent="0.25">
      <c r="A23" s="122" t="s">
        <v>68</v>
      </c>
      <c r="B23" s="129">
        <v>98</v>
      </c>
      <c r="C23"/>
      <c r="D23"/>
      <c r="E23"/>
      <c r="F23"/>
      <c r="G23" s="128"/>
    </row>
    <row r="24" spans="1:7" ht="12" customHeight="1" x14ac:dyDescent="0.25">
      <c r="A24" s="122" t="s">
        <v>69</v>
      </c>
      <c r="B24" s="129">
        <v>93</v>
      </c>
      <c r="C24"/>
      <c r="D24"/>
      <c r="E24"/>
      <c r="F24"/>
      <c r="G24" s="128"/>
    </row>
    <row r="25" spans="1:7" ht="12" customHeight="1" x14ac:dyDescent="0.25">
      <c r="A25" s="122" t="s">
        <v>70</v>
      </c>
      <c r="B25" s="129"/>
      <c r="C25"/>
      <c r="D25"/>
      <c r="E25"/>
      <c r="F25"/>
      <c r="G25" s="128"/>
    </row>
    <row r="26" spans="1:7" ht="12" customHeight="1" x14ac:dyDescent="0.25">
      <c r="A26" s="122" t="s">
        <v>71</v>
      </c>
      <c r="B26" s="129"/>
      <c r="C26"/>
      <c r="D26"/>
      <c r="E26"/>
      <c r="F26"/>
      <c r="G26" s="128"/>
    </row>
    <row r="27" spans="1:7" ht="12" customHeight="1" x14ac:dyDescent="0.25">
      <c r="A27" s="122" t="s">
        <v>72</v>
      </c>
      <c r="B27" s="129"/>
      <c r="C27"/>
      <c r="D27"/>
      <c r="E27"/>
      <c r="F27"/>
      <c r="G27" s="128"/>
    </row>
    <row r="28" spans="1:7" ht="12" customHeight="1" x14ac:dyDescent="0.25">
      <c r="A28" s="122" t="s">
        <v>73</v>
      </c>
      <c r="B28" s="129"/>
      <c r="C28"/>
      <c r="D28"/>
      <c r="E28"/>
      <c r="F28"/>
      <c r="G28" s="128"/>
    </row>
    <row r="29" spans="1:7" ht="12" customHeight="1" x14ac:dyDescent="0.25">
      <c r="A29" s="122" t="s">
        <v>74</v>
      </c>
      <c r="B29" s="129"/>
      <c r="C29"/>
      <c r="D29"/>
      <c r="E29"/>
      <c r="F29"/>
      <c r="G29" s="128"/>
    </row>
    <row r="30" spans="1:7" ht="12" customHeight="1" x14ac:dyDescent="0.25">
      <c r="A30" s="125" t="s">
        <v>75</v>
      </c>
      <c r="B30" s="129"/>
      <c r="C30"/>
      <c r="D30"/>
      <c r="E30"/>
      <c r="F30"/>
      <c r="G30" s="124"/>
    </row>
    <row r="31" spans="1:7" ht="30" customHeight="1" x14ac:dyDescent="0.25">
      <c r="C31"/>
      <c r="D31"/>
      <c r="E31"/>
      <c r="F31"/>
      <c r="G31" s="118"/>
    </row>
    <row r="32" spans="1:7" ht="15.6" x14ac:dyDescent="0.3">
      <c r="A32" s="119" t="s">
        <v>77</v>
      </c>
      <c r="G32" s="118"/>
    </row>
    <row r="33" spans="1:8" ht="12" customHeight="1" x14ac:dyDescent="0.25">
      <c r="A33" s="122" t="s">
        <v>64</v>
      </c>
      <c r="B33" s="123">
        <f>481+1243</f>
        <v>1724</v>
      </c>
      <c r="C33"/>
      <c r="D33"/>
      <c r="E33"/>
      <c r="F33"/>
      <c r="G33"/>
      <c r="H33"/>
    </row>
    <row r="34" spans="1:8" ht="12" customHeight="1" x14ac:dyDescent="0.25">
      <c r="A34" s="122" t="s">
        <v>65</v>
      </c>
      <c r="B34" s="123">
        <f>54+1267+387+29</f>
        <v>1737</v>
      </c>
      <c r="C34"/>
      <c r="D34"/>
      <c r="E34"/>
      <c r="F34"/>
      <c r="G34"/>
      <c r="H34"/>
    </row>
    <row r="35" spans="1:8" ht="12" customHeight="1" x14ac:dyDescent="0.25">
      <c r="A35" s="122" t="s">
        <v>66</v>
      </c>
      <c r="B35" s="123">
        <f>1807-B21</f>
        <v>1701</v>
      </c>
      <c r="C35"/>
      <c r="D35"/>
      <c r="E35"/>
      <c r="F35"/>
      <c r="G35"/>
      <c r="H35"/>
    </row>
    <row r="36" spans="1:8" ht="12" customHeight="1" x14ac:dyDescent="0.25">
      <c r="A36" s="122" t="s">
        <v>67</v>
      </c>
      <c r="B36" s="123">
        <v>1821</v>
      </c>
      <c r="C36"/>
      <c r="D36"/>
      <c r="E36"/>
      <c r="F36"/>
      <c r="G36"/>
      <c r="H36"/>
    </row>
    <row r="37" spans="1:8" ht="12" customHeight="1" x14ac:dyDescent="0.25">
      <c r="A37" s="122" t="s">
        <v>68</v>
      </c>
      <c r="B37" s="123">
        <f>401+85+928+457</f>
        <v>1871</v>
      </c>
      <c r="C37"/>
      <c r="D37"/>
      <c r="E37"/>
      <c r="F37" s="192"/>
      <c r="G37"/>
      <c r="H37"/>
    </row>
    <row r="38" spans="1:8" ht="12" customHeight="1" x14ac:dyDescent="0.25">
      <c r="A38" s="122" t="s">
        <v>69</v>
      </c>
      <c r="B38" s="123">
        <f>580+932+344</f>
        <v>1856</v>
      </c>
      <c r="C38"/>
      <c r="D38"/>
      <c r="E38"/>
      <c r="F38"/>
      <c r="G38"/>
      <c r="H38"/>
    </row>
    <row r="39" spans="1:8" ht="12" customHeight="1" x14ac:dyDescent="0.25">
      <c r="A39" s="122" t="s">
        <v>70</v>
      </c>
      <c r="B39" s="123"/>
      <c r="C39"/>
      <c r="D39"/>
      <c r="E39"/>
      <c r="F39"/>
      <c r="G39"/>
      <c r="H39"/>
    </row>
    <row r="40" spans="1:8" ht="12" customHeight="1" x14ac:dyDescent="0.25">
      <c r="A40" s="122" t="s">
        <v>71</v>
      </c>
      <c r="B40" s="123"/>
      <c r="C40"/>
      <c r="D40"/>
      <c r="E40"/>
      <c r="F40"/>
      <c r="G40"/>
      <c r="H40"/>
    </row>
    <row r="41" spans="1:8" ht="12" customHeight="1" x14ac:dyDescent="0.25">
      <c r="A41" s="122" t="s">
        <v>72</v>
      </c>
      <c r="B41" s="123"/>
      <c r="C41"/>
      <c r="D41"/>
      <c r="E41"/>
      <c r="F41"/>
      <c r="G41"/>
      <c r="H41"/>
    </row>
    <row r="42" spans="1:8" ht="12" customHeight="1" x14ac:dyDescent="0.25">
      <c r="A42" s="122" t="s">
        <v>73</v>
      </c>
      <c r="B42" s="129"/>
      <c r="C42"/>
      <c r="D42"/>
      <c r="E42"/>
      <c r="F42"/>
      <c r="G42"/>
      <c r="H42"/>
    </row>
    <row r="43" spans="1:8" ht="12" customHeight="1" x14ac:dyDescent="0.25">
      <c r="A43" s="122" t="s">
        <v>74</v>
      </c>
      <c r="B43" s="129"/>
      <c r="C43"/>
      <c r="D43"/>
      <c r="E43"/>
      <c r="F43"/>
      <c r="G43"/>
      <c r="H43"/>
    </row>
    <row r="44" spans="1:8" ht="12" customHeight="1" x14ac:dyDescent="0.25">
      <c r="A44" s="125" t="s">
        <v>75</v>
      </c>
      <c r="B44" s="130"/>
      <c r="C44"/>
      <c r="D44"/>
      <c r="E44"/>
      <c r="F44"/>
      <c r="G44"/>
      <c r="H44"/>
    </row>
    <row r="45" spans="1:8" ht="12" customHeight="1" x14ac:dyDescent="0.25">
      <c r="C45"/>
      <c r="D45"/>
      <c r="E45"/>
      <c r="F45"/>
      <c r="G45"/>
      <c r="H45"/>
    </row>
    <row r="46" spans="1:8" ht="12" customHeight="1" x14ac:dyDescent="0.25">
      <c r="C46"/>
      <c r="D46"/>
      <c r="E46"/>
      <c r="F46"/>
      <c r="G46"/>
      <c r="H46"/>
    </row>
    <row r="47" spans="1:8" ht="12" customHeight="1" x14ac:dyDescent="0.25"/>
    <row r="48" spans="1: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</sheetData>
  <mergeCells count="1">
    <mergeCell ref="A1:D1"/>
  </mergeCells>
  <phoneticPr fontId="7" type="noConversion"/>
  <pageMargins left="0.5" right="0.75" top="0.5" bottom="0.5" header="0.5" footer="0.5"/>
  <pageSetup scale="9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ENW Trading Business</vt:lpstr>
      <vt:lpstr>ENW Trdng DATA</vt:lpstr>
      <vt:lpstr>Linked Data</vt:lpstr>
      <vt:lpstr>Hot List</vt:lpstr>
      <vt:lpstr>Portfolio Data</vt:lpstr>
      <vt:lpstr>Headcount Data</vt:lpstr>
      <vt:lpstr>'ENW Trading Business'!Print_Area</vt:lpstr>
      <vt:lpstr>'Linked Data'!Print_Area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2001-06-11T21:00:27Z</cp:lastPrinted>
  <dcterms:created xsi:type="dcterms:W3CDTF">2000-07-11T15:11:33Z</dcterms:created>
  <dcterms:modified xsi:type="dcterms:W3CDTF">2023-09-10T11:07:06Z</dcterms:modified>
</cp:coreProperties>
</file>