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15"/>
  </bookViews>
  <sheets>
    <sheet name="North America Trading" sheetId="15" r:id="rId1"/>
    <sheet name="North America Trading Data" sheetId="17" r:id="rId2"/>
    <sheet name="Linked Data " sheetId="18" r:id="rId3"/>
    <sheet name="Hot List" sheetId="19" r:id="rId4"/>
    <sheet name="Portfolio Data" sheetId="21" r:id="rId5"/>
    <sheet name="Headcount Data" sheetId="22" r:id="rId6"/>
    <sheet name="Hard Look Assets Types" sheetId="23" r:id="rId7"/>
  </sheets>
  <externalReferences>
    <externalReference r:id="rId8"/>
    <externalReference r:id="rId9"/>
  </externalReferences>
  <definedNames>
    <definedName name="_xlnm.Print_Area" localSheetId="3">'Hot List'!$A$1:$G$17</definedName>
    <definedName name="_xlnm.Print_Area" localSheetId="2">'Linked Data '!$A$1:$P$57</definedName>
    <definedName name="_xlnm.Print_Area" localSheetId="0">'North America Trading'!$A$1:$P$47</definedName>
    <definedName name="_xlnm.Print_Area" localSheetId="1">'North America Trading Data'!$A$16:$P$81</definedName>
  </definedNames>
  <calcPr calcId="92512"/>
</workbook>
</file>

<file path=xl/calcChain.xml><?xml version="1.0" encoding="utf-8"?>
<calcChain xmlns="http://schemas.openxmlformats.org/spreadsheetml/2006/main">
  <c r="B36" i="23" l="1"/>
  <c r="C36" i="23"/>
  <c r="D36" i="23"/>
  <c r="D40" i="23"/>
  <c r="C42" i="23"/>
  <c r="D42" i="23"/>
  <c r="B4" i="22"/>
  <c r="C4" i="22"/>
  <c r="B5" i="22"/>
  <c r="C5" i="22"/>
  <c r="B6" i="22"/>
  <c r="C6" i="22"/>
  <c r="B7" i="22"/>
  <c r="C7" i="22"/>
  <c r="D19" i="22"/>
  <c r="F19" i="22"/>
  <c r="F20" i="22"/>
  <c r="F21" i="22"/>
  <c r="E22" i="22"/>
  <c r="F22" i="22"/>
  <c r="F23" i="22"/>
  <c r="E15" i="19"/>
  <c r="E17" i="19"/>
  <c r="E6" i="18"/>
  <c r="M6" i="18"/>
  <c r="O6" i="18"/>
  <c r="E7" i="18"/>
  <c r="M7" i="18"/>
  <c r="O7" i="18"/>
  <c r="M8" i="18"/>
  <c r="O8" i="18"/>
  <c r="M9" i="18"/>
  <c r="O9" i="18"/>
  <c r="C10" i="18"/>
  <c r="E10" i="18"/>
  <c r="I10" i="18"/>
  <c r="K10" i="18"/>
  <c r="M10" i="18"/>
  <c r="O10" i="18"/>
  <c r="G15" i="18"/>
  <c r="M15" i="18"/>
  <c r="O15" i="18"/>
  <c r="C23" i="18"/>
  <c r="E23" i="18"/>
  <c r="C24" i="18"/>
  <c r="E24" i="18"/>
  <c r="M24" i="18"/>
  <c r="O24" i="18"/>
  <c r="I26" i="18"/>
  <c r="K26" i="18"/>
  <c r="I29" i="18"/>
  <c r="K29" i="18"/>
  <c r="I31" i="18"/>
  <c r="K31" i="18"/>
  <c r="I35" i="18"/>
  <c r="K35" i="18"/>
  <c r="I41" i="18"/>
  <c r="K41" i="18"/>
  <c r="I43" i="18"/>
  <c r="K43" i="18"/>
  <c r="I47" i="18"/>
  <c r="K47" i="18"/>
  <c r="I48" i="18"/>
  <c r="K48" i="18"/>
  <c r="I49" i="18"/>
  <c r="K49" i="18"/>
  <c r="K54" i="18"/>
  <c r="M54" i="18"/>
  <c r="O54" i="18"/>
  <c r="P1" i="15"/>
  <c r="B3" i="15"/>
  <c r="E9" i="15"/>
  <c r="G9" i="15"/>
  <c r="I9" i="15"/>
  <c r="L9" i="15"/>
  <c r="O9" i="15"/>
  <c r="E10" i="15"/>
  <c r="G10" i="15"/>
  <c r="I10" i="15"/>
  <c r="L10" i="15"/>
  <c r="O10" i="15"/>
  <c r="E11" i="15"/>
  <c r="G11" i="15"/>
  <c r="I11" i="15"/>
  <c r="L11" i="15"/>
  <c r="O11" i="15"/>
  <c r="E12" i="15"/>
  <c r="G12" i="15"/>
  <c r="I12" i="15"/>
  <c r="L12" i="15"/>
  <c r="O12" i="15"/>
  <c r="E13" i="15"/>
  <c r="G13" i="15"/>
  <c r="I13" i="15"/>
  <c r="L13" i="15"/>
  <c r="O13" i="15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</calcChain>
</file>

<file path=xl/sharedStrings.xml><?xml version="1.0" encoding="utf-8"?>
<sst xmlns="http://schemas.openxmlformats.org/spreadsheetml/2006/main" count="280" uniqueCount="168">
  <si>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</si>
  <si>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</si>
  <si>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</si>
  <si>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</si>
  <si>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</si>
  <si>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</si>
  <si>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</si>
  <si>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</si>
  <si>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</si>
  <si>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</si>
  <si>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 xml:space="preserve"> Gas</t>
  </si>
  <si>
    <t>Drift</t>
  </si>
  <si>
    <t>GROSS MARGIN</t>
  </si>
  <si>
    <t xml:space="preserve">Gas </t>
  </si>
  <si>
    <t xml:space="preserve">Other </t>
  </si>
  <si>
    <t>TRADING</t>
  </si>
  <si>
    <t>Actual</t>
  </si>
  <si>
    <t>Actual Dir</t>
  </si>
  <si>
    <t>Plan Direct</t>
  </si>
  <si>
    <t>Comm Exp</t>
  </si>
  <si>
    <t xml:space="preserve">Drift </t>
  </si>
  <si>
    <t>Other</t>
  </si>
  <si>
    <t>ORIGINATION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</si>
  <si>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</si>
  <si>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</si>
  <si>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</si>
  <si>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</si>
  <si>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</si>
  <si>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</si>
  <si>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</si>
  <si>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</si>
  <si>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</si>
  <si>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</si>
  <si>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</si>
  <si>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</si>
  <si>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</si>
  <si>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</si>
  <si>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</si>
  <si>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</si>
  <si>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</si>
  <si>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</si>
  <si>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</si>
  <si>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VAR</t>
  </si>
  <si>
    <t>VAR Limit</t>
  </si>
  <si>
    <t>GAS</t>
  </si>
  <si>
    <t>NOP</t>
  </si>
  <si>
    <t>NOP Limit</t>
  </si>
  <si>
    <t>(Top Deals)</t>
  </si>
  <si>
    <t>Rows may be added as needed</t>
  </si>
  <si>
    <r>
      <t xml:space="preserve">Please fill exactly like </t>
    </r>
    <r>
      <rPr>
        <b/>
        <u/>
        <sz val="10"/>
        <rFont val="Arial"/>
        <family val="2"/>
      </rPr>
      <t>shown</t>
    </r>
    <r>
      <rPr>
        <sz val="10"/>
        <rFont val="Arial"/>
      </rPr>
      <t xml:space="preserve">, </t>
    </r>
    <r>
      <rPr>
        <b/>
        <u/>
        <sz val="10"/>
        <rFont val="Arial"/>
        <family val="2"/>
      </rPr>
      <t>do not add any columns.</t>
    </r>
  </si>
  <si>
    <t>Worksheet for Major Position Chart</t>
  </si>
  <si>
    <t>Data for Major Position Chart</t>
  </si>
  <si>
    <t>FCEL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</si>
  <si>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</si>
  <si>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</si>
  <si>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</si>
  <si>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</si>
  <si>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</si>
  <si>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</si>
  <si>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</si>
  <si>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</si>
  <si>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</si>
  <si>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</si>
  <si>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</si>
  <si>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</si>
  <si>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</si>
  <si>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</si>
  <si>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</si>
  <si>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</si>
  <si>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</si>
  <si>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</si>
  <si>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</si>
  <si>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</si>
  <si>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Chairman</t>
  </si>
  <si>
    <t>SUM</t>
  </si>
  <si>
    <t>Commercial Support Headcount DATA</t>
  </si>
  <si>
    <t>Direct</t>
  </si>
  <si>
    <t>Facility Cost (Other)</t>
  </si>
  <si>
    <t>Interest (Other)</t>
  </si>
  <si>
    <t>Other Total for EXPENSES</t>
  </si>
  <si>
    <t>TOTAL EXPENSES</t>
  </si>
  <si>
    <t>EBT LINE CHECK</t>
  </si>
  <si>
    <t>TOTAL MARGIN</t>
  </si>
  <si>
    <t>(formula is Trading + Origination + Assets &amp; Invts)</t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</si>
  <si>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</si>
  <si>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</si>
  <si>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</si>
  <si>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</si>
  <si>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</si>
  <si>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(formula is Direct Comm Exp Total + Supprt Total + Other Total)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</si>
  <si>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</si>
  <si>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Linked To Groups</t>
  </si>
  <si>
    <t>"Earnings Summary"</t>
  </si>
  <si>
    <t>Other Postings</t>
  </si>
  <si>
    <t>Total Forecast</t>
  </si>
  <si>
    <t>Should equal total on hot list identified and forecast for originations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</si>
  <si>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</si>
  <si>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</si>
  <si>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</si>
  <si>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</si>
  <si>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</si>
  <si>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</si>
  <si>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</si>
  <si>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</si>
  <si>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VRDO</t>
  </si>
  <si>
    <t>* VRDO Formerly FWIS First World Communications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</si>
  <si>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</si>
  <si>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</si>
  <si>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</si>
  <si>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</si>
  <si>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</si>
  <si>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</si>
  <si>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</si>
  <si>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</si>
  <si>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</si>
  <si>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</si>
  <si>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</si>
  <si>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Canada</t>
  </si>
  <si>
    <t>KCS VPP Syndication</t>
  </si>
  <si>
    <t>Energy Capital Services</t>
  </si>
  <si>
    <t>NORTH AMERICA TRADING</t>
  </si>
  <si>
    <t>NORTH AMERICA</t>
  </si>
  <si>
    <t>Compression Services</t>
  </si>
  <si>
    <t>In Thousands</t>
  </si>
  <si>
    <t>MPR</t>
  </si>
  <si>
    <t>Descriptions</t>
  </si>
  <si>
    <t>Carry Values</t>
  </si>
  <si>
    <t>Public Positions</t>
  </si>
  <si>
    <t xml:space="preserve">    Applied Terravision Warrants</t>
  </si>
  <si>
    <t xml:space="preserve">    Fuelcell Energy</t>
  </si>
  <si>
    <t xml:space="preserve">    Other</t>
  </si>
  <si>
    <t xml:space="preserve"> Private Positions</t>
  </si>
  <si>
    <t xml:space="preserve">     Alamac</t>
  </si>
  <si>
    <t xml:space="preserve">     BigHorn</t>
  </si>
  <si>
    <t xml:space="preserve">     Cypress Exploration</t>
  </si>
  <si>
    <t xml:space="preserve">     Encorp</t>
  </si>
  <si>
    <t xml:space="preserve">     Mariner Common and Commodity</t>
  </si>
  <si>
    <t xml:space="preserve">     Mariner Warrants</t>
  </si>
  <si>
    <t xml:space="preserve">     Other</t>
  </si>
  <si>
    <t>Debt/ VPPS</t>
  </si>
  <si>
    <t xml:space="preserve">     KCS VPP</t>
  </si>
  <si>
    <t xml:space="preserve">     Mariner Combined Debt </t>
  </si>
  <si>
    <t>Swaps</t>
  </si>
  <si>
    <t xml:space="preserve">     East Coast Power Common Swap</t>
  </si>
  <si>
    <t xml:space="preserve">     East Coast Power Loan Swap</t>
  </si>
  <si>
    <t>Raptor Positions</t>
  </si>
  <si>
    <t xml:space="preserve">    Hanover Compressor</t>
  </si>
  <si>
    <t xml:space="preserve">    Venoco Convertible</t>
  </si>
  <si>
    <t xml:space="preserve">    Catalytica</t>
  </si>
  <si>
    <t xml:space="preserve">    Hornbeck-Leevac Warrants</t>
  </si>
  <si>
    <t>Facility Costs</t>
  </si>
  <si>
    <t>HPL</t>
  </si>
  <si>
    <t>Oakhill</t>
  </si>
  <si>
    <t>CNR</t>
  </si>
  <si>
    <t xml:space="preserve">Asset/Accrual Margin </t>
  </si>
  <si>
    <t>CMS - Medicine Bow</t>
  </si>
  <si>
    <t>Natural Gas</t>
  </si>
  <si>
    <t>Suncor PGT</t>
  </si>
  <si>
    <t>Project Mapleleaf</t>
  </si>
  <si>
    <t>NORTH AMERICA'S CHART DATA</t>
  </si>
  <si>
    <t>Gas Plan</t>
  </si>
  <si>
    <t>Power Plan</t>
  </si>
  <si>
    <t>Drift Plan</t>
  </si>
  <si>
    <t>Bay Gas</t>
  </si>
  <si>
    <t>N1 Turbine Sale</t>
  </si>
  <si>
    <t>Seabreeze II</t>
  </si>
  <si>
    <t>Barrington/Burlington T/P Swap</t>
  </si>
  <si>
    <r>
      <t xml:space="preserve">   </t>
    </r>
    <r>
      <rPr>
        <sz val="10"/>
        <rFont val="Times New Roman"/>
        <family val="1"/>
      </rPr>
      <t>Juniper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</si>
</sst>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8" formatCode="0.0%"/>
    <numFmt numFmtId="170" formatCode="_(* #,##0.0_);_(* \(#,##0.0\);_(* &quot;-&quot;?_);_(@_)"/>
    <numFmt numFmtId="174" formatCode="0.0"/>
    <numFmt numFmtId="175" formatCode="#,##0.0"/>
    <numFmt numFmtId="177" formatCode="_(&quot;$&quot;* #,##0_);_(&quot;$&quot;* \(#,##0\);_(&quot;$&quot;* &quot;-&quot;??_);_(@_)"/>
    <numFmt numFmtId="178" formatCode="_(* #,##0_);_(* \(#,##0\);_(* &quot;-&quot;??_);_(@_)"/>
  </numFmts>
  <fonts count="4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7"/>
      <name val="Arial"/>
      <family val="2"/>
    </font>
    <font>
      <b/>
      <sz val="11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/>
  </cellStyleXfs>
  <cellXfs count="274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9" fillId="0" borderId="0" xfId="0" applyFont="1"/>
    <xf numFmtId="164" fontId="4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8" fillId="0" borderId="0" xfId="0" applyFont="1"/>
    <xf numFmtId="49" fontId="18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Fill="1"/>
    <xf numFmtId="0" fontId="20" fillId="0" borderId="4" xfId="0" applyFont="1" applyBorder="1"/>
    <xf numFmtId="0" fontId="21" fillId="0" borderId="5" xfId="0" applyFont="1" applyBorder="1"/>
    <xf numFmtId="164" fontId="22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6" xfId="0" applyFont="1" applyBorder="1"/>
    <xf numFmtId="0" fontId="21" fillId="0" borderId="0" xfId="0" applyFont="1" applyBorder="1"/>
    <xf numFmtId="0" fontId="20" fillId="0" borderId="7" xfId="0" applyFont="1" applyBorder="1"/>
    <xf numFmtId="164" fontId="22" fillId="0" borderId="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2" xfId="0" applyFont="1" applyBorder="1"/>
    <xf numFmtId="0" fontId="21" fillId="0" borderId="0" xfId="0" applyFont="1"/>
    <xf numFmtId="0" fontId="16" fillId="0" borderId="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164" fontId="17" fillId="0" borderId="0" xfId="0" applyNumberFormat="1" applyFont="1" applyFill="1" applyBorder="1"/>
    <xf numFmtId="0" fontId="17" fillId="0" borderId="2" xfId="0" applyFont="1" applyBorder="1"/>
    <xf numFmtId="0" fontId="17" fillId="0" borderId="7" xfId="0" applyFont="1" applyBorder="1" applyAlignment="1">
      <alignment horizontal="right"/>
    </xf>
    <xf numFmtId="164" fontId="17" fillId="3" borderId="0" xfId="0" applyNumberFormat="1" applyFont="1" applyFill="1" applyBorder="1"/>
    <xf numFmtId="164" fontId="17" fillId="3" borderId="1" xfId="0" applyNumberFormat="1" applyFont="1" applyFill="1" applyBorder="1"/>
    <xf numFmtId="164" fontId="17" fillId="0" borderId="1" xfId="0" applyNumberFormat="1" applyFont="1" applyBorder="1"/>
    <xf numFmtId="0" fontId="17" fillId="0" borderId="7" xfId="0" applyFont="1" applyBorder="1"/>
    <xf numFmtId="164" fontId="17" fillId="4" borderId="0" xfId="0" applyNumberFormat="1" applyFont="1" applyFill="1" applyBorder="1"/>
    <xf numFmtId="0" fontId="17" fillId="0" borderId="8" xfId="0" applyFont="1" applyFill="1" applyBorder="1"/>
    <xf numFmtId="0" fontId="17" fillId="0" borderId="9" xfId="0" applyFont="1" applyFill="1" applyBorder="1"/>
    <xf numFmtId="164" fontId="17" fillId="0" borderId="9" xfId="0" applyNumberFormat="1" applyFont="1" applyFill="1" applyBorder="1"/>
    <xf numFmtId="0" fontId="17" fillId="0" borderId="10" xfId="0" applyFont="1" applyFill="1" applyBorder="1"/>
    <xf numFmtId="0" fontId="17" fillId="0" borderId="0" xfId="0" applyFont="1" applyFill="1"/>
    <xf numFmtId="0" fontId="16" fillId="0" borderId="8" xfId="0" applyFont="1" applyBorder="1"/>
    <xf numFmtId="0" fontId="17" fillId="0" borderId="9" xfId="0" applyFont="1" applyBorder="1"/>
    <xf numFmtId="164" fontId="17" fillId="3" borderId="9" xfId="0" applyNumberFormat="1" applyFont="1" applyFill="1" applyBorder="1"/>
    <xf numFmtId="164" fontId="17" fillId="0" borderId="9" xfId="0" applyNumberFormat="1" applyFont="1" applyBorder="1"/>
    <xf numFmtId="164" fontId="17" fillId="4" borderId="9" xfId="0" applyNumberFormat="1" applyFont="1" applyFill="1" applyBorder="1"/>
    <xf numFmtId="0" fontId="17" fillId="0" borderId="10" xfId="0" applyFont="1" applyBorder="1"/>
    <xf numFmtId="164" fontId="21" fillId="0" borderId="5" xfId="0" applyNumberFormat="1" applyFont="1" applyBorder="1"/>
    <xf numFmtId="164" fontId="21" fillId="0" borderId="0" xfId="0" applyNumberFormat="1" applyFont="1" applyBorder="1"/>
    <xf numFmtId="0" fontId="17" fillId="0" borderId="8" xfId="0" applyFont="1" applyBorder="1"/>
    <xf numFmtId="0" fontId="23" fillId="0" borderId="0" xfId="0" applyFont="1" applyAlignment="1">
      <alignment horizontal="right"/>
    </xf>
    <xf numFmtId="0" fontId="17" fillId="4" borderId="0" xfId="0" applyFont="1" applyFill="1"/>
    <xf numFmtId="164" fontId="17" fillId="3" borderId="0" xfId="0" applyNumberFormat="1" applyFont="1" applyFill="1"/>
    <xf numFmtId="0" fontId="16" fillId="0" borderId="4" xfId="0" applyFont="1" applyBorder="1"/>
    <xf numFmtId="0" fontId="17" fillId="0" borderId="5" xfId="0" applyFont="1" applyBorder="1"/>
    <xf numFmtId="164" fontId="17" fillId="0" borderId="5" xfId="0" applyNumberFormat="1" applyFont="1" applyBorder="1"/>
    <xf numFmtId="164" fontId="17" fillId="0" borderId="5" xfId="0" applyNumberFormat="1" applyFont="1" applyFill="1" applyBorder="1"/>
    <xf numFmtId="164" fontId="22" fillId="0" borderId="11" xfId="0" applyNumberFormat="1" applyFont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 applyAlignment="1">
      <alignment horizontal="right"/>
    </xf>
    <xf numFmtId="164" fontId="21" fillId="0" borderId="9" xfId="0" applyNumberFormat="1" applyFont="1" applyBorder="1"/>
    <xf numFmtId="0" fontId="21" fillId="0" borderId="10" xfId="0" applyFont="1" applyBorder="1"/>
    <xf numFmtId="164" fontId="21" fillId="0" borderId="0" xfId="0" applyNumberFormat="1" applyFont="1"/>
    <xf numFmtId="164" fontId="21" fillId="0" borderId="9" xfId="0" applyNumberFormat="1" applyFont="1" applyFill="1" applyBorder="1"/>
    <xf numFmtId="0" fontId="21" fillId="0" borderId="0" xfId="0" applyFont="1" applyFill="1"/>
    <xf numFmtId="0" fontId="2" fillId="5" borderId="1" xfId="0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4" fillId="0" borderId="0" xfId="0" applyFont="1"/>
    <xf numFmtId="0" fontId="24" fillId="0" borderId="0" xfId="0" applyFont="1" applyAlignment="1">
      <alignment horizontal="right"/>
    </xf>
    <xf numFmtId="175" fontId="24" fillId="0" borderId="0" xfId="0" applyNumberFormat="1" applyFont="1" applyAlignment="1">
      <alignment horizontal="center"/>
    </xf>
    <xf numFmtId="0" fontId="0" fillId="6" borderId="0" xfId="0" applyFill="1"/>
    <xf numFmtId="0" fontId="26" fillId="0" borderId="0" xfId="0" applyFont="1"/>
    <xf numFmtId="0" fontId="10" fillId="0" borderId="0" xfId="3" applyFont="1"/>
    <xf numFmtId="0" fontId="22" fillId="7" borderId="7" xfId="3" applyFont="1" applyFill="1" applyBorder="1" applyAlignment="1">
      <alignment horizontal="center"/>
    </xf>
    <xf numFmtId="0" fontId="22" fillId="7" borderId="2" xfId="3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21" fillId="7" borderId="7" xfId="3" applyFont="1" applyFill="1" applyBorder="1" applyAlignment="1">
      <alignment horizontal="center"/>
    </xf>
    <xf numFmtId="0" fontId="21" fillId="7" borderId="2" xfId="3" applyFont="1" applyFill="1" applyBorder="1" applyAlignment="1">
      <alignment horizontal="center"/>
    </xf>
    <xf numFmtId="168" fontId="21" fillId="0" borderId="0" xfId="3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0" fontId="21" fillId="0" borderId="0" xfId="3" applyFont="1"/>
    <xf numFmtId="0" fontId="1" fillId="0" borderId="0" xfId="3" applyFont="1" applyAlignment="1">
      <alignment horizontal="center"/>
    </xf>
    <xf numFmtId="0" fontId="1" fillId="0" borderId="0" xfId="3" applyFont="1" applyFill="1"/>
    <xf numFmtId="0" fontId="1" fillId="0" borderId="0" xfId="3" applyFont="1"/>
    <xf numFmtId="0" fontId="28" fillId="0" borderId="0" xfId="0" applyFont="1"/>
    <xf numFmtId="0" fontId="2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3" applyFont="1" applyBorder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5" borderId="12" xfId="3" applyFont="1" applyFill="1" applyBorder="1" applyAlignment="1">
      <alignment horizontal="center"/>
    </xf>
    <xf numFmtId="37" fontId="1" fillId="0" borderId="0" xfId="3" applyNumberFormat="1" applyFont="1" applyFill="1" applyAlignment="1">
      <alignment horizontal="center"/>
    </xf>
    <xf numFmtId="37" fontId="1" fillId="5" borderId="0" xfId="3" applyNumberFormat="1" applyFont="1" applyFill="1" applyAlignment="1">
      <alignment horizontal="center"/>
    </xf>
    <xf numFmtId="0" fontId="28" fillId="0" borderId="0" xfId="3" applyFont="1" applyAlignment="1">
      <alignment vertical="center"/>
    </xf>
    <xf numFmtId="164" fontId="21" fillId="0" borderId="0" xfId="0" applyNumberFormat="1" applyFont="1" applyFill="1" applyBorder="1"/>
    <xf numFmtId="0" fontId="29" fillId="0" borderId="7" xfId="0" applyFont="1" applyBorder="1" applyAlignment="1">
      <alignment horizontal="right"/>
    </xf>
    <xf numFmtId="164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2" fillId="0" borderId="8" xfId="0" applyFont="1" applyBorder="1" applyAlignment="1">
      <alignment horizontal="right"/>
    </xf>
    <xf numFmtId="0" fontId="21" fillId="0" borderId="9" xfId="0" applyFont="1" applyBorder="1"/>
    <xf numFmtId="164" fontId="21" fillId="0" borderId="0" xfId="0" applyNumberFormat="1" applyFont="1" applyFill="1"/>
    <xf numFmtId="0" fontId="30" fillId="7" borderId="4" xfId="0" applyFont="1" applyFill="1" applyBorder="1"/>
    <xf numFmtId="0" fontId="21" fillId="7" borderId="5" xfId="0" applyFont="1" applyFill="1" applyBorder="1"/>
    <xf numFmtId="164" fontId="22" fillId="7" borderId="5" xfId="0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164" fontId="22" fillId="7" borderId="13" xfId="0" applyNumberFormat="1" applyFont="1" applyFill="1" applyBorder="1" applyAlignment="1">
      <alignment horizontal="center"/>
    </xf>
    <xf numFmtId="0" fontId="21" fillId="7" borderId="6" xfId="0" applyFont="1" applyFill="1" applyBorder="1"/>
    <xf numFmtId="0" fontId="29" fillId="7" borderId="7" xfId="0" applyFont="1" applyFill="1" applyBorder="1" applyAlignment="1">
      <alignment horizontal="right"/>
    </xf>
    <xf numFmtId="0" fontId="21" fillId="7" borderId="0" xfId="0" applyFont="1" applyFill="1" applyBorder="1"/>
    <xf numFmtId="164" fontId="24" fillId="7" borderId="0" xfId="0" applyNumberFormat="1" applyFont="1" applyFill="1" applyBorder="1" applyAlignment="1">
      <alignment horizontal="left"/>
    </xf>
    <xf numFmtId="164" fontId="22" fillId="7" borderId="0" xfId="0" applyNumberFormat="1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1" fillId="7" borderId="2" xfId="0" applyFont="1" applyFill="1" applyBorder="1"/>
    <xf numFmtId="164" fontId="22" fillId="7" borderId="1" xfId="0" applyNumberFormat="1" applyFont="1" applyFill="1" applyBorder="1" applyAlignment="1">
      <alignment horizontal="center"/>
    </xf>
    <xf numFmtId="164" fontId="22" fillId="7" borderId="3" xfId="0" applyNumberFormat="1" applyFont="1" applyFill="1" applyBorder="1" applyAlignment="1">
      <alignment horizontal="center"/>
    </xf>
    <xf numFmtId="0" fontId="20" fillId="7" borderId="8" xfId="0" applyFont="1" applyFill="1" applyBorder="1"/>
    <xf numFmtId="0" fontId="21" fillId="7" borderId="9" xfId="0" applyFont="1" applyFill="1" applyBorder="1"/>
    <xf numFmtId="164" fontId="21" fillId="7" borderId="9" xfId="0" applyNumberFormat="1" applyFont="1" applyFill="1" applyBorder="1"/>
    <xf numFmtId="0" fontId="21" fillId="7" borderId="10" xfId="0" applyFont="1" applyFill="1" applyBorder="1"/>
    <xf numFmtId="0" fontId="31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164" fontId="32" fillId="3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0" fontId="32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17" fillId="8" borderId="0" xfId="0" applyFont="1" applyFill="1" applyAlignment="1">
      <alignment horizontal="center"/>
    </xf>
    <xf numFmtId="0" fontId="17" fillId="8" borderId="0" xfId="0" applyFont="1" applyFill="1"/>
    <xf numFmtId="0" fontId="21" fillId="7" borderId="8" xfId="3" applyFont="1" applyFill="1" applyBorder="1" applyAlignment="1">
      <alignment horizontal="center"/>
    </xf>
    <xf numFmtId="0" fontId="21" fillId="7" borderId="10" xfId="3" applyFont="1" applyFill="1" applyBorder="1" applyAlignment="1">
      <alignment horizontal="center"/>
    </xf>
    <xf numFmtId="175" fontId="24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175" fontId="18" fillId="0" borderId="3" xfId="0" applyNumberFormat="1" applyFont="1" applyBorder="1" applyAlignment="1">
      <alignment horizontal="center"/>
    </xf>
    <xf numFmtId="0" fontId="2" fillId="6" borderId="0" xfId="0" applyFont="1" applyFill="1"/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7" xfId="0" applyFont="1" applyBorder="1" applyAlignment="1">
      <alignment wrapText="1"/>
    </xf>
    <xf numFmtId="0" fontId="17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7" xfId="0" applyFont="1" applyFill="1" applyBorder="1" applyAlignment="1">
      <alignment horizontal="right"/>
    </xf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3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0" borderId="2" xfId="0" applyFont="1" applyFill="1" applyBorder="1"/>
    <xf numFmtId="0" fontId="16" fillId="0" borderId="7" xfId="0" applyFont="1" applyFill="1" applyBorder="1"/>
    <xf numFmtId="0" fontId="16" fillId="0" borderId="7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right"/>
    </xf>
    <xf numFmtId="3" fontId="17" fillId="0" borderId="9" xfId="0" applyNumberFormat="1" applyFont="1" applyFill="1" applyBorder="1" applyAlignment="1">
      <alignment horizontal="center"/>
    </xf>
    <xf numFmtId="3" fontId="17" fillId="0" borderId="9" xfId="0" applyNumberFormat="1" applyFont="1" applyFill="1" applyBorder="1"/>
    <xf numFmtId="0" fontId="24" fillId="0" borderId="0" xfId="0" applyFont="1" applyFill="1"/>
    <xf numFmtId="0" fontId="22" fillId="4" borderId="12" xfId="0" applyFont="1" applyFill="1" applyBorder="1" applyAlignment="1">
      <alignment vertical="center"/>
    </xf>
    <xf numFmtId="174" fontId="17" fillId="0" borderId="0" xfId="0" applyNumberFormat="1" applyFont="1" applyAlignment="1">
      <alignment horizontal="center"/>
    </xf>
    <xf numFmtId="174" fontId="17" fillId="0" borderId="0" xfId="0" applyNumberFormat="1" applyFont="1"/>
    <xf numFmtId="0" fontId="2" fillId="0" borderId="0" xfId="0" applyFont="1" applyBorder="1" applyAlignment="1">
      <alignment horizontal="center"/>
    </xf>
    <xf numFmtId="168" fontId="21" fillId="0" borderId="0" xfId="3" applyNumberFormat="1" applyFont="1" applyFill="1" applyAlignment="1">
      <alignment horizontal="center"/>
    </xf>
    <xf numFmtId="168" fontId="35" fillId="0" borderId="0" xfId="3" applyNumberFormat="1" applyFont="1" applyFill="1" applyAlignment="1">
      <alignment horizontal="center"/>
    </xf>
    <xf numFmtId="168" fontId="36" fillId="0" borderId="0" xfId="3" applyNumberFormat="1" applyFont="1" applyFill="1" applyAlignment="1">
      <alignment horizontal="center"/>
    </xf>
    <xf numFmtId="164" fontId="21" fillId="3" borderId="0" xfId="0" applyNumberFormat="1" applyFont="1" applyFill="1" applyBorder="1"/>
    <xf numFmtId="164" fontId="21" fillId="3" borderId="1" xfId="0" applyNumberFormat="1" applyFont="1" applyFill="1" applyBorder="1"/>
    <xf numFmtId="164" fontId="21" fillId="0" borderId="3" xfId="0" applyNumberFormat="1" applyFont="1" applyFill="1" applyBorder="1"/>
    <xf numFmtId="164" fontId="21" fillId="0" borderId="12" xfId="0" applyNumberFormat="1" applyFont="1" applyFill="1" applyBorder="1"/>
    <xf numFmtId="175" fontId="24" fillId="0" borderId="0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49" fontId="22" fillId="0" borderId="0" xfId="0" applyNumberFormat="1" applyFont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2" fillId="4" borderId="14" xfId="0" applyNumberFormat="1" applyFont="1" applyFill="1" applyBorder="1" applyAlignment="1">
      <alignment horizontal="center"/>
    </xf>
    <xf numFmtId="165" fontId="22" fillId="0" borderId="14" xfId="0" applyNumberFormat="1" applyFont="1" applyBorder="1" applyAlignment="1">
      <alignment horizontal="center"/>
    </xf>
    <xf numFmtId="164" fontId="17" fillId="0" borderId="14" xfId="0" applyNumberFormat="1" applyFont="1" applyBorder="1" applyAlignment="1">
      <alignment horizontal="center"/>
    </xf>
    <xf numFmtId="164" fontId="0" fillId="0" borderId="14" xfId="0" applyNumberFormat="1" applyBorder="1"/>
    <xf numFmtId="164" fontId="0" fillId="0" borderId="14" xfId="0" applyNumberForma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/>
    </xf>
    <xf numFmtId="174" fontId="17" fillId="0" borderId="0" xfId="0" applyNumberFormat="1" applyFont="1" applyFill="1" applyBorder="1" applyAlignment="1">
      <alignment horizontal="center"/>
    </xf>
    <xf numFmtId="164" fontId="17" fillId="9" borderId="0" xfId="0" applyNumberFormat="1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164" fontId="0" fillId="9" borderId="0" xfId="0" applyNumberFormat="1" applyFill="1" applyBorder="1"/>
    <xf numFmtId="164" fontId="0" fillId="9" borderId="0" xfId="0" applyNumberFormat="1" applyFill="1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 indent="1"/>
    </xf>
    <xf numFmtId="0" fontId="38" fillId="10" borderId="0" xfId="0" applyFont="1" applyFill="1"/>
    <xf numFmtId="0" fontId="39" fillId="10" borderId="0" xfId="0" applyFont="1" applyFill="1" applyBorder="1" applyAlignment="1">
      <alignment horizontal="center"/>
    </xf>
    <xf numFmtId="14" fontId="39" fillId="10" borderId="0" xfId="0" applyNumberFormat="1" applyFont="1" applyFill="1" applyAlignment="1">
      <alignment horizontal="center"/>
    </xf>
    <xf numFmtId="0" fontId="39" fillId="10" borderId="0" xfId="0" applyFont="1" applyFill="1" applyBorder="1"/>
    <xf numFmtId="0" fontId="40" fillId="0" borderId="0" xfId="0" applyFont="1"/>
    <xf numFmtId="43" fontId="37" fillId="0" borderId="0" xfId="1" applyFont="1"/>
    <xf numFmtId="44" fontId="41" fillId="0" borderId="0" xfId="1" applyNumberFormat="1" applyFont="1" applyFill="1"/>
    <xf numFmtId="177" fontId="41" fillId="0" borderId="0" xfId="1" applyNumberFormat="1" applyFont="1" applyFill="1"/>
    <xf numFmtId="43" fontId="41" fillId="0" borderId="0" xfId="2" applyNumberFormat="1" applyFont="1" applyFill="1"/>
    <xf numFmtId="178" fontId="41" fillId="0" borderId="0" xfId="2" applyNumberFormat="1" applyFont="1" applyFill="1"/>
    <xf numFmtId="43" fontId="41" fillId="0" borderId="0" xfId="1" applyFont="1" applyFill="1"/>
    <xf numFmtId="178" fontId="41" fillId="0" borderId="0" xfId="1" applyNumberFormat="1" applyFont="1" applyFill="1"/>
    <xf numFmtId="0" fontId="37" fillId="0" borderId="0" xfId="0" applyFont="1" applyFill="1"/>
    <xf numFmtId="0" fontId="40" fillId="0" borderId="0" xfId="0" applyFont="1" applyAlignment="1">
      <alignment horizontal="center"/>
    </xf>
    <xf numFmtId="43" fontId="41" fillId="0" borderId="0" xfId="1" applyFont="1"/>
    <xf numFmtId="44" fontId="40" fillId="0" borderId="3" xfId="2" applyFont="1" applyBorder="1"/>
    <xf numFmtId="177" fontId="40" fillId="0" borderId="3" xfId="2" applyNumberFormat="1" applyFont="1" applyBorder="1"/>
    <xf numFmtId="0" fontId="42" fillId="0" borderId="0" xfId="0" applyFont="1"/>
    <xf numFmtId="178" fontId="41" fillId="0" borderId="0" xfId="1" applyNumberFormat="1" applyFont="1" applyFill="1" applyBorder="1"/>
    <xf numFmtId="164" fontId="4" fillId="2" borderId="0" xfId="1" applyNumberFormat="1" applyFont="1" applyFill="1" applyBorder="1" applyAlignment="1">
      <alignment horizontal="center" vertical="center"/>
    </xf>
    <xf numFmtId="44" fontId="2" fillId="5" borderId="15" xfId="2" applyFont="1" applyFill="1" applyBorder="1" applyAlignment="1">
      <alignment horizontal="center"/>
    </xf>
    <xf numFmtId="44" fontId="2" fillId="5" borderId="13" xfId="2" applyFont="1" applyFill="1" applyBorder="1" applyAlignment="1">
      <alignment horizontal="center"/>
    </xf>
    <xf numFmtId="44" fontId="2" fillId="5" borderId="16" xfId="2" applyFont="1" applyFill="1" applyBorder="1" applyAlignment="1">
      <alignment horizontal="center"/>
    </xf>
    <xf numFmtId="44" fontId="2" fillId="7" borderId="15" xfId="2" applyFont="1" applyFill="1" applyBorder="1" applyAlignment="1">
      <alignment horizontal="center"/>
    </xf>
    <xf numFmtId="44" fontId="2" fillId="7" borderId="13" xfId="2" applyFont="1" applyFill="1" applyBorder="1" applyAlignment="1">
      <alignment horizontal="center"/>
    </xf>
    <xf numFmtId="44" fontId="2" fillId="7" borderId="16" xfId="2" applyFont="1" applyFill="1" applyBorder="1" applyAlignment="1">
      <alignment horizontal="center"/>
    </xf>
    <xf numFmtId="164" fontId="34" fillId="5" borderId="15" xfId="0" applyNumberFormat="1" applyFont="1" applyFill="1" applyBorder="1" applyAlignment="1">
      <alignment horizontal="center" vertical="center" wrapText="1"/>
    </xf>
    <xf numFmtId="164" fontId="34" fillId="5" borderId="13" xfId="0" applyNumberFormat="1" applyFont="1" applyFill="1" applyBorder="1" applyAlignment="1">
      <alignment horizontal="center" vertical="center" wrapText="1"/>
    </xf>
    <xf numFmtId="164" fontId="34" fillId="5" borderId="16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0" fontId="22" fillId="6" borderId="15" xfId="3" applyFont="1" applyFill="1" applyBorder="1" applyAlignment="1">
      <alignment horizontal="center"/>
    </xf>
    <xf numFmtId="0" fontId="22" fillId="6" borderId="16" xfId="3" applyFont="1" applyFill="1" applyBorder="1" applyAlignment="1">
      <alignment horizontal="center"/>
    </xf>
    <xf numFmtId="0" fontId="22" fillId="7" borderId="15" xfId="3" applyFont="1" applyFill="1" applyBorder="1" applyAlignment="1">
      <alignment horizontal="center"/>
    </xf>
    <xf numFmtId="0" fontId="22" fillId="7" borderId="16" xfId="3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52367688022274E-2"/>
          <c:y val="7.2539456548620124E-2"/>
          <c:w val="0.91364902506963797"/>
          <c:h val="0.79793402203482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49582172701949867"/>
                  <c:y val="0.35233450323615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DF-4C8B-B36E-362778C9C2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660167130919215"/>
                  <c:y val="0.26943226718058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F-4C8B-B36E-362778C9C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Data'!$J$4:$J$14</c:f>
              <c:numCache>
                <c:formatCode>0.0_);\(0.0\)</c:formatCode>
                <c:ptCount val="11"/>
                <c:pt idx="0">
                  <c:v>11.8</c:v>
                </c:pt>
                <c:pt idx="1">
                  <c:v>15.8</c:v>
                </c:pt>
                <c:pt idx="2">
                  <c:v>18.7</c:v>
                </c:pt>
                <c:pt idx="3">
                  <c:v>22.3</c:v>
                </c:pt>
                <c:pt idx="4">
                  <c:v>25.4</c:v>
                </c:pt>
                <c:pt idx="5">
                  <c:v>27.8</c:v>
                </c:pt>
                <c:pt idx="6">
                  <c:v>29.8</c:v>
                </c:pt>
                <c:pt idx="7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F-4C8B-B36E-362778C9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957529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Data'!$L$4:$L$14</c:f>
              <c:numCache>
                <c:formatCode>0.0_);\(0.0\)</c:formatCode>
                <c:ptCount val="11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32.9</c:v>
                </c:pt>
                <c:pt idx="5">
                  <c:v>32.9</c:v>
                </c:pt>
                <c:pt idx="6">
                  <c:v>32.9</c:v>
                </c:pt>
                <c:pt idx="7">
                  <c:v>32.9</c:v>
                </c:pt>
                <c:pt idx="8">
                  <c:v>32.9</c:v>
                </c:pt>
                <c:pt idx="9">
                  <c:v>32.9</c:v>
                </c:pt>
                <c:pt idx="10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8B-B36E-362778C9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575296"/>
        <c:axId val="1"/>
      </c:lineChart>
      <c:catAx>
        <c:axId val="1595752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957529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6869294583037E-2"/>
          <c:y val="9.8446405315984448E-2"/>
          <c:w val="0.8991828603910974"/>
          <c:h val="0.7772084630209298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340607883749111"/>
                  <c:y val="0.61658538066327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18-426A-BF27-F31035F27A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42517869004207"/>
                  <c:y val="0.8134781912952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18-426A-BF27-F31035F27AC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5558611564486231"/>
                  <c:y val="0.29533921594795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8-426A-BF27-F31035F27A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Data'!$B$4:$B$14</c:f>
              <c:numCache>
                <c:formatCode>0.0_);\(0.0\)</c:formatCode>
                <c:ptCount val="11"/>
                <c:pt idx="0">
                  <c:v>-117.9</c:v>
                </c:pt>
                <c:pt idx="1">
                  <c:v>-123.8</c:v>
                </c:pt>
                <c:pt idx="2">
                  <c:v>-157.80000000000001</c:v>
                </c:pt>
                <c:pt idx="3">
                  <c:v>-264.10000000000002</c:v>
                </c:pt>
                <c:pt idx="4">
                  <c:v>-159.80000000000001</c:v>
                </c:pt>
                <c:pt idx="5">
                  <c:v>-35</c:v>
                </c:pt>
                <c:pt idx="6">
                  <c:v>-152.9</c:v>
                </c:pt>
                <c:pt idx="7">
                  <c:v>-174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8-426A-BF27-F31035F27A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114095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Data'!$D$4:$D$14</c:f>
              <c:numCache>
                <c:formatCode>0.0_);\(0.0\)</c:formatCode>
                <c:ptCount val="11"/>
                <c:pt idx="0">
                  <c:v>104.8</c:v>
                </c:pt>
                <c:pt idx="1">
                  <c:v>104.8</c:v>
                </c:pt>
                <c:pt idx="2">
                  <c:v>104.8</c:v>
                </c:pt>
                <c:pt idx="3">
                  <c:v>104.8</c:v>
                </c:pt>
                <c:pt idx="4">
                  <c:v>104.8</c:v>
                </c:pt>
                <c:pt idx="5">
                  <c:v>104.8</c:v>
                </c:pt>
                <c:pt idx="6">
                  <c:v>104.8</c:v>
                </c:pt>
                <c:pt idx="7">
                  <c:v>104.8</c:v>
                </c:pt>
                <c:pt idx="8">
                  <c:v>104.8</c:v>
                </c:pt>
                <c:pt idx="9">
                  <c:v>104.8</c:v>
                </c:pt>
                <c:pt idx="10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8-426A-BF27-F31035F27A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40952"/>
        <c:axId val="1"/>
      </c:lineChart>
      <c:catAx>
        <c:axId val="1911409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3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4095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65243608350277E-2"/>
          <c:y val="7.2539456548620124E-2"/>
          <c:w val="0.91237486561985703"/>
          <c:h val="0.79793402203482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9385448970468E-2"/>
                  <c:y val="0.72539456548620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52-404D-BD65-4714017981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268111863426674"/>
                  <c:y val="0.63212954992368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52-404D-BD65-4714017981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5568275809564"/>
                  <c:y val="0.49741341633339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52-404D-BD65-4714017981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10481100575342"/>
                  <c:y val="0.35751589298962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52-404D-BD65-4714017981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Data'!$F$4:$F$14</c:f>
              <c:numCache>
                <c:formatCode>0.0_);\(0.0\)</c:formatCode>
                <c:ptCount val="11"/>
                <c:pt idx="0">
                  <c:v>39.6</c:v>
                </c:pt>
                <c:pt idx="1">
                  <c:v>117.2</c:v>
                </c:pt>
                <c:pt idx="2">
                  <c:v>191.1</c:v>
                </c:pt>
                <c:pt idx="3">
                  <c:v>224</c:v>
                </c:pt>
                <c:pt idx="4">
                  <c:v>280.39999999999998</c:v>
                </c:pt>
                <c:pt idx="5">
                  <c:v>313.2</c:v>
                </c:pt>
                <c:pt idx="6">
                  <c:v>395.5</c:v>
                </c:pt>
                <c:pt idx="7">
                  <c:v>371.6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52-404D-BD65-471401798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123193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Data'!$H$4:$H$14</c:f>
              <c:numCache>
                <c:formatCode>0.0_);\(0.0\)</c:formatCode>
                <c:ptCount val="11"/>
                <c:pt idx="0">
                  <c:v>153.19999999999999</c:v>
                </c:pt>
                <c:pt idx="1">
                  <c:v>153.19999999999999</c:v>
                </c:pt>
                <c:pt idx="2">
                  <c:v>153.19999999999999</c:v>
                </c:pt>
                <c:pt idx="3">
                  <c:v>153.19999999999999</c:v>
                </c:pt>
                <c:pt idx="4">
                  <c:v>153.19999999999999</c:v>
                </c:pt>
                <c:pt idx="5">
                  <c:v>153.19999999999999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153.19999999999999</c:v>
                </c:pt>
                <c:pt idx="9">
                  <c:v>153.19999999999999</c:v>
                </c:pt>
                <c:pt idx="10">
                  <c:v>153.19999999999999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52-404D-BD65-471401798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231936"/>
        <c:axId val="1"/>
      </c:lineChart>
      <c:catAx>
        <c:axId val="1912319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23193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73141499944078E-2"/>
          <c:y val="7.2917176621082838E-2"/>
          <c:w val="0.88648853377709846"/>
          <c:h val="0.70312991741758446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Data'!$B$18:$B$103</c:f>
              <c:numCache>
                <c:formatCode>0.0_);\(0.0\)</c:formatCode>
                <c:ptCount val="86"/>
                <c:pt idx="0">
                  <c:v>46.1</c:v>
                </c:pt>
                <c:pt idx="1">
                  <c:v>46.1</c:v>
                </c:pt>
                <c:pt idx="2">
                  <c:v>48</c:v>
                </c:pt>
                <c:pt idx="3">
                  <c:v>52.1</c:v>
                </c:pt>
                <c:pt idx="4">
                  <c:v>47.1</c:v>
                </c:pt>
                <c:pt idx="5">
                  <c:v>45.5</c:v>
                </c:pt>
                <c:pt idx="6">
                  <c:v>45.5</c:v>
                </c:pt>
                <c:pt idx="7">
                  <c:v>45.5</c:v>
                </c:pt>
                <c:pt idx="8">
                  <c:v>36.1</c:v>
                </c:pt>
                <c:pt idx="9">
                  <c:v>32</c:v>
                </c:pt>
                <c:pt idx="10">
                  <c:v>29.1</c:v>
                </c:pt>
                <c:pt idx="11">
                  <c:v>26.5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33.299999999999997</c:v>
                </c:pt>
                <c:pt idx="16">
                  <c:v>37.1</c:v>
                </c:pt>
                <c:pt idx="17">
                  <c:v>47.1</c:v>
                </c:pt>
                <c:pt idx="18">
                  <c:v>53.1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101</c:v>
                </c:pt>
                <c:pt idx="23">
                  <c:v>100.7</c:v>
                </c:pt>
                <c:pt idx="24">
                  <c:v>89.8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79.7</c:v>
                </c:pt>
                <c:pt idx="30">
                  <c:v>78.7</c:v>
                </c:pt>
                <c:pt idx="31">
                  <c:v>77.8</c:v>
                </c:pt>
                <c:pt idx="32">
                  <c:v>79.400000000000006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76.5</c:v>
                </c:pt>
                <c:pt idx="37">
                  <c:v>82</c:v>
                </c:pt>
                <c:pt idx="38">
                  <c:v>76.400000000000006</c:v>
                </c:pt>
                <c:pt idx="39">
                  <c:v>89.9</c:v>
                </c:pt>
                <c:pt idx="40">
                  <c:v>82.5</c:v>
                </c:pt>
                <c:pt idx="41">
                  <c:v>82.5</c:v>
                </c:pt>
                <c:pt idx="42">
                  <c:v>82.5</c:v>
                </c:pt>
                <c:pt idx="43">
                  <c:v>87.2</c:v>
                </c:pt>
                <c:pt idx="44">
                  <c:v>89.6</c:v>
                </c:pt>
                <c:pt idx="45">
                  <c:v>82.1</c:v>
                </c:pt>
                <c:pt idx="46">
                  <c:v>74.8</c:v>
                </c:pt>
                <c:pt idx="47">
                  <c:v>85.8</c:v>
                </c:pt>
                <c:pt idx="48">
                  <c:v>85.8</c:v>
                </c:pt>
                <c:pt idx="49">
                  <c:v>85.8</c:v>
                </c:pt>
                <c:pt idx="50">
                  <c:v>80.2</c:v>
                </c:pt>
                <c:pt idx="51">
                  <c:v>84.9</c:v>
                </c:pt>
                <c:pt idx="52">
                  <c:v>82.4</c:v>
                </c:pt>
                <c:pt idx="53">
                  <c:v>80.400000000000006</c:v>
                </c:pt>
                <c:pt idx="54">
                  <c:v>78.3</c:v>
                </c:pt>
                <c:pt idx="55">
                  <c:v>78.3</c:v>
                </c:pt>
                <c:pt idx="56">
                  <c:v>78.3</c:v>
                </c:pt>
                <c:pt idx="57">
                  <c:v>78.3</c:v>
                </c:pt>
                <c:pt idx="58">
                  <c:v>50.5</c:v>
                </c:pt>
                <c:pt idx="59">
                  <c:v>45.3</c:v>
                </c:pt>
                <c:pt idx="60">
                  <c:v>54.2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69.400000000000006</c:v>
                </c:pt>
                <c:pt idx="65">
                  <c:v>53.6</c:v>
                </c:pt>
                <c:pt idx="66">
                  <c:v>55.4</c:v>
                </c:pt>
                <c:pt idx="67">
                  <c:v>69.099999999999994</c:v>
                </c:pt>
                <c:pt idx="68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6-4D59-B73B-535B06D05936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Data'!$D$18:$D$102</c:f>
              <c:numCache>
                <c:formatCode>0.0_);\(0.0\)</c:formatCode>
                <c:ptCount val="85"/>
                <c:pt idx="0">
                  <c:v>61.4</c:v>
                </c:pt>
                <c:pt idx="1">
                  <c:v>61.4</c:v>
                </c:pt>
                <c:pt idx="2">
                  <c:v>62.4</c:v>
                </c:pt>
                <c:pt idx="3">
                  <c:v>62.4</c:v>
                </c:pt>
                <c:pt idx="4">
                  <c:v>61.4</c:v>
                </c:pt>
                <c:pt idx="5">
                  <c:v>61.4</c:v>
                </c:pt>
                <c:pt idx="6">
                  <c:v>61.4</c:v>
                </c:pt>
                <c:pt idx="7">
                  <c:v>61.4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6-4D59-B73B-535B06D0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10912"/>
        <c:axId val="1"/>
      </c:lineChart>
      <c:dateAx>
        <c:axId val="19131091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1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10912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621694649975768"/>
          <c:y val="0.89063122872894041"/>
          <c:w val="0.37567654327748989"/>
          <c:h val="8.3333916138380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76495834626143E-2"/>
          <c:y val="7.853448314429369E-2"/>
          <c:w val="0.89218593041708349"/>
          <c:h val="0.68063218725054531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Data'!$J$18:$J$102</c:f>
              <c:numCache>
                <c:formatCode>0.0_);\(0.0\)</c:formatCode>
                <c:ptCount val="85"/>
                <c:pt idx="0">
                  <c:v>-258</c:v>
                </c:pt>
                <c:pt idx="1">
                  <c:v>-258</c:v>
                </c:pt>
                <c:pt idx="2">
                  <c:v>126</c:v>
                </c:pt>
                <c:pt idx="3">
                  <c:v>182</c:v>
                </c:pt>
                <c:pt idx="4">
                  <c:v>233.4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292.10000000000002</c:v>
                </c:pt>
                <c:pt idx="9">
                  <c:v>297</c:v>
                </c:pt>
                <c:pt idx="10">
                  <c:v>284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285.2</c:v>
                </c:pt>
                <c:pt idx="16">
                  <c:v>251.1</c:v>
                </c:pt>
                <c:pt idx="17">
                  <c:v>128</c:v>
                </c:pt>
                <c:pt idx="18">
                  <c:v>88.3</c:v>
                </c:pt>
                <c:pt idx="19">
                  <c:v>89.7</c:v>
                </c:pt>
                <c:pt idx="20">
                  <c:v>89.7</c:v>
                </c:pt>
                <c:pt idx="21">
                  <c:v>89.7</c:v>
                </c:pt>
                <c:pt idx="22">
                  <c:v>98.6</c:v>
                </c:pt>
                <c:pt idx="23">
                  <c:v>121.4</c:v>
                </c:pt>
                <c:pt idx="24">
                  <c:v>117.3</c:v>
                </c:pt>
                <c:pt idx="25">
                  <c:v>287.7</c:v>
                </c:pt>
                <c:pt idx="26">
                  <c:v>287.7</c:v>
                </c:pt>
                <c:pt idx="27">
                  <c:v>287.7</c:v>
                </c:pt>
                <c:pt idx="28">
                  <c:v>287.7</c:v>
                </c:pt>
                <c:pt idx="29">
                  <c:v>242.8</c:v>
                </c:pt>
                <c:pt idx="30">
                  <c:v>182.2</c:v>
                </c:pt>
                <c:pt idx="31">
                  <c:v>154.80000000000001</c:v>
                </c:pt>
                <c:pt idx="32">
                  <c:v>161.1</c:v>
                </c:pt>
                <c:pt idx="33">
                  <c:v>165.7</c:v>
                </c:pt>
                <c:pt idx="34">
                  <c:v>165.7</c:v>
                </c:pt>
                <c:pt idx="35">
                  <c:v>165.7</c:v>
                </c:pt>
                <c:pt idx="36">
                  <c:v>178.9</c:v>
                </c:pt>
                <c:pt idx="37">
                  <c:v>92.9</c:v>
                </c:pt>
                <c:pt idx="38">
                  <c:v>-176.3</c:v>
                </c:pt>
                <c:pt idx="39">
                  <c:v>-271.2</c:v>
                </c:pt>
                <c:pt idx="40">
                  <c:v>-394.4</c:v>
                </c:pt>
                <c:pt idx="41">
                  <c:v>-394.4</c:v>
                </c:pt>
                <c:pt idx="42">
                  <c:v>-394.4</c:v>
                </c:pt>
                <c:pt idx="43">
                  <c:v>-424.4</c:v>
                </c:pt>
                <c:pt idx="44">
                  <c:v>-415.3</c:v>
                </c:pt>
                <c:pt idx="45">
                  <c:v>-435.6</c:v>
                </c:pt>
                <c:pt idx="46">
                  <c:v>-466.7</c:v>
                </c:pt>
                <c:pt idx="47">
                  <c:v>-551</c:v>
                </c:pt>
                <c:pt idx="48">
                  <c:v>-551</c:v>
                </c:pt>
                <c:pt idx="49">
                  <c:v>-551</c:v>
                </c:pt>
                <c:pt idx="50">
                  <c:v>-524</c:v>
                </c:pt>
                <c:pt idx="51">
                  <c:v>-502</c:v>
                </c:pt>
                <c:pt idx="52">
                  <c:v>-502</c:v>
                </c:pt>
                <c:pt idx="53">
                  <c:v>-500</c:v>
                </c:pt>
                <c:pt idx="54">
                  <c:v>-486</c:v>
                </c:pt>
                <c:pt idx="55">
                  <c:v>-486</c:v>
                </c:pt>
                <c:pt idx="56">
                  <c:v>-486</c:v>
                </c:pt>
                <c:pt idx="57">
                  <c:v>-486</c:v>
                </c:pt>
                <c:pt idx="58">
                  <c:v>-299</c:v>
                </c:pt>
                <c:pt idx="59">
                  <c:v>-223</c:v>
                </c:pt>
                <c:pt idx="60">
                  <c:v>-267</c:v>
                </c:pt>
                <c:pt idx="61">
                  <c:v>-344</c:v>
                </c:pt>
                <c:pt idx="62">
                  <c:v>-344</c:v>
                </c:pt>
                <c:pt idx="63">
                  <c:v>-344</c:v>
                </c:pt>
                <c:pt idx="64">
                  <c:v>-353</c:v>
                </c:pt>
                <c:pt idx="65">
                  <c:v>-251</c:v>
                </c:pt>
                <c:pt idx="66">
                  <c:v>-311</c:v>
                </c:pt>
                <c:pt idx="67">
                  <c:v>-425</c:v>
                </c:pt>
                <c:pt idx="68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0-4F74-B4EF-94E8D44C8132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Data'!$L$18:$L$102</c:f>
              <c:numCache>
                <c:formatCode>0.0_);\(0.0\)</c:formatCode>
                <c:ptCount val="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0-4F74-B4EF-94E8D44C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08944"/>
        <c:axId val="1"/>
      </c:lineChart>
      <c:dateAx>
        <c:axId val="19130894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-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08944"/>
        <c:crossesAt val="36895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98437824404462"/>
          <c:y val="0.89005747563532855"/>
          <c:w val="0.6927244233147748"/>
          <c:h val="8.3770115353913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27245207700139E-2"/>
          <c:y val="7.2539456548620124E-2"/>
          <c:w val="0.89790604609338132"/>
          <c:h val="0.69430622696536404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Data'!$F$18:$F$102</c:f>
              <c:numCache>
                <c:formatCode>0.0_);\(0.0\)</c:formatCode>
                <c:ptCount val="8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32.799999999999997</c:v>
                </c:pt>
                <c:pt idx="4">
                  <c:v>37.1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36.4</c:v>
                </c:pt>
                <c:pt idx="9">
                  <c:v>37.1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35.6</c:v>
                </c:pt>
                <c:pt idx="16">
                  <c:v>30</c:v>
                </c:pt>
                <c:pt idx="17">
                  <c:v>39.1</c:v>
                </c:pt>
                <c:pt idx="18">
                  <c:v>43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38</c:v>
                </c:pt>
                <c:pt idx="23">
                  <c:v>49.8</c:v>
                </c:pt>
                <c:pt idx="24">
                  <c:v>48.3</c:v>
                </c:pt>
                <c:pt idx="25">
                  <c:v>50.7</c:v>
                </c:pt>
                <c:pt idx="26">
                  <c:v>50.7</c:v>
                </c:pt>
                <c:pt idx="27">
                  <c:v>50.7</c:v>
                </c:pt>
                <c:pt idx="28">
                  <c:v>50.7</c:v>
                </c:pt>
                <c:pt idx="29">
                  <c:v>51.3</c:v>
                </c:pt>
                <c:pt idx="30">
                  <c:v>48.1</c:v>
                </c:pt>
                <c:pt idx="31">
                  <c:v>53</c:v>
                </c:pt>
                <c:pt idx="32">
                  <c:v>47.1</c:v>
                </c:pt>
                <c:pt idx="33">
                  <c:v>49.4</c:v>
                </c:pt>
                <c:pt idx="34">
                  <c:v>49.4</c:v>
                </c:pt>
                <c:pt idx="35">
                  <c:v>49.4</c:v>
                </c:pt>
                <c:pt idx="36">
                  <c:v>38.1</c:v>
                </c:pt>
                <c:pt idx="37">
                  <c:v>33.200000000000003</c:v>
                </c:pt>
                <c:pt idx="38">
                  <c:v>76.599999999999994</c:v>
                </c:pt>
                <c:pt idx="39">
                  <c:v>36.5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37.4</c:v>
                </c:pt>
                <c:pt idx="44">
                  <c:v>37.5</c:v>
                </c:pt>
                <c:pt idx="45">
                  <c:v>32.9</c:v>
                </c:pt>
                <c:pt idx="46">
                  <c:v>31.2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30</c:v>
                </c:pt>
                <c:pt idx="51">
                  <c:v>25.9</c:v>
                </c:pt>
                <c:pt idx="52">
                  <c:v>26.9</c:v>
                </c:pt>
                <c:pt idx="53">
                  <c:v>32.200000000000003</c:v>
                </c:pt>
                <c:pt idx="54">
                  <c:v>32.9</c:v>
                </c:pt>
                <c:pt idx="55">
                  <c:v>32.9</c:v>
                </c:pt>
                <c:pt idx="56">
                  <c:v>32.9</c:v>
                </c:pt>
                <c:pt idx="57">
                  <c:v>32.9</c:v>
                </c:pt>
                <c:pt idx="58">
                  <c:v>31.3</c:v>
                </c:pt>
                <c:pt idx="59">
                  <c:v>21.6</c:v>
                </c:pt>
                <c:pt idx="60">
                  <c:v>26.9</c:v>
                </c:pt>
                <c:pt idx="61">
                  <c:v>25.2</c:v>
                </c:pt>
                <c:pt idx="62">
                  <c:v>25.2</c:v>
                </c:pt>
                <c:pt idx="63">
                  <c:v>25.2</c:v>
                </c:pt>
                <c:pt idx="64">
                  <c:v>33.200000000000003</c:v>
                </c:pt>
                <c:pt idx="65">
                  <c:v>34.1</c:v>
                </c:pt>
                <c:pt idx="66">
                  <c:v>42.4</c:v>
                </c:pt>
                <c:pt idx="67">
                  <c:v>37.6</c:v>
                </c:pt>
                <c:pt idx="6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D-4A81-B213-0F273749C1CD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Data'!$H$18:$H$102</c:f>
              <c:numCache>
                <c:formatCode>0.0_);\(0.0\)</c:formatCode>
                <c:ptCount val="85"/>
                <c:pt idx="0">
                  <c:v>55.6</c:v>
                </c:pt>
                <c:pt idx="1">
                  <c:v>55.6</c:v>
                </c:pt>
                <c:pt idx="2">
                  <c:v>59.6</c:v>
                </c:pt>
                <c:pt idx="3">
                  <c:v>59.6</c:v>
                </c:pt>
                <c:pt idx="4">
                  <c:v>55.6</c:v>
                </c:pt>
                <c:pt idx="5">
                  <c:v>55.6</c:v>
                </c:pt>
                <c:pt idx="6">
                  <c:v>55.6</c:v>
                </c:pt>
                <c:pt idx="7">
                  <c:v>55.6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D-4A81-B213-0F273749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08616"/>
        <c:axId val="1"/>
      </c:lineChart>
      <c:dateAx>
        <c:axId val="19130861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7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08616"/>
        <c:crossesAt val="36895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5184241548466"/>
          <c:y val="0.89119903759733288"/>
          <c:w val="0.36387446182793004"/>
          <c:h val="8.29022360555658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40025172643607E-2"/>
          <c:y val="9.8959025414326704E-2"/>
          <c:w val="0.87989640268325453"/>
          <c:h val="0.6718796988656917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Data'!$N$18:$N$102</c:f>
              <c:numCache>
                <c:formatCode>0.0_);\(0.0\)</c:formatCode>
                <c:ptCount val="85"/>
                <c:pt idx="0">
                  <c:v>38.200000000000003</c:v>
                </c:pt>
                <c:pt idx="1">
                  <c:v>38.200000000000003</c:v>
                </c:pt>
                <c:pt idx="2">
                  <c:v>41</c:v>
                </c:pt>
                <c:pt idx="3">
                  <c:v>42.2</c:v>
                </c:pt>
                <c:pt idx="4">
                  <c:v>42.2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43</c:v>
                </c:pt>
                <c:pt idx="9">
                  <c:v>46.5</c:v>
                </c:pt>
                <c:pt idx="10">
                  <c:v>47.3</c:v>
                </c:pt>
                <c:pt idx="11">
                  <c:v>45.4</c:v>
                </c:pt>
                <c:pt idx="12">
                  <c:v>45.4</c:v>
                </c:pt>
                <c:pt idx="13">
                  <c:v>45.4</c:v>
                </c:pt>
                <c:pt idx="14">
                  <c:v>45.4</c:v>
                </c:pt>
                <c:pt idx="15">
                  <c:v>46.7</c:v>
                </c:pt>
                <c:pt idx="16">
                  <c:v>41.8</c:v>
                </c:pt>
                <c:pt idx="17">
                  <c:v>37</c:v>
                </c:pt>
                <c:pt idx="18">
                  <c:v>35.1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34.5</c:v>
                </c:pt>
                <c:pt idx="23">
                  <c:v>40.5</c:v>
                </c:pt>
                <c:pt idx="24">
                  <c:v>39.5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40.1</c:v>
                </c:pt>
                <c:pt idx="30">
                  <c:v>40.1</c:v>
                </c:pt>
                <c:pt idx="31">
                  <c:v>31.4</c:v>
                </c:pt>
                <c:pt idx="32">
                  <c:v>32.4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30.6</c:v>
                </c:pt>
                <c:pt idx="37">
                  <c:v>31.5</c:v>
                </c:pt>
                <c:pt idx="38">
                  <c:v>26.5</c:v>
                </c:pt>
                <c:pt idx="39">
                  <c:v>21.5</c:v>
                </c:pt>
                <c:pt idx="40">
                  <c:v>21.1</c:v>
                </c:pt>
                <c:pt idx="41">
                  <c:v>21.1</c:v>
                </c:pt>
                <c:pt idx="42">
                  <c:v>21.1</c:v>
                </c:pt>
                <c:pt idx="43">
                  <c:v>19.7</c:v>
                </c:pt>
                <c:pt idx="44">
                  <c:v>19.899999999999999</c:v>
                </c:pt>
                <c:pt idx="45">
                  <c:v>23.2</c:v>
                </c:pt>
                <c:pt idx="46">
                  <c:v>24.7</c:v>
                </c:pt>
                <c:pt idx="47">
                  <c:v>17.3</c:v>
                </c:pt>
                <c:pt idx="48">
                  <c:v>17.3</c:v>
                </c:pt>
                <c:pt idx="49">
                  <c:v>17.3</c:v>
                </c:pt>
                <c:pt idx="50">
                  <c:v>18.399999999999999</c:v>
                </c:pt>
                <c:pt idx="51">
                  <c:v>26.1</c:v>
                </c:pt>
                <c:pt idx="52">
                  <c:v>27.3</c:v>
                </c:pt>
                <c:pt idx="53">
                  <c:v>24.4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26.8</c:v>
                </c:pt>
                <c:pt idx="59">
                  <c:v>29.3</c:v>
                </c:pt>
                <c:pt idx="60">
                  <c:v>30.4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26</c:v>
                </c:pt>
                <c:pt idx="65">
                  <c:v>25.4</c:v>
                </c:pt>
                <c:pt idx="66">
                  <c:v>23.8</c:v>
                </c:pt>
                <c:pt idx="67">
                  <c:v>18.600000000000001</c:v>
                </c:pt>
                <c:pt idx="68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4-4086-B8E4-80A9C757C40D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Data'!$P$18:$P$102</c:f>
              <c:numCache>
                <c:formatCode>0.0_);\(0.0\)</c:formatCode>
                <c:ptCount val="8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4-4086-B8E4-80A9C757C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11568"/>
        <c:axId val="1"/>
      </c:lineChart>
      <c:dateAx>
        <c:axId val="19131156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11568"/>
        <c:crossesAt val="36895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82520757550599"/>
          <c:y val="0.8802144892116428"/>
          <c:w val="0.67885182402862376"/>
          <c:h val="9.3750655655677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815340</xdr:colOff>
      <xdr:row>18</xdr:row>
      <xdr:rowOff>7620</xdr:rowOff>
    </xdr:from>
    <xdr:to>
      <xdr:col>15</xdr:col>
      <xdr:colOff>1463040</xdr:colOff>
      <xdr:row>26</xdr:row>
      <xdr:rowOff>137160</xdr:rowOff>
    </xdr:to>
    <xdr:graphicFrame macro="">
      <xdr:nvGraphicFramePr>
        <xdr:cNvPr id="4197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18</xdr:row>
      <xdr:rowOff>0</xdr:rowOff>
    </xdr:from>
    <xdr:to>
      <xdr:col>0</xdr:col>
      <xdr:colOff>259080</xdr:colOff>
      <xdr:row>26</xdr:row>
      <xdr:rowOff>137160</xdr:rowOff>
    </xdr:to>
    <xdr:sp macro="" textlink="">
      <xdr:nvSpPr>
        <xdr:cNvPr id="4143" name="Text Box 47"/>
        <xdr:cNvSpPr txBox="1">
          <a:spLocks noChangeArrowheads="1"/>
        </xdr:cNvSpPr>
      </xdr:nvSpPr>
      <xdr:spPr bwMode="auto">
        <a:xfrm>
          <a:off x="22860" y="2804160"/>
          <a:ext cx="23622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7620</xdr:colOff>
      <xdr:row>18</xdr:row>
      <xdr:rowOff>7620</xdr:rowOff>
    </xdr:from>
    <xdr:to>
      <xdr:col>4</xdr:col>
      <xdr:colOff>251460</xdr:colOff>
      <xdr:row>26</xdr:row>
      <xdr:rowOff>137160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22860</xdr:colOff>
      <xdr:row>27</xdr:row>
      <xdr:rowOff>167640</xdr:rowOff>
    </xdr:from>
    <xdr:to>
      <xdr:col>0</xdr:col>
      <xdr:colOff>236220</xdr:colOff>
      <xdr:row>35</xdr:row>
      <xdr:rowOff>38100</xdr:rowOff>
    </xdr:to>
    <xdr:sp macro="" textlink="">
      <xdr:nvSpPr>
        <xdr:cNvPr id="4179" name="Text Box 83"/>
        <xdr:cNvSpPr txBox="1">
          <a:spLocks noChangeArrowheads="1"/>
        </xdr:cNvSpPr>
      </xdr:nvSpPr>
      <xdr:spPr bwMode="auto">
        <a:xfrm>
          <a:off x="22860" y="4480560"/>
          <a:ext cx="21336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7620</xdr:colOff>
      <xdr:row>36</xdr:row>
      <xdr:rowOff>160020</xdr:rowOff>
    </xdr:from>
    <xdr:to>
      <xdr:col>0</xdr:col>
      <xdr:colOff>266700</xdr:colOff>
      <xdr:row>44</xdr:row>
      <xdr:rowOff>99060</xdr:rowOff>
    </xdr:to>
    <xdr:sp macro="" textlink="">
      <xdr:nvSpPr>
        <xdr:cNvPr id="4180" name="Text Box 84"/>
        <xdr:cNvSpPr txBox="1">
          <a:spLocks noChangeArrowheads="1"/>
        </xdr:cNvSpPr>
      </xdr:nvSpPr>
      <xdr:spPr bwMode="auto">
        <a:xfrm>
          <a:off x="7620" y="6202680"/>
          <a:ext cx="25908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4</xdr:col>
      <xdr:colOff>746760</xdr:colOff>
      <xdr:row>18</xdr:row>
      <xdr:rowOff>7620</xdr:rowOff>
    </xdr:from>
    <xdr:to>
      <xdr:col>11</xdr:col>
      <xdr:colOff>236220</xdr:colOff>
      <xdr:row>26</xdr:row>
      <xdr:rowOff>137160</xdr:rowOff>
    </xdr:to>
    <xdr:graphicFrame macro="">
      <xdr:nvGraphicFramePr>
        <xdr:cNvPr id="4196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487680</xdr:colOff>
      <xdr:row>16</xdr:row>
      <xdr:rowOff>60960</xdr:rowOff>
    </xdr:from>
    <xdr:to>
      <xdr:col>4</xdr:col>
      <xdr:colOff>487680</xdr:colOff>
      <xdr:row>46</xdr:row>
      <xdr:rowOff>38100</xdr:rowOff>
    </xdr:to>
    <xdr:sp macro="" textlink="">
      <xdr:nvSpPr>
        <xdr:cNvPr id="4263" name="Line 167"/>
        <xdr:cNvSpPr>
          <a:spLocks noChangeShapeType="1"/>
        </xdr:cNvSpPr>
      </xdr:nvSpPr>
      <xdr:spPr bwMode="auto">
        <a:xfrm>
          <a:off x="3375660" y="2468880"/>
          <a:ext cx="0" cy="5410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16</xdr:row>
      <xdr:rowOff>60960</xdr:rowOff>
    </xdr:from>
    <xdr:to>
      <xdr:col>11</xdr:col>
      <xdr:colOff>518160</xdr:colOff>
      <xdr:row>46</xdr:row>
      <xdr:rowOff>38100</xdr:rowOff>
    </xdr:to>
    <xdr:sp macro="" textlink="">
      <xdr:nvSpPr>
        <xdr:cNvPr id="4264" name="Line 168"/>
        <xdr:cNvSpPr>
          <a:spLocks noChangeShapeType="1"/>
        </xdr:cNvSpPr>
      </xdr:nvSpPr>
      <xdr:spPr bwMode="auto">
        <a:xfrm>
          <a:off x="6873240" y="2468880"/>
          <a:ext cx="0" cy="5410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27</xdr:row>
      <xdr:rowOff>190500</xdr:rowOff>
    </xdr:from>
    <xdr:to>
      <xdr:col>4</xdr:col>
      <xdr:colOff>266700</xdr:colOff>
      <xdr:row>35</xdr:row>
      <xdr:rowOff>91440</xdr:rowOff>
    </xdr:to>
    <xdr:graphicFrame macro="">
      <xdr:nvGraphicFramePr>
        <xdr:cNvPr id="4265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144780</xdr:rowOff>
    </xdr:from>
    <xdr:to>
      <xdr:col>4</xdr:col>
      <xdr:colOff>274320</xdr:colOff>
      <xdr:row>44</xdr:row>
      <xdr:rowOff>137160</xdr:rowOff>
    </xdr:to>
    <xdr:graphicFrame macro="">
      <xdr:nvGraphicFramePr>
        <xdr:cNvPr id="4266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754380</xdr:colOff>
      <xdr:row>27</xdr:row>
      <xdr:rowOff>198120</xdr:rowOff>
    </xdr:from>
    <xdr:to>
      <xdr:col>11</xdr:col>
      <xdr:colOff>198120</xdr:colOff>
      <xdr:row>35</xdr:row>
      <xdr:rowOff>106680</xdr:rowOff>
    </xdr:to>
    <xdr:graphicFrame macro="">
      <xdr:nvGraphicFramePr>
        <xdr:cNvPr id="4268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762000</xdr:colOff>
      <xdr:row>36</xdr:row>
      <xdr:rowOff>144780</xdr:rowOff>
    </xdr:from>
    <xdr:to>
      <xdr:col>11</xdr:col>
      <xdr:colOff>213360</xdr:colOff>
      <xdr:row>44</xdr:row>
      <xdr:rowOff>144780</xdr:rowOff>
    </xdr:to>
    <xdr:graphicFrame macro="">
      <xdr:nvGraphicFramePr>
        <xdr:cNvPr id="4269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1280160</xdr:colOff>
      <xdr:row>4</xdr:row>
      <xdr:rowOff>45720</xdr:rowOff>
    </xdr:from>
    <xdr:to>
      <xdr:col>15</xdr:col>
      <xdr:colOff>68580</xdr:colOff>
      <xdr:row>15</xdr:row>
      <xdr:rowOff>0</xdr:rowOff>
    </xdr:to>
    <xdr:sp macro="" textlink="">
      <xdr:nvSpPr>
        <xdr:cNvPr id="4270" name="Rectangle 174"/>
        <xdr:cNvSpPr>
          <a:spLocks noChangeArrowheads="1"/>
        </xdr:cNvSpPr>
      </xdr:nvSpPr>
      <xdr:spPr bwMode="auto">
        <a:xfrm>
          <a:off x="1615440" y="769620"/>
          <a:ext cx="6896100" cy="14478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0.78209</cdr:x>
      <cdr:y>0.25807</cdr:y>
    </cdr:from>
    <cdr:to>
      <cdr:x>0.98752</cdr:x>
      <cdr:y>0.34064</cdr:y>
    </cdr:to>
    <cdr:sp macro="" textlink="">
      <cdr:nvSpPr>
        <cdr:cNvPr id="1639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879" y="378955"/>
          <a:ext cx="563556" cy="122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$32.9 MM Plan</a:t>
          </a:r>
        </a:p>
      </cdr:txBody>
    </cdr:sp>
  </cdr:relSizeAnchor>
  <cdr:relSizeAnchor xmlns:cdr="http://schemas.openxmlformats.org/drawingml/2006/chartDrawing">
    <cdr:from>
      <cdr:x>0.07855</cdr:x>
      <cdr:y>0.04235</cdr:y>
    </cdr:from>
    <cdr:to>
      <cdr:x>0.18956</cdr:x>
      <cdr:y>0.12492</cdr:y>
    </cdr:to>
    <cdr:sp macro="" textlink="">
      <cdr:nvSpPr>
        <cdr:cNvPr id="1639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46" y="60058"/>
          <a:ext cx="304518" cy="122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0.12724</cdr:x>
      <cdr:y>0.65773</cdr:y>
    </cdr:from>
    <cdr:to>
      <cdr:x>0.15177</cdr:x>
      <cdr:y>0.74031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267" y="969772"/>
          <a:ext cx="68785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0.78811</cdr:x>
      <cdr:y>0.09546</cdr:y>
    </cdr:from>
    <cdr:to>
      <cdr:x>0.94034</cdr:x>
      <cdr:y>0.1676</cdr:y>
    </cdr:to>
    <cdr:sp macro="" textlink="">
      <cdr:nvSpPr>
        <cdr:cNvPr id="1024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07435" y="138582"/>
          <a:ext cx="426876" cy="106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$104.8 MM Plan</a:t>
          </a:r>
        </a:p>
      </cdr:txBody>
    </cdr:sp>
  </cdr:relSizeAnchor>
  <cdr:relSizeAnchor xmlns:cdr="http://schemas.openxmlformats.org/drawingml/2006/chartDrawing">
    <cdr:from>
      <cdr:x>0.06327</cdr:x>
      <cdr:y>0.03608</cdr:y>
    </cdr:from>
    <cdr:to>
      <cdr:x>0.17197</cdr:x>
      <cdr:y>0.11866</cdr:y>
    </cdr:to>
    <cdr:sp macro="" textlink="">
      <cdr:nvSpPr>
        <cdr:cNvPr id="1024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884" y="50800"/>
          <a:ext cx="304815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0.79185</cdr:x>
      <cdr:y>0.51276</cdr:y>
    </cdr:from>
    <cdr:to>
      <cdr:x>0.96152</cdr:x>
      <cdr:y>0.5849</cdr:y>
    </cdr:to>
    <cdr:sp macro="" textlink="">
      <cdr:nvSpPr>
        <cdr:cNvPr id="1229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4658" y="755460"/>
          <a:ext cx="502920" cy="106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$153.2 MM Plan</a:t>
          </a:r>
        </a:p>
      </cdr:txBody>
    </cdr:sp>
  </cdr:relSizeAnchor>
  <cdr:relSizeAnchor xmlns:cdr="http://schemas.openxmlformats.org/drawingml/2006/chartDrawing">
    <cdr:from>
      <cdr:x>0.08282</cdr:x>
      <cdr:y>0.03608</cdr:y>
    </cdr:from>
    <cdr:to>
      <cdr:x>0.18573</cdr:x>
      <cdr:y>0.11866</cdr:y>
    </cdr:to>
    <cdr:sp macro="" textlink="">
      <cdr:nvSpPr>
        <cdr:cNvPr id="1229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967" y="50800"/>
          <a:ext cx="305038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0.08502</cdr:x>
      <cdr:y>0.05876</cdr:y>
    </cdr:from>
    <cdr:to>
      <cdr:x>0.1928</cdr:x>
      <cdr:y>0.14177</cdr:y>
    </cdr:to>
    <cdr:sp macro="" textlink="">
      <cdr:nvSpPr>
        <cdr:cNvPr id="36352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823" y="83877"/>
          <a:ext cx="304678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0.08402</cdr:x>
      <cdr:y>0.03646</cdr:y>
    </cdr:from>
    <cdr:to>
      <cdr:x>0.12444</cdr:x>
      <cdr:y>0.10947</cdr:y>
    </cdr:to>
    <cdr:sp macro="" textlink="">
      <cdr:nvSpPr>
        <cdr:cNvPr id="3665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619" y="50800"/>
          <a:ext cx="114575" cy="106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0.07416</cdr:x>
      <cdr:y>0.04142</cdr:y>
    </cdr:from>
    <cdr:to>
      <cdr:x>0.17869</cdr:x>
      <cdr:y>0.12399</cdr:y>
    </cdr:to>
    <cdr:sp macro="" textlink="">
      <cdr:nvSpPr>
        <cdr:cNvPr id="364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83" y="58687"/>
          <a:ext cx="305078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0.0982</cdr:x>
      <cdr:y>0.03627</cdr:y>
    </cdr:from>
    <cdr:to>
      <cdr:x>0.19986</cdr:x>
      <cdr:y>0.11928</cdr:y>
    </cdr:to>
    <cdr:sp macro="" textlink="">
      <cdr:nvSpPr>
        <cdr:cNvPr id="365569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810" y="50800"/>
          <a:ext cx="297447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MWH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46</xdr:row>
      <xdr:rowOff>83820</xdr:rowOff>
    </xdr:from>
    <xdr:to>
      <xdr:col>0</xdr:col>
      <xdr:colOff>1104900</xdr:colOff>
      <xdr:row>49</xdr:row>
      <xdr:rowOff>60960</xdr:rowOff>
    </xdr:to>
    <xdr:sp macro="" textlink="">
      <xdr:nvSpPr>
        <xdr:cNvPr id="437540" name="Text Box 292"/>
        <xdr:cNvSpPr txBox="1">
          <a:spLocks noChangeArrowheads="1"/>
        </xdr:cNvSpPr>
      </xdr:nvSpPr>
      <xdr:spPr bwMode="auto">
        <a:xfrm>
          <a:off x="160020" y="9006840"/>
          <a:ext cx="94488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541" name="Text Box 293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42" name="Text Box 294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43" name="Text Box 295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44" name="Text Box 296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45" name="Text Box 297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46" name="Text Box 298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47" name="Text Box 29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48" name="Text Box 30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49" name="Text Box 301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50" name="Text Box 302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51" name="Text Box 303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2" name="Text Box 30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3" name="Text Box 30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4" name="Text Box 30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55" name="Text Box 307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56" name="Text Box 308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7" name="Text Box 30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8" name="Text Box 31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59" name="Text Box 311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560" name="Text Box 312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61" name="Text Box 313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62" name="Text Box 314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63" name="Text Box 315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64" name="Text Box 316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65" name="Text Box 317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66" name="Text Box 31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67" name="Text Box 31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68" name="Text Box 32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69" name="Text Box 321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70" name="Text Box 322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1" name="Text Box 32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2" name="Text Box 32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3" name="Text Box 32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74" name="Text Box 326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75" name="Text Box 327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6" name="Text Box 32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7" name="Text Box 32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78" name="Text Box 33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579" name="Text Box 331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80" name="Text Box 332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81" name="Text Box 333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82" name="Text Box 334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83" name="Text Box 335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84" name="Text Box 336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85" name="Text Box 33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86" name="Text Box 33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87" name="Text Box 33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88" name="Text Box 340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89" name="Text Box 341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0" name="Text Box 342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1" name="Text Box 34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2" name="Text Box 34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593" name="Text Box 345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594" name="Text Box 346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5" name="Text Box 34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6" name="Text Box 34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597" name="Text Box 34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598" name="Text Box 350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599" name="Text Box 351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00" name="Text Box 352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01" name="Text Box 353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02" name="Text Box 354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03" name="Text Box 355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04" name="Text Box 35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05" name="Text Box 35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06" name="Text Box 35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07" name="Text Box 359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08" name="Text Box 360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09" name="Text Box 361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10" name="Text Box 362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11" name="Text Box 36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12" name="Text Box 364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13" name="Text Box 365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14" name="Text Box 36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15" name="Text Box 36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16" name="Text Box 36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617" name="Text Box 369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18" name="Text Box 370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19" name="Text Box 371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20" name="Text Box 372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21" name="Text Box 373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22" name="Text Box 374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23" name="Text Box 37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24" name="Text Box 37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25" name="Text Box 37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26" name="Text Box 378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27" name="Text Box 379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28" name="Text Box 38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29" name="Text Box 381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30" name="Text Box 382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31" name="Text Box 383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32" name="Text Box 384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33" name="Text Box 38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34" name="Text Box 38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35" name="Text Box 38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636" name="Text Box 388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37" name="Text Box 389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38" name="Text Box 390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39" name="Text Box 391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40" name="Text Box 392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41" name="Text Box 393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2" name="Text Box 39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3" name="Text Box 39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4" name="Text Box 39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45" name="Text Box 397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46" name="Text Box 398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7" name="Text Box 39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8" name="Text Box 40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49" name="Text Box 401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50" name="Text Box 402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51" name="Text Box 403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52" name="Text Box 40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53" name="Text Box 40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54" name="Text Box 406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655" name="Text Box 407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56" name="Text Box 408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57" name="Text Box 409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58" name="Text Box 410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59" name="Text Box 411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60" name="Text Box 412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1" name="Text Box 41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2" name="Text Box 41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3" name="Text Box 41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64" name="Text Box 416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65" name="Text Box 417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6" name="Text Box 41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7" name="Text Box 41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68" name="Text Box 420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69" name="Text Box 421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70" name="Text Box 422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71" name="Text Box 42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72" name="Text Box 42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73" name="Text Box 425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60960</xdr:rowOff>
    </xdr:to>
    <xdr:sp macro="" textlink="">
      <xdr:nvSpPr>
        <xdr:cNvPr id="437674" name="Text Box 426"/>
        <xdr:cNvSpPr txBox="1">
          <a:spLocks noChangeArrowheads="1"/>
        </xdr:cNvSpPr>
      </xdr:nvSpPr>
      <xdr:spPr bwMode="auto">
        <a:xfrm>
          <a:off x="144780" y="89916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75" name="Text Box 427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76" name="Text Box 428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1074420</xdr:colOff>
      <xdr:row>49</xdr:row>
      <xdr:rowOff>38100</xdr:rowOff>
    </xdr:to>
    <xdr:sp macro="" textlink="">
      <xdr:nvSpPr>
        <xdr:cNvPr id="437677" name="Text Box 429"/>
        <xdr:cNvSpPr txBox="1">
          <a:spLocks noChangeArrowheads="1"/>
        </xdr:cNvSpPr>
      </xdr:nvSpPr>
      <xdr:spPr bwMode="auto">
        <a:xfrm>
          <a:off x="144780" y="89916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78" name="Text Box 430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79" name="Text Box 431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0" name="Text Box 432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1" name="Text Box 43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2" name="Text Box 43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83" name="Text Box 435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84" name="Text Box 436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5" name="Text Box 437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6" name="Text Box 438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87" name="Text Box 439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37688" name="Text Box 440"/>
        <xdr:cNvSpPr txBox="1">
          <a:spLocks noChangeArrowheads="1"/>
        </xdr:cNvSpPr>
      </xdr:nvSpPr>
      <xdr:spPr bwMode="auto">
        <a:xfrm>
          <a:off x="144780" y="89916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76200</xdr:rowOff>
    </xdr:to>
    <xdr:sp macro="" textlink="">
      <xdr:nvSpPr>
        <xdr:cNvPr id="437689" name="Text Box 441"/>
        <xdr:cNvSpPr txBox="1">
          <a:spLocks noChangeArrowheads="1"/>
        </xdr:cNvSpPr>
      </xdr:nvSpPr>
      <xdr:spPr bwMode="auto">
        <a:xfrm>
          <a:off x="144780" y="89916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90" name="Text Box 442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91" name="Text Box 443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1089660</xdr:colOff>
      <xdr:row>49</xdr:row>
      <xdr:rowOff>38100</xdr:rowOff>
    </xdr:to>
    <xdr:sp macro="" textlink="">
      <xdr:nvSpPr>
        <xdr:cNvPr id="437692" name="Text Box 444"/>
        <xdr:cNvSpPr txBox="1">
          <a:spLocks noChangeArrowheads="1"/>
        </xdr:cNvSpPr>
      </xdr:nvSpPr>
      <xdr:spPr bwMode="auto">
        <a:xfrm>
          <a:off x="144780" y="89916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N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 "/>
      <sheetName val="Hot List"/>
      <sheetName val="Portfolio Data"/>
      <sheetName val="Headcount Data"/>
      <sheetName val="Hard Look Asset Types"/>
    </sheetNames>
    <sheetDataSet>
      <sheetData sheetId="0"/>
      <sheetData sheetId="1">
        <row r="17">
          <cell r="E17">
            <v>16.600000000000001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8"/>
  <sheetViews>
    <sheetView tabSelected="1" zoomScale="75" workbookViewId="0">
      <selection activeCell="B6" sqref="B6"/>
    </sheetView>
  </sheetViews>
  <sheetFormatPr defaultRowHeight="13.2" x14ac:dyDescent="0.25"/>
  <cols>
    <col min="1" max="1" width="4.88671875" customWidth="1"/>
    <col min="2" max="2" width="19.6640625" customWidth="1"/>
    <col min="3" max="3" width="14.88671875" customWidth="1"/>
    <col min="4" max="4" width="2.6640625" customWidth="1"/>
    <col min="5" max="5" width="14" style="7" customWidth="1"/>
    <col min="6" max="6" width="3" style="7" customWidth="1"/>
    <col min="7" max="7" width="13.5546875" style="7" customWidth="1"/>
    <col min="8" max="8" width="2.109375" style="7" customWidth="1"/>
    <col min="9" max="9" width="12.33203125" style="7" customWidth="1"/>
    <col min="10" max="10" width="3" style="7" customWidth="1"/>
    <col min="11" max="11" width="2.5546875" style="7" customWidth="1"/>
    <col min="12" max="12" width="12.33203125" style="7" customWidth="1"/>
    <col min="13" max="13" width="2.6640625" style="7" customWidth="1"/>
    <col min="14" max="14" width="2.44140625" style="7" customWidth="1"/>
    <col min="15" max="15" width="13" style="7" customWidth="1"/>
    <col min="16" max="16" width="23.44140625" customWidth="1"/>
    <col min="17" max="17" width="13.5546875" customWidth="1"/>
    <col min="18" max="18" width="47.109375" customWidth="1"/>
  </cols>
  <sheetData>
    <row r="1" spans="1:29" s="3" customFormat="1" ht="21.75" customHeight="1" x14ac:dyDescent="0.3">
      <c r="A1" s="259" t="s">
        <v>120</v>
      </c>
      <c r="B1" s="259"/>
      <c r="C1" s="259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40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5.25" customHeight="1" x14ac:dyDescent="0.3">
      <c r="A2" s="20"/>
      <c r="B2" s="4"/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3">
      <c r="A3" s="20"/>
      <c r="B3" s="8" t="str">
        <f>[1]Dates!$B$3</f>
        <v>Through 06/08/01</v>
      </c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9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5"/>
    <row r="6" spans="1:29" ht="11.25" customHeight="1" x14ac:dyDescent="0.25">
      <c r="G6" s="7" t="s">
        <v>76</v>
      </c>
    </row>
    <row r="7" spans="1:29" s="11" customFormat="1" ht="10.199999999999999" x14ac:dyDescent="0.2">
      <c r="E7" s="7" t="s">
        <v>5</v>
      </c>
      <c r="F7" s="7"/>
      <c r="G7" s="7" t="s">
        <v>38</v>
      </c>
      <c r="H7" s="7"/>
      <c r="I7" s="7"/>
      <c r="J7" s="17"/>
      <c r="K7" s="15"/>
      <c r="L7" s="15" t="s">
        <v>2</v>
      </c>
      <c r="M7" s="17"/>
      <c r="N7" s="7"/>
      <c r="O7" s="7"/>
    </row>
    <row r="8" spans="1:29" s="11" customFormat="1" ht="10.199999999999999" x14ac:dyDescent="0.2">
      <c r="E8" s="9" t="s">
        <v>6</v>
      </c>
      <c r="F8" s="7"/>
      <c r="G8" s="9" t="s">
        <v>4</v>
      </c>
      <c r="H8" s="7"/>
      <c r="I8" s="9" t="s">
        <v>7</v>
      </c>
      <c r="J8" s="17"/>
      <c r="K8" s="15"/>
      <c r="L8" s="9" t="s">
        <v>7</v>
      </c>
      <c r="M8" s="17"/>
      <c r="N8" s="7"/>
      <c r="O8" s="9" t="s">
        <v>8</v>
      </c>
    </row>
    <row r="9" spans="1:29" s="11" customFormat="1" ht="10.199999999999999" x14ac:dyDescent="0.2">
      <c r="C9" s="33" t="s">
        <v>13</v>
      </c>
      <c r="E9" s="23">
        <f>'Linked Data '!C6</f>
        <v>-174</v>
      </c>
      <c r="F9" s="24"/>
      <c r="G9" s="23">
        <f>'Linked Data '!I6</f>
        <v>6.4</v>
      </c>
      <c r="H9" s="24"/>
      <c r="I9" s="26">
        <f>E9-G9</f>
        <v>-180.4</v>
      </c>
      <c r="J9" s="25"/>
      <c r="K9" s="23"/>
      <c r="L9" s="23">
        <f>'Linked Data '!O6</f>
        <v>98.4</v>
      </c>
      <c r="M9" s="25"/>
      <c r="N9" s="24"/>
      <c r="O9" s="26">
        <f>I9-L9</f>
        <v>-278.8</v>
      </c>
    </row>
    <row r="10" spans="1:29" s="11" customFormat="1" ht="12.9" customHeight="1" x14ac:dyDescent="0.2">
      <c r="C10" s="11" t="s">
        <v>1</v>
      </c>
      <c r="E10" s="23">
        <f>'Linked Data '!C7</f>
        <v>371.6</v>
      </c>
      <c r="F10" s="26"/>
      <c r="G10" s="23">
        <f>'Linked Data '!I7</f>
        <v>8.9</v>
      </c>
      <c r="H10" s="26"/>
      <c r="I10" s="26">
        <f>E10-G10</f>
        <v>362.70000000000005</v>
      </c>
      <c r="J10" s="27"/>
      <c r="K10" s="28"/>
      <c r="L10" s="23">
        <f>'Linked Data '!O7</f>
        <v>144.29999999999998</v>
      </c>
      <c r="M10" s="27"/>
      <c r="N10" s="26"/>
      <c r="O10" s="26">
        <f>I10-L10</f>
        <v>218.40000000000006</v>
      </c>
    </row>
    <row r="11" spans="1:29" s="11" customFormat="1" ht="12.9" customHeight="1" x14ac:dyDescent="0.2">
      <c r="C11" s="11" t="s">
        <v>11</v>
      </c>
      <c r="E11" s="23">
        <f>'Linked Data '!C8</f>
        <v>32.1</v>
      </c>
      <c r="F11" s="26"/>
      <c r="G11" s="23">
        <f>'Linked Data '!I8</f>
        <v>3.1</v>
      </c>
      <c r="H11" s="26"/>
      <c r="I11" s="26">
        <f>E11-G11</f>
        <v>29</v>
      </c>
      <c r="J11" s="27"/>
      <c r="K11" s="28"/>
      <c r="L11" s="23">
        <f>'Linked Data '!O8</f>
        <v>29.799999999999997</v>
      </c>
      <c r="M11" s="27"/>
      <c r="N11" s="26"/>
      <c r="O11" s="26">
        <f>I11-L11</f>
        <v>-0.79999999999999716</v>
      </c>
    </row>
    <row r="12" spans="1:29" s="11" customFormat="1" ht="12.9" customHeight="1" x14ac:dyDescent="0.2">
      <c r="C12" s="11" t="s">
        <v>14</v>
      </c>
      <c r="E12" s="23">
        <f>'Linked Data '!C9</f>
        <v>5.9</v>
      </c>
      <c r="F12" s="26"/>
      <c r="G12" s="23">
        <f>'Linked Data '!I9</f>
        <v>1.6</v>
      </c>
      <c r="H12" s="26"/>
      <c r="I12" s="26">
        <f>E12-G12</f>
        <v>4.3000000000000007</v>
      </c>
      <c r="J12" s="27"/>
      <c r="K12" s="28"/>
      <c r="L12" s="23">
        <f>'Linked Data '!O9</f>
        <v>72.199999999999989</v>
      </c>
      <c r="M12" s="27"/>
      <c r="N12" s="26"/>
      <c r="O12" s="26">
        <f>I12-L12</f>
        <v>-67.899999999999991</v>
      </c>
    </row>
    <row r="13" spans="1:29" s="12" customFormat="1" ht="14.25" customHeight="1" thickBot="1" x14ac:dyDescent="0.3">
      <c r="C13" s="13" t="s">
        <v>3</v>
      </c>
      <c r="E13" s="29">
        <f>SUM(E9:E12)</f>
        <v>235.60000000000002</v>
      </c>
      <c r="F13" s="30"/>
      <c r="G13" s="29">
        <f>SUM(G9:G12)</f>
        <v>20.000000000000004</v>
      </c>
      <c r="H13" s="30"/>
      <c r="I13" s="29">
        <f>SUM(I9:I12)</f>
        <v>215.60000000000005</v>
      </c>
      <c r="J13" s="31"/>
      <c r="K13" s="32"/>
      <c r="L13" s="29">
        <f>SUM(L9:L12)</f>
        <v>344.7</v>
      </c>
      <c r="M13" s="31"/>
      <c r="N13" s="30"/>
      <c r="O13" s="29">
        <f>SUM(O9:O12)</f>
        <v>-129.09999999999994</v>
      </c>
    </row>
    <row r="14" spans="1:29" s="12" customFormat="1" ht="7.5" customHeight="1" thickTop="1" x14ac:dyDescent="0.25">
      <c r="C14" s="13"/>
      <c r="E14" s="16"/>
      <c r="F14" s="10"/>
      <c r="G14" s="16"/>
      <c r="H14" s="10"/>
      <c r="I14" s="16"/>
      <c r="J14" s="18"/>
      <c r="K14" s="16"/>
      <c r="L14" s="16"/>
      <c r="M14" s="18"/>
      <c r="N14" s="10"/>
      <c r="O14" s="16"/>
    </row>
    <row r="15" spans="1:29" ht="6.75" customHeight="1" x14ac:dyDescent="0.25"/>
    <row r="16" spans="1:29" ht="15" customHeight="1" x14ac:dyDescent="0.25">
      <c r="C16" s="47"/>
    </row>
    <row r="17" spans="2:16" ht="12" customHeight="1" x14ac:dyDescent="0.25"/>
    <row r="18" spans="2:16" s="34" customFormat="1" ht="19.5" customHeight="1" x14ac:dyDescent="0.25">
      <c r="B18" s="37" t="s">
        <v>10</v>
      </c>
      <c r="E18" s="35"/>
      <c r="H18" s="38" t="s">
        <v>1</v>
      </c>
      <c r="I18" s="35"/>
      <c r="J18" s="36"/>
      <c r="K18" s="36"/>
      <c r="L18" s="35"/>
      <c r="N18" s="35"/>
      <c r="O18" s="35"/>
      <c r="P18" s="39" t="s">
        <v>11</v>
      </c>
    </row>
    <row r="19" spans="2:16" x14ac:dyDescent="0.25">
      <c r="J19" s="15"/>
      <c r="K19" s="15"/>
    </row>
    <row r="20" spans="2:16" x14ac:dyDescent="0.25">
      <c r="J20" s="15"/>
      <c r="K20" s="15"/>
    </row>
    <row r="21" spans="2:16" x14ac:dyDescent="0.25">
      <c r="J21" s="15"/>
      <c r="K21" s="15"/>
    </row>
    <row r="22" spans="2:16" x14ac:dyDescent="0.25">
      <c r="J22" s="15"/>
      <c r="K22" s="15"/>
    </row>
    <row r="23" spans="2:16" x14ac:dyDescent="0.25">
      <c r="J23" s="15"/>
      <c r="K23" s="15"/>
    </row>
    <row r="24" spans="2:16" x14ac:dyDescent="0.25">
      <c r="J24" s="15"/>
      <c r="K24" s="15"/>
    </row>
    <row r="25" spans="2:16" x14ac:dyDescent="0.25">
      <c r="J25" s="15"/>
      <c r="K25" s="15"/>
    </row>
    <row r="26" spans="2:16" x14ac:dyDescent="0.25">
      <c r="J26" s="15"/>
      <c r="K26" s="15"/>
    </row>
    <row r="27" spans="2:16" x14ac:dyDescent="0.25">
      <c r="J27" s="15"/>
      <c r="K27" s="15"/>
    </row>
    <row r="28" spans="2:16" ht="30.75" customHeight="1" x14ac:dyDescent="0.25">
      <c r="J28" s="15"/>
      <c r="K28" s="15"/>
    </row>
    <row r="29" spans="2:16" x14ac:dyDescent="0.25">
      <c r="J29" s="15"/>
      <c r="K29" s="15"/>
    </row>
    <row r="30" spans="2:16" x14ac:dyDescent="0.25">
      <c r="J30" s="15"/>
      <c r="K30" s="15"/>
    </row>
    <row r="31" spans="2:16" x14ac:dyDescent="0.25">
      <c r="J31" s="15"/>
      <c r="K31" s="15"/>
    </row>
    <row r="32" spans="2:16" x14ac:dyDescent="0.25">
      <c r="J32" s="15"/>
      <c r="K32" s="15"/>
    </row>
    <row r="33" spans="10:11" x14ac:dyDescent="0.25">
      <c r="J33" s="15"/>
      <c r="K33" s="15"/>
    </row>
    <row r="34" spans="10:11" x14ac:dyDescent="0.25">
      <c r="J34" s="15"/>
      <c r="K34" s="15"/>
    </row>
    <row r="35" spans="10:11" x14ac:dyDescent="0.25">
      <c r="J35" s="15"/>
      <c r="K35" s="15"/>
    </row>
    <row r="36" spans="10:11" x14ac:dyDescent="0.25">
      <c r="J36" s="15"/>
      <c r="K36" s="15"/>
    </row>
    <row r="37" spans="10:11" x14ac:dyDescent="0.25">
      <c r="J37" s="15"/>
      <c r="K37" s="15"/>
    </row>
    <row r="38" spans="10:11" ht="10.5" customHeight="1" x14ac:dyDescent="0.25">
      <c r="J38" s="15"/>
      <c r="K38" s="15"/>
    </row>
    <row r="39" spans="10:11" ht="26.25" customHeight="1" x14ac:dyDescent="0.25">
      <c r="J39" s="15"/>
      <c r="K39" s="15"/>
    </row>
    <row r="40" spans="10:11" x14ac:dyDescent="0.25">
      <c r="J40" s="15"/>
      <c r="K40" s="15"/>
    </row>
    <row r="41" spans="10:11" x14ac:dyDescent="0.25">
      <c r="J41" s="15"/>
      <c r="K41" s="15"/>
    </row>
    <row r="42" spans="10:11" x14ac:dyDescent="0.25">
      <c r="J42" s="15"/>
      <c r="K42" s="15"/>
    </row>
    <row r="43" spans="10:11" x14ac:dyDescent="0.25">
      <c r="J43" s="15"/>
      <c r="K43" s="15"/>
    </row>
    <row r="44" spans="10:11" x14ac:dyDescent="0.25">
      <c r="J44" s="15"/>
      <c r="K44" s="15"/>
    </row>
    <row r="45" spans="10:11" x14ac:dyDescent="0.25">
      <c r="J45" s="15"/>
      <c r="K45" s="15"/>
    </row>
    <row r="46" spans="10:11" x14ac:dyDescent="0.25">
      <c r="J46" s="15"/>
      <c r="K46" s="15"/>
    </row>
    <row r="47" spans="10:11" x14ac:dyDescent="0.25">
      <c r="J47" s="15"/>
      <c r="K47" s="15"/>
    </row>
    <row r="48" spans="10:11" x14ac:dyDescent="0.25">
      <c r="J48" s="15"/>
      <c r="K48" s="15"/>
    </row>
  </sheetData>
  <mergeCells count="1">
    <mergeCell ref="A1:C1"/>
  </mergeCells>
  <phoneticPr fontId="6" type="noConversion"/>
  <pageMargins left="0.5" right="0.5" top="0.5" bottom="0.5" header="0.5" footer="0.5"/>
  <pageSetup scale="86" orientation="landscape" r:id="rId1"/>
  <headerFooter alignWithMargins="0">
    <oddFooter>&amp;C7&amp;R&amp;6&amp;D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89"/>
  <sheetViews>
    <sheetView topLeftCell="A16" workbookViewId="0">
      <pane ySplit="780" activePane="bottomLeft"/>
      <selection activeCell="H75" sqref="H75"/>
      <selection pane="bottomLeft" activeCell="L11" sqref="L11"/>
    </sheetView>
  </sheetViews>
  <sheetFormatPr defaultColWidth="9.109375" defaultRowHeight="13.2" x14ac:dyDescent="0.25"/>
  <cols>
    <col min="1" max="1" width="14" style="63" customWidth="1"/>
    <col min="2" max="2" width="10.6640625" style="41" customWidth="1"/>
    <col min="3" max="3" width="1.109375" style="41" customWidth="1"/>
    <col min="4" max="4" width="10.6640625" style="41" customWidth="1"/>
    <col min="5" max="5" width="2.5546875" style="41" customWidth="1"/>
    <col min="6" max="6" width="10.6640625" style="41" customWidth="1"/>
    <col min="7" max="7" width="1" style="41" customWidth="1"/>
    <col min="8" max="8" width="10.6640625" style="41" customWidth="1"/>
    <col min="9" max="9" width="2.5546875" style="230" customWidth="1"/>
    <col min="10" max="10" width="10.6640625" style="41" customWidth="1"/>
    <col min="11" max="11" width="1.33203125" style="41" customWidth="1"/>
    <col min="12" max="12" width="10.6640625" style="41" customWidth="1"/>
    <col min="13" max="13" width="3.109375" style="42" customWidth="1"/>
    <col min="14" max="14" width="10.6640625" style="41" customWidth="1"/>
    <col min="15" max="15" width="1" style="42" customWidth="1"/>
    <col min="16" max="16" width="10.6640625" style="42" customWidth="1"/>
    <col min="17" max="16384" width="9.109375" style="42"/>
  </cols>
  <sheetData>
    <row r="1" spans="1:16" ht="23.25" customHeight="1" thickBot="1" x14ac:dyDescent="0.3">
      <c r="A1" s="222" t="s">
        <v>159</v>
      </c>
    </row>
    <row r="2" spans="1:16" s="44" customFormat="1" ht="15" customHeight="1" thickBot="1" x14ac:dyDescent="0.3">
      <c r="A2" s="210" t="s">
        <v>12</v>
      </c>
      <c r="B2" s="43"/>
      <c r="C2" s="43"/>
      <c r="D2" s="43"/>
      <c r="E2" s="43"/>
      <c r="F2" s="43"/>
      <c r="G2" s="43"/>
      <c r="H2" s="43"/>
      <c r="I2" s="231"/>
      <c r="J2" s="43"/>
      <c r="K2" s="43"/>
      <c r="L2" s="43"/>
      <c r="N2" s="43"/>
    </row>
    <row r="3" spans="1:16" x14ac:dyDescent="0.25">
      <c r="B3" s="45" t="s">
        <v>0</v>
      </c>
      <c r="D3" s="105" t="s">
        <v>160</v>
      </c>
      <c r="F3" s="45" t="s">
        <v>1</v>
      </c>
      <c r="H3" s="105" t="s">
        <v>161</v>
      </c>
      <c r="J3" s="45" t="s">
        <v>11</v>
      </c>
      <c r="L3" s="105" t="s">
        <v>162</v>
      </c>
      <c r="M3" s="41"/>
      <c r="N3" s="213"/>
    </row>
    <row r="4" spans="1:16" x14ac:dyDescent="0.25">
      <c r="A4" s="223" t="s">
        <v>106</v>
      </c>
      <c r="B4" s="46">
        <v>-117.9</v>
      </c>
      <c r="C4" s="46"/>
      <c r="D4" s="106">
        <v>104.8</v>
      </c>
      <c r="E4" s="46"/>
      <c r="F4" s="46">
        <v>39.6</v>
      </c>
      <c r="G4" s="46"/>
      <c r="H4" s="106">
        <v>153.19999999999999</v>
      </c>
      <c r="I4" s="232"/>
      <c r="J4" s="46">
        <v>11.8</v>
      </c>
      <c r="K4" s="46"/>
      <c r="L4" s="106">
        <v>32.9</v>
      </c>
      <c r="M4" s="46"/>
      <c r="N4" s="46"/>
    </row>
    <row r="5" spans="1:16" x14ac:dyDescent="0.25">
      <c r="A5" s="223" t="s">
        <v>107</v>
      </c>
      <c r="B5" s="46">
        <v>-123.8</v>
      </c>
      <c r="C5" s="46"/>
      <c r="D5" s="106">
        <v>104.8</v>
      </c>
      <c r="E5" s="46"/>
      <c r="F5" s="46">
        <v>117.2</v>
      </c>
      <c r="G5" s="46"/>
      <c r="H5" s="106">
        <v>153.19999999999999</v>
      </c>
      <c r="I5" s="232"/>
      <c r="J5" s="46">
        <v>15.8</v>
      </c>
      <c r="K5" s="46"/>
      <c r="L5" s="106">
        <v>32.9</v>
      </c>
      <c r="M5" s="46"/>
      <c r="N5" s="46"/>
    </row>
    <row r="6" spans="1:16" x14ac:dyDescent="0.25">
      <c r="A6" s="223" t="s">
        <v>108</v>
      </c>
      <c r="B6" s="46">
        <v>-157.80000000000001</v>
      </c>
      <c r="C6" s="46"/>
      <c r="D6" s="106">
        <v>104.8</v>
      </c>
      <c r="E6" s="46"/>
      <c r="F6" s="46">
        <v>191.1</v>
      </c>
      <c r="G6" s="46"/>
      <c r="H6" s="106">
        <v>153.19999999999999</v>
      </c>
      <c r="I6" s="232"/>
      <c r="J6" s="46">
        <v>18.7</v>
      </c>
      <c r="K6" s="46"/>
      <c r="L6" s="106">
        <v>32.9</v>
      </c>
      <c r="M6" s="46"/>
      <c r="N6" s="46"/>
    </row>
    <row r="7" spans="1:16" x14ac:dyDescent="0.25">
      <c r="A7" s="223" t="s">
        <v>109</v>
      </c>
      <c r="B7" s="46">
        <v>-264.10000000000002</v>
      </c>
      <c r="C7" s="46"/>
      <c r="D7" s="106">
        <v>104.8</v>
      </c>
      <c r="E7" s="46"/>
      <c r="F7" s="46">
        <v>224</v>
      </c>
      <c r="G7" s="46"/>
      <c r="H7" s="106">
        <v>153.19999999999999</v>
      </c>
      <c r="I7" s="232"/>
      <c r="J7" s="46">
        <v>22.3</v>
      </c>
      <c r="K7" s="46"/>
      <c r="L7" s="106">
        <v>32.9</v>
      </c>
      <c r="M7" s="46"/>
      <c r="N7" s="46"/>
    </row>
    <row r="8" spans="1:16" x14ac:dyDescent="0.25">
      <c r="A8" s="223" t="s">
        <v>110</v>
      </c>
      <c r="B8" s="46">
        <v>-159.80000000000001</v>
      </c>
      <c r="C8" s="46"/>
      <c r="D8" s="106">
        <v>104.8</v>
      </c>
      <c r="E8" s="46"/>
      <c r="F8" s="46">
        <v>280.39999999999998</v>
      </c>
      <c r="G8" s="46"/>
      <c r="H8" s="106">
        <v>153.19999999999999</v>
      </c>
      <c r="I8" s="232"/>
      <c r="J8" s="46">
        <v>25.4</v>
      </c>
      <c r="K8" s="46"/>
      <c r="L8" s="106">
        <v>32.9</v>
      </c>
      <c r="M8" s="46"/>
      <c r="N8" s="46"/>
    </row>
    <row r="9" spans="1:16" x14ac:dyDescent="0.25">
      <c r="A9" s="223" t="s">
        <v>111</v>
      </c>
      <c r="B9" s="46">
        <v>-35</v>
      </c>
      <c r="C9" s="46"/>
      <c r="D9" s="106">
        <v>104.8</v>
      </c>
      <c r="E9" s="46"/>
      <c r="F9" s="46">
        <v>313.2</v>
      </c>
      <c r="G9" s="46"/>
      <c r="H9" s="106">
        <v>153.19999999999999</v>
      </c>
      <c r="I9" s="232"/>
      <c r="J9" s="46">
        <v>27.8</v>
      </c>
      <c r="K9" s="46"/>
      <c r="L9" s="106">
        <v>32.9</v>
      </c>
      <c r="M9" s="46"/>
      <c r="N9" s="46"/>
    </row>
    <row r="10" spans="1:16" x14ac:dyDescent="0.25">
      <c r="A10" s="223" t="s">
        <v>112</v>
      </c>
      <c r="B10" s="46">
        <v>-152.9</v>
      </c>
      <c r="C10" s="46"/>
      <c r="D10" s="106">
        <v>104.8</v>
      </c>
      <c r="E10" s="46"/>
      <c r="F10" s="46">
        <v>395.5</v>
      </c>
      <c r="G10" s="46"/>
      <c r="H10" s="106">
        <v>153.19999999999999</v>
      </c>
      <c r="I10" s="232"/>
      <c r="J10" s="46">
        <v>29.8</v>
      </c>
      <c r="K10" s="46"/>
      <c r="L10" s="106">
        <v>32.9</v>
      </c>
      <c r="M10" s="46"/>
      <c r="N10" s="46"/>
    </row>
    <row r="11" spans="1:16" x14ac:dyDescent="0.25">
      <c r="A11" s="223" t="s">
        <v>113</v>
      </c>
      <c r="B11" s="46">
        <v>-174</v>
      </c>
      <c r="C11" s="46"/>
      <c r="D11" s="106">
        <v>104.8</v>
      </c>
      <c r="E11" s="46"/>
      <c r="F11" s="46">
        <v>371.6</v>
      </c>
      <c r="G11" s="46"/>
      <c r="H11" s="106">
        <v>153.19999999999999</v>
      </c>
      <c r="I11" s="232"/>
      <c r="J11" s="46">
        <v>32.1</v>
      </c>
      <c r="K11" s="46"/>
      <c r="L11" s="106">
        <v>32.9</v>
      </c>
      <c r="M11" s="46"/>
      <c r="N11" s="46"/>
    </row>
    <row r="12" spans="1:16" x14ac:dyDescent="0.25">
      <c r="A12" s="223" t="s">
        <v>114</v>
      </c>
      <c r="B12" s="46"/>
      <c r="C12" s="46"/>
      <c r="D12" s="106">
        <v>104.8</v>
      </c>
      <c r="E12" s="46"/>
      <c r="F12" s="46"/>
      <c r="G12" s="46"/>
      <c r="H12" s="106">
        <v>153.19999999999999</v>
      </c>
      <c r="I12" s="232"/>
      <c r="J12" s="46"/>
      <c r="K12" s="46"/>
      <c r="L12" s="106">
        <v>32.9</v>
      </c>
      <c r="M12" s="46"/>
      <c r="N12" s="46"/>
    </row>
    <row r="13" spans="1:16" x14ac:dyDescent="0.25">
      <c r="A13" s="223" t="s">
        <v>115</v>
      </c>
      <c r="B13" s="46"/>
      <c r="C13" s="46"/>
      <c r="D13" s="106">
        <v>104.8</v>
      </c>
      <c r="E13" s="46"/>
      <c r="F13" s="46"/>
      <c r="G13" s="46"/>
      <c r="H13" s="106">
        <v>153.19999999999999</v>
      </c>
      <c r="I13" s="232"/>
      <c r="J13" s="46"/>
      <c r="K13" s="46"/>
      <c r="L13" s="106">
        <v>32.9</v>
      </c>
      <c r="M13" s="46"/>
      <c r="N13" s="46"/>
    </row>
    <row r="14" spans="1:16" x14ac:dyDescent="0.25">
      <c r="A14" s="223" t="s">
        <v>116</v>
      </c>
      <c r="D14" s="106">
        <v>104.8</v>
      </c>
      <c r="H14" s="106">
        <v>153.19999999999999</v>
      </c>
      <c r="I14" s="232"/>
      <c r="L14" s="106">
        <v>32.9</v>
      </c>
      <c r="M14" s="41"/>
      <c r="N14" s="46"/>
    </row>
    <row r="15" spans="1:16" s="79" customFormat="1" ht="21.75" customHeight="1" thickBot="1" x14ac:dyDescent="0.3">
      <c r="A15" s="224"/>
      <c r="B15" s="107"/>
      <c r="C15" s="107"/>
      <c r="D15" s="108"/>
      <c r="E15" s="107"/>
      <c r="F15" s="108"/>
      <c r="G15" s="107"/>
      <c r="H15" s="108"/>
      <c r="I15" s="232"/>
      <c r="J15"/>
      <c r="K15"/>
      <c r="L15"/>
      <c r="M15"/>
      <c r="N15" s="131"/>
      <c r="O15"/>
      <c r="P15"/>
    </row>
    <row r="16" spans="1:16" ht="13.8" thickBot="1" x14ac:dyDescent="0.3">
      <c r="B16" s="260" t="s">
        <v>44</v>
      </c>
      <c r="C16" s="261"/>
      <c r="D16" s="262"/>
      <c r="F16" s="263" t="s">
        <v>1</v>
      </c>
      <c r="G16" s="264"/>
      <c r="H16" s="265"/>
      <c r="I16" s="234"/>
      <c r="J16" s="260" t="s">
        <v>44</v>
      </c>
      <c r="K16" s="261"/>
      <c r="L16" s="262"/>
      <c r="M16"/>
      <c r="N16" s="263" t="s">
        <v>1</v>
      </c>
      <c r="O16" s="264"/>
      <c r="P16" s="265"/>
    </row>
    <row r="17" spans="1:16" x14ac:dyDescent="0.25">
      <c r="B17" s="109" t="s">
        <v>42</v>
      </c>
      <c r="C17" s="109"/>
      <c r="D17" s="109" t="s">
        <v>43</v>
      </c>
      <c r="F17" s="109" t="s">
        <v>42</v>
      </c>
      <c r="G17" s="109"/>
      <c r="H17" s="109" t="s">
        <v>43</v>
      </c>
      <c r="I17" s="235"/>
      <c r="J17" s="109" t="s">
        <v>45</v>
      </c>
      <c r="K17" s="109"/>
      <c r="L17" s="109" t="s">
        <v>46</v>
      </c>
      <c r="M17" s="41"/>
      <c r="N17" s="109" t="s">
        <v>45</v>
      </c>
      <c r="O17" s="109"/>
      <c r="P17" s="109" t="s">
        <v>46</v>
      </c>
    </row>
    <row r="18" spans="1:16" x14ac:dyDescent="0.25">
      <c r="A18" s="225">
        <v>36982</v>
      </c>
      <c r="B18" s="227">
        <v>46.1</v>
      </c>
      <c r="C18" s="227"/>
      <c r="D18" s="227">
        <v>61.4</v>
      </c>
      <c r="E18" s="227"/>
      <c r="F18" s="227">
        <v>31</v>
      </c>
      <c r="G18" s="227"/>
      <c r="H18" s="227">
        <v>55.6</v>
      </c>
      <c r="I18" s="234"/>
      <c r="J18" s="227">
        <v>-258</v>
      </c>
      <c r="K18" s="227"/>
      <c r="L18" s="227">
        <v>500</v>
      </c>
      <c r="M18" s="227"/>
      <c r="N18" s="227">
        <v>38.200000000000003</v>
      </c>
      <c r="O18" s="227"/>
      <c r="P18" s="227">
        <v>90</v>
      </c>
    </row>
    <row r="19" spans="1:16" x14ac:dyDescent="0.25">
      <c r="A19" s="226">
        <v>36983</v>
      </c>
      <c r="B19" s="227">
        <v>46.1</v>
      </c>
      <c r="C19" s="227"/>
      <c r="D19" s="227">
        <v>61.4</v>
      </c>
      <c r="E19" s="227"/>
      <c r="F19" s="227">
        <v>31</v>
      </c>
      <c r="G19" s="227"/>
      <c r="H19" s="227">
        <v>55.6</v>
      </c>
      <c r="I19" s="234"/>
      <c r="J19" s="227">
        <v>-258</v>
      </c>
      <c r="K19" s="227"/>
      <c r="L19" s="227">
        <v>500</v>
      </c>
      <c r="M19" s="227"/>
      <c r="N19" s="227">
        <v>38.200000000000003</v>
      </c>
      <c r="O19" s="227"/>
      <c r="P19" s="227">
        <v>90</v>
      </c>
    </row>
    <row r="20" spans="1:16" x14ac:dyDescent="0.25">
      <c r="A20" s="226">
        <v>36984</v>
      </c>
      <c r="B20" s="227">
        <v>48</v>
      </c>
      <c r="C20" s="227"/>
      <c r="D20" s="227">
        <v>62.4</v>
      </c>
      <c r="E20" s="227"/>
      <c r="F20" s="227">
        <v>34</v>
      </c>
      <c r="G20" s="227"/>
      <c r="H20" s="227">
        <v>59.6</v>
      </c>
      <c r="I20" s="234"/>
      <c r="J20" s="227">
        <v>126</v>
      </c>
      <c r="K20" s="227"/>
      <c r="L20" s="227">
        <v>500</v>
      </c>
      <c r="M20" s="227"/>
      <c r="N20" s="227">
        <v>41</v>
      </c>
      <c r="O20" s="227"/>
      <c r="P20" s="227">
        <v>90</v>
      </c>
    </row>
    <row r="21" spans="1:16" x14ac:dyDescent="0.25">
      <c r="A21" s="226">
        <v>36985</v>
      </c>
      <c r="B21" s="227">
        <v>52.1</v>
      </c>
      <c r="C21" s="227"/>
      <c r="D21" s="227">
        <v>62.4</v>
      </c>
      <c r="E21" s="227"/>
      <c r="F21" s="227">
        <v>32.799999999999997</v>
      </c>
      <c r="G21" s="227"/>
      <c r="H21" s="227">
        <v>59.6</v>
      </c>
      <c r="I21" s="234"/>
      <c r="J21" s="227">
        <v>182</v>
      </c>
      <c r="K21" s="227"/>
      <c r="L21" s="227">
        <v>500</v>
      </c>
      <c r="M21" s="227"/>
      <c r="N21" s="227">
        <v>42.2</v>
      </c>
      <c r="O21" s="227"/>
      <c r="P21" s="227">
        <v>90</v>
      </c>
    </row>
    <row r="22" spans="1:16" x14ac:dyDescent="0.25">
      <c r="A22" s="226">
        <v>36986</v>
      </c>
      <c r="B22" s="227">
        <v>47.1</v>
      </c>
      <c r="C22" s="227"/>
      <c r="D22" s="227">
        <v>61.4</v>
      </c>
      <c r="E22" s="227"/>
      <c r="F22" s="227">
        <v>37.1</v>
      </c>
      <c r="G22" s="227"/>
      <c r="H22" s="227">
        <v>55.6</v>
      </c>
      <c r="I22" s="234"/>
      <c r="J22" s="227">
        <v>233.4</v>
      </c>
      <c r="K22" s="227"/>
      <c r="L22" s="227">
        <v>500</v>
      </c>
      <c r="M22" s="227"/>
      <c r="N22" s="227">
        <v>42.2</v>
      </c>
      <c r="O22" s="227"/>
      <c r="P22" s="227">
        <v>90</v>
      </c>
    </row>
    <row r="23" spans="1:16" x14ac:dyDescent="0.25">
      <c r="A23" s="226">
        <v>36987</v>
      </c>
      <c r="B23" s="227">
        <v>45.5</v>
      </c>
      <c r="C23" s="227"/>
      <c r="D23" s="227">
        <v>61.4</v>
      </c>
      <c r="E23" s="227"/>
      <c r="F23" s="227">
        <v>38.1</v>
      </c>
      <c r="G23" s="227"/>
      <c r="H23" s="227">
        <v>55.6</v>
      </c>
      <c r="I23" s="234"/>
      <c r="J23" s="227">
        <v>249</v>
      </c>
      <c r="K23" s="227"/>
      <c r="L23" s="227">
        <v>500</v>
      </c>
      <c r="M23" s="227"/>
      <c r="N23" s="227">
        <v>42.9</v>
      </c>
      <c r="O23" s="227"/>
      <c r="P23" s="227">
        <v>90</v>
      </c>
    </row>
    <row r="24" spans="1:16" x14ac:dyDescent="0.25">
      <c r="A24" s="225">
        <v>36988</v>
      </c>
      <c r="B24" s="227">
        <v>45.5</v>
      </c>
      <c r="C24" s="227"/>
      <c r="D24" s="227">
        <v>61.4</v>
      </c>
      <c r="E24" s="227"/>
      <c r="F24" s="227">
        <v>38.1</v>
      </c>
      <c r="G24" s="227"/>
      <c r="H24" s="227">
        <v>55.6</v>
      </c>
      <c r="I24" s="234"/>
      <c r="J24" s="227">
        <v>249</v>
      </c>
      <c r="K24" s="227"/>
      <c r="L24" s="227">
        <v>500</v>
      </c>
      <c r="M24" s="227"/>
      <c r="N24" s="227">
        <v>42.9</v>
      </c>
      <c r="O24" s="227"/>
      <c r="P24" s="227">
        <v>90</v>
      </c>
    </row>
    <row r="25" spans="1:16" x14ac:dyDescent="0.25">
      <c r="A25" s="225">
        <v>36989</v>
      </c>
      <c r="B25" s="227">
        <v>45.5</v>
      </c>
      <c r="C25" s="227"/>
      <c r="D25" s="227">
        <v>61.4</v>
      </c>
      <c r="E25" s="227"/>
      <c r="F25" s="227">
        <v>38.1</v>
      </c>
      <c r="G25" s="227"/>
      <c r="H25" s="227">
        <v>55.6</v>
      </c>
      <c r="I25" s="234"/>
      <c r="J25" s="227">
        <v>249</v>
      </c>
      <c r="K25" s="227"/>
      <c r="L25" s="227">
        <v>500</v>
      </c>
      <c r="M25" s="227"/>
      <c r="N25" s="227">
        <v>42.9</v>
      </c>
      <c r="O25" s="227"/>
      <c r="P25" s="227">
        <v>90</v>
      </c>
    </row>
    <row r="26" spans="1:16" x14ac:dyDescent="0.25">
      <c r="A26" s="226">
        <v>36990</v>
      </c>
      <c r="B26" s="227">
        <v>36.1</v>
      </c>
      <c r="C26" s="227"/>
      <c r="D26" s="227">
        <v>61</v>
      </c>
      <c r="E26" s="227"/>
      <c r="F26" s="227">
        <v>36.4</v>
      </c>
      <c r="G26" s="227"/>
      <c r="H26" s="227">
        <v>54</v>
      </c>
      <c r="I26" s="234"/>
      <c r="J26" s="227">
        <v>292.10000000000002</v>
      </c>
      <c r="K26" s="227"/>
      <c r="L26" s="227">
        <v>500</v>
      </c>
      <c r="M26" s="227"/>
      <c r="N26" s="227">
        <v>43</v>
      </c>
      <c r="O26" s="227"/>
      <c r="P26" s="227">
        <v>90</v>
      </c>
    </row>
    <row r="27" spans="1:16" x14ac:dyDescent="0.25">
      <c r="A27" s="226">
        <v>36991</v>
      </c>
      <c r="B27" s="227">
        <v>32</v>
      </c>
      <c r="C27" s="227"/>
      <c r="D27" s="227">
        <v>61</v>
      </c>
      <c r="E27" s="227"/>
      <c r="F27" s="227">
        <v>37.1</v>
      </c>
      <c r="G27" s="227"/>
      <c r="H27" s="227">
        <v>54</v>
      </c>
      <c r="I27" s="234"/>
      <c r="J27" s="227">
        <v>297</v>
      </c>
      <c r="K27" s="227"/>
      <c r="L27" s="227">
        <v>500</v>
      </c>
      <c r="M27" s="227"/>
      <c r="N27" s="227">
        <v>46.5</v>
      </c>
      <c r="O27" s="227"/>
      <c r="P27" s="227">
        <v>90</v>
      </c>
    </row>
    <row r="28" spans="1:16" x14ac:dyDescent="0.25">
      <c r="A28" s="226">
        <v>36992</v>
      </c>
      <c r="B28" s="227">
        <v>29.1</v>
      </c>
      <c r="C28" s="227"/>
      <c r="D28" s="227">
        <v>61</v>
      </c>
      <c r="E28" s="227"/>
      <c r="F28" s="227">
        <v>36</v>
      </c>
      <c r="G28" s="227"/>
      <c r="H28" s="227">
        <v>54</v>
      </c>
      <c r="I28" s="234"/>
      <c r="J28" s="227">
        <v>284</v>
      </c>
      <c r="K28" s="227"/>
      <c r="L28" s="227">
        <v>500</v>
      </c>
      <c r="M28" s="227"/>
      <c r="N28" s="227">
        <v>47.3</v>
      </c>
      <c r="O28" s="227"/>
      <c r="P28" s="227">
        <v>90</v>
      </c>
    </row>
    <row r="29" spans="1:16" x14ac:dyDescent="0.25">
      <c r="A29" s="226">
        <v>36993</v>
      </c>
      <c r="B29" s="227">
        <v>26.5</v>
      </c>
      <c r="C29" s="227"/>
      <c r="D29" s="227">
        <v>61</v>
      </c>
      <c r="E29" s="227"/>
      <c r="F29" s="227">
        <v>31.5</v>
      </c>
      <c r="G29" s="227"/>
      <c r="H29" s="227">
        <v>54</v>
      </c>
      <c r="I29" s="234"/>
      <c r="J29" s="227">
        <v>300</v>
      </c>
      <c r="K29" s="227"/>
      <c r="L29" s="227">
        <v>500</v>
      </c>
      <c r="M29" s="227"/>
      <c r="N29" s="227">
        <v>45.4</v>
      </c>
      <c r="O29" s="227"/>
      <c r="P29" s="227">
        <v>90</v>
      </c>
    </row>
    <row r="30" spans="1:16" x14ac:dyDescent="0.25">
      <c r="A30" s="226">
        <v>36994</v>
      </c>
      <c r="B30" s="227">
        <v>26.5</v>
      </c>
      <c r="C30" s="227"/>
      <c r="D30" s="227">
        <v>61</v>
      </c>
      <c r="E30" s="227"/>
      <c r="F30" s="227">
        <v>31.5</v>
      </c>
      <c r="G30" s="227"/>
      <c r="H30" s="227">
        <v>54</v>
      </c>
      <c r="I30" s="234"/>
      <c r="J30" s="227">
        <v>300</v>
      </c>
      <c r="K30" s="227"/>
      <c r="L30" s="227">
        <v>500</v>
      </c>
      <c r="M30" s="227"/>
      <c r="N30" s="227">
        <v>45.4</v>
      </c>
      <c r="O30" s="227"/>
      <c r="P30" s="227">
        <v>90</v>
      </c>
    </row>
    <row r="31" spans="1:16" x14ac:dyDescent="0.25">
      <c r="A31" s="225">
        <v>36995</v>
      </c>
      <c r="B31" s="227">
        <v>26.5</v>
      </c>
      <c r="C31" s="227"/>
      <c r="D31" s="227">
        <v>61</v>
      </c>
      <c r="E31" s="227"/>
      <c r="F31" s="227">
        <v>31.5</v>
      </c>
      <c r="G31" s="227"/>
      <c r="H31" s="227">
        <v>54</v>
      </c>
      <c r="I31" s="234"/>
      <c r="J31" s="227">
        <v>300</v>
      </c>
      <c r="K31" s="227"/>
      <c r="L31" s="227">
        <v>500</v>
      </c>
      <c r="M31" s="227"/>
      <c r="N31" s="227">
        <v>45.4</v>
      </c>
      <c r="O31" s="227"/>
      <c r="P31" s="227">
        <v>90</v>
      </c>
    </row>
    <row r="32" spans="1:16" x14ac:dyDescent="0.25">
      <c r="A32" s="225">
        <v>36996</v>
      </c>
      <c r="B32" s="227">
        <v>26.5</v>
      </c>
      <c r="C32" s="227"/>
      <c r="D32" s="227">
        <v>61</v>
      </c>
      <c r="E32" s="227"/>
      <c r="F32" s="227">
        <v>31.5</v>
      </c>
      <c r="G32" s="227"/>
      <c r="H32" s="227">
        <v>54</v>
      </c>
      <c r="I32" s="234"/>
      <c r="J32" s="227">
        <v>300</v>
      </c>
      <c r="K32" s="227"/>
      <c r="L32" s="227">
        <v>500</v>
      </c>
      <c r="M32" s="227"/>
      <c r="N32" s="227">
        <v>45.4</v>
      </c>
      <c r="O32" s="227"/>
      <c r="P32" s="227">
        <v>90</v>
      </c>
    </row>
    <row r="33" spans="1:27" x14ac:dyDescent="0.25">
      <c r="A33" s="226">
        <v>36997</v>
      </c>
      <c r="B33" s="227">
        <v>33.299999999999997</v>
      </c>
      <c r="C33" s="227"/>
      <c r="D33" s="227">
        <v>61</v>
      </c>
      <c r="E33" s="227"/>
      <c r="F33" s="227">
        <v>35.6</v>
      </c>
      <c r="G33" s="227"/>
      <c r="H33" s="227">
        <v>54</v>
      </c>
      <c r="I33" s="234"/>
      <c r="J33" s="227">
        <v>285.2</v>
      </c>
      <c r="K33" s="227"/>
      <c r="L33" s="227">
        <v>500</v>
      </c>
      <c r="M33" s="227"/>
      <c r="N33" s="227">
        <v>46.7</v>
      </c>
      <c r="O33" s="227"/>
      <c r="P33" s="227">
        <v>90</v>
      </c>
    </row>
    <row r="34" spans="1:27" x14ac:dyDescent="0.25">
      <c r="A34" s="226">
        <v>36998</v>
      </c>
      <c r="B34" s="227">
        <v>37.1</v>
      </c>
      <c r="C34" s="227"/>
      <c r="D34" s="227">
        <v>61</v>
      </c>
      <c r="E34" s="227"/>
      <c r="F34" s="227">
        <v>30</v>
      </c>
      <c r="G34" s="227"/>
      <c r="H34" s="227">
        <v>54</v>
      </c>
      <c r="I34" s="234"/>
      <c r="J34" s="227">
        <v>251.1</v>
      </c>
      <c r="K34" s="227"/>
      <c r="L34" s="227">
        <v>500</v>
      </c>
      <c r="M34" s="227"/>
      <c r="N34" s="227">
        <v>41.8</v>
      </c>
      <c r="O34" s="227"/>
      <c r="P34" s="227">
        <v>90</v>
      </c>
    </row>
    <row r="35" spans="1:27" x14ac:dyDescent="0.25">
      <c r="A35" s="226">
        <v>36999</v>
      </c>
      <c r="B35" s="227">
        <v>47.1</v>
      </c>
      <c r="C35" s="227"/>
      <c r="D35" s="227">
        <v>61</v>
      </c>
      <c r="E35" s="227"/>
      <c r="F35" s="227">
        <v>39.1</v>
      </c>
      <c r="G35" s="227"/>
      <c r="H35" s="227">
        <v>54</v>
      </c>
      <c r="I35" s="234"/>
      <c r="J35" s="227">
        <v>128</v>
      </c>
      <c r="K35" s="227"/>
      <c r="L35" s="227">
        <v>500</v>
      </c>
      <c r="M35" s="227"/>
      <c r="N35" s="227">
        <v>37</v>
      </c>
      <c r="O35" s="227"/>
      <c r="P35" s="227">
        <v>90</v>
      </c>
    </row>
    <row r="36" spans="1:27" x14ac:dyDescent="0.25">
      <c r="A36" s="226">
        <v>37000</v>
      </c>
      <c r="B36" s="227">
        <v>53.1</v>
      </c>
      <c r="C36" s="227"/>
      <c r="D36" s="227">
        <v>61</v>
      </c>
      <c r="E36" s="227"/>
      <c r="F36" s="227">
        <v>43</v>
      </c>
      <c r="G36" s="227"/>
      <c r="H36" s="227">
        <v>54</v>
      </c>
      <c r="I36" s="234"/>
      <c r="J36" s="227">
        <v>88.3</v>
      </c>
      <c r="K36" s="227"/>
      <c r="L36" s="227">
        <v>500</v>
      </c>
      <c r="M36" s="227"/>
      <c r="N36" s="227">
        <v>35.1</v>
      </c>
      <c r="O36" s="227"/>
      <c r="P36" s="227">
        <v>90</v>
      </c>
    </row>
    <row r="37" spans="1:27" x14ac:dyDescent="0.25">
      <c r="A37" s="226">
        <v>37001</v>
      </c>
      <c r="B37" s="227">
        <v>102</v>
      </c>
      <c r="C37" s="227"/>
      <c r="D37" s="227">
        <v>61</v>
      </c>
      <c r="E37" s="227"/>
      <c r="F37" s="227">
        <v>36</v>
      </c>
      <c r="G37" s="227"/>
      <c r="H37" s="227">
        <v>54</v>
      </c>
      <c r="I37" s="234"/>
      <c r="J37" s="227">
        <v>89.7</v>
      </c>
      <c r="K37" s="227"/>
      <c r="L37" s="227">
        <v>500</v>
      </c>
      <c r="M37" s="227"/>
      <c r="N37" s="227">
        <v>35.1</v>
      </c>
      <c r="O37" s="227"/>
      <c r="P37" s="227">
        <v>90</v>
      </c>
    </row>
    <row r="38" spans="1:27" x14ac:dyDescent="0.25">
      <c r="A38" s="225">
        <v>37002</v>
      </c>
      <c r="B38" s="227">
        <v>102</v>
      </c>
      <c r="C38" s="227"/>
      <c r="D38" s="227">
        <v>61</v>
      </c>
      <c r="E38" s="227"/>
      <c r="F38" s="227">
        <v>36</v>
      </c>
      <c r="G38" s="227"/>
      <c r="H38" s="227">
        <v>54</v>
      </c>
      <c r="I38" s="234"/>
      <c r="J38" s="227">
        <v>89.7</v>
      </c>
      <c r="K38" s="227"/>
      <c r="L38" s="227">
        <v>500</v>
      </c>
      <c r="M38" s="227"/>
      <c r="N38" s="227">
        <v>35.1</v>
      </c>
      <c r="O38" s="227"/>
      <c r="P38" s="227">
        <v>90</v>
      </c>
    </row>
    <row r="39" spans="1:27" x14ac:dyDescent="0.25">
      <c r="A39" s="225">
        <v>37003</v>
      </c>
      <c r="B39" s="227">
        <v>102</v>
      </c>
      <c r="C39" s="227"/>
      <c r="D39" s="227">
        <v>61</v>
      </c>
      <c r="E39" s="227"/>
      <c r="F39" s="227">
        <v>36</v>
      </c>
      <c r="G39" s="227"/>
      <c r="H39" s="227">
        <v>54</v>
      </c>
      <c r="I39" s="234"/>
      <c r="J39" s="227">
        <v>89.7</v>
      </c>
      <c r="K39" s="227"/>
      <c r="L39" s="227">
        <v>500</v>
      </c>
      <c r="M39" s="227"/>
      <c r="N39" s="227">
        <v>35.1</v>
      </c>
      <c r="O39" s="227"/>
      <c r="P39" s="227">
        <v>90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spans="1:27" x14ac:dyDescent="0.25">
      <c r="A40" s="226">
        <v>37004</v>
      </c>
      <c r="B40" s="227">
        <v>101</v>
      </c>
      <c r="C40" s="227"/>
      <c r="D40" s="227">
        <v>85</v>
      </c>
      <c r="E40" s="227"/>
      <c r="F40" s="227">
        <v>38</v>
      </c>
      <c r="G40" s="227"/>
      <c r="H40" s="227">
        <v>54</v>
      </c>
      <c r="I40" s="234"/>
      <c r="J40" s="227">
        <v>98.6</v>
      </c>
      <c r="K40" s="227"/>
      <c r="L40" s="227">
        <v>500</v>
      </c>
      <c r="M40" s="227"/>
      <c r="N40" s="227">
        <v>34.5</v>
      </c>
      <c r="O40" s="227"/>
      <c r="P40" s="227">
        <v>90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x14ac:dyDescent="0.25">
      <c r="A41" s="226">
        <v>37005</v>
      </c>
      <c r="B41" s="227">
        <v>100.7</v>
      </c>
      <c r="C41" s="227"/>
      <c r="D41" s="227">
        <v>85</v>
      </c>
      <c r="E41" s="227"/>
      <c r="F41" s="227">
        <v>49.8</v>
      </c>
      <c r="G41" s="227"/>
      <c r="H41" s="227">
        <v>54</v>
      </c>
      <c r="I41" s="234"/>
      <c r="J41" s="227">
        <v>121.4</v>
      </c>
      <c r="K41" s="227"/>
      <c r="L41" s="227">
        <v>500</v>
      </c>
      <c r="M41" s="227"/>
      <c r="N41" s="227">
        <v>40.5</v>
      </c>
      <c r="O41" s="227"/>
      <c r="P41" s="227">
        <v>90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x14ac:dyDescent="0.25">
      <c r="A42" s="226">
        <v>37006</v>
      </c>
      <c r="B42" s="227">
        <v>89.8</v>
      </c>
      <c r="C42" s="227"/>
      <c r="D42" s="227">
        <v>85</v>
      </c>
      <c r="E42" s="227"/>
      <c r="F42" s="227">
        <v>48.3</v>
      </c>
      <c r="G42" s="227"/>
      <c r="H42" s="227">
        <v>54</v>
      </c>
      <c r="I42" s="234"/>
      <c r="J42" s="227">
        <v>117.3</v>
      </c>
      <c r="K42" s="227"/>
      <c r="L42" s="227">
        <v>500</v>
      </c>
      <c r="M42" s="227"/>
      <c r="N42" s="227">
        <v>39.5</v>
      </c>
      <c r="O42" s="227"/>
      <c r="P42" s="227">
        <v>90</v>
      </c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customFormat="1" x14ac:dyDescent="0.25">
      <c r="A43" s="226">
        <v>37007</v>
      </c>
      <c r="B43" s="227">
        <v>76.2</v>
      </c>
      <c r="C43" s="227"/>
      <c r="D43" s="227">
        <v>85</v>
      </c>
      <c r="E43" s="227"/>
      <c r="F43" s="227">
        <v>50.7</v>
      </c>
      <c r="G43" s="227"/>
      <c r="H43" s="227">
        <v>54</v>
      </c>
      <c r="I43" s="234"/>
      <c r="J43" s="227">
        <v>287.7</v>
      </c>
      <c r="K43" s="227"/>
      <c r="L43" s="227">
        <v>500</v>
      </c>
      <c r="M43" s="227"/>
      <c r="N43" s="227">
        <v>37.799999999999997</v>
      </c>
      <c r="O43" s="227"/>
      <c r="P43" s="227">
        <v>90</v>
      </c>
    </row>
    <row r="44" spans="1:27" customFormat="1" x14ac:dyDescent="0.25">
      <c r="A44" s="226">
        <v>37008</v>
      </c>
      <c r="B44" s="227">
        <v>76.2</v>
      </c>
      <c r="C44" s="227"/>
      <c r="D44" s="227">
        <v>85</v>
      </c>
      <c r="E44" s="227"/>
      <c r="F44" s="227">
        <v>50.7</v>
      </c>
      <c r="G44" s="227"/>
      <c r="H44" s="227">
        <v>54</v>
      </c>
      <c r="I44" s="234"/>
      <c r="J44" s="227">
        <v>287.7</v>
      </c>
      <c r="K44" s="227"/>
      <c r="L44" s="227">
        <v>500</v>
      </c>
      <c r="M44" s="227"/>
      <c r="N44" s="227">
        <v>37.799999999999997</v>
      </c>
      <c r="O44" s="227"/>
      <c r="P44" s="227">
        <v>90</v>
      </c>
    </row>
    <row r="45" spans="1:27" customFormat="1" x14ac:dyDescent="0.25">
      <c r="A45" s="225">
        <v>37009</v>
      </c>
      <c r="B45" s="227">
        <v>76.2</v>
      </c>
      <c r="C45" s="227"/>
      <c r="D45" s="227">
        <v>85</v>
      </c>
      <c r="E45" s="227"/>
      <c r="F45" s="227">
        <v>50.7</v>
      </c>
      <c r="G45" s="227"/>
      <c r="H45" s="227">
        <v>54</v>
      </c>
      <c r="I45" s="234"/>
      <c r="J45" s="227">
        <v>287.7</v>
      </c>
      <c r="K45" s="227"/>
      <c r="L45" s="227">
        <v>500</v>
      </c>
      <c r="M45" s="227"/>
      <c r="N45" s="227">
        <v>37.799999999999997</v>
      </c>
      <c r="O45" s="227"/>
      <c r="P45" s="227">
        <v>90</v>
      </c>
    </row>
    <row r="46" spans="1:27" customFormat="1" x14ac:dyDescent="0.25">
      <c r="A46" s="225">
        <v>37010</v>
      </c>
      <c r="B46" s="227">
        <v>76.2</v>
      </c>
      <c r="C46" s="227"/>
      <c r="D46" s="227">
        <v>85</v>
      </c>
      <c r="E46" s="227"/>
      <c r="F46" s="227">
        <v>50.7</v>
      </c>
      <c r="G46" s="227"/>
      <c r="H46" s="227">
        <v>54</v>
      </c>
      <c r="I46" s="234"/>
      <c r="J46" s="227">
        <v>287.7</v>
      </c>
      <c r="K46" s="227"/>
      <c r="L46" s="227">
        <v>500</v>
      </c>
      <c r="M46" s="227"/>
      <c r="N46" s="227">
        <v>37.799999999999997</v>
      </c>
      <c r="O46" s="227"/>
      <c r="P46" s="227">
        <v>90</v>
      </c>
    </row>
    <row r="47" spans="1:27" customFormat="1" x14ac:dyDescent="0.25">
      <c r="A47" s="226">
        <v>37011</v>
      </c>
      <c r="B47" s="227">
        <v>79.7</v>
      </c>
      <c r="C47" s="228"/>
      <c r="D47" s="227">
        <v>85</v>
      </c>
      <c r="E47" s="228"/>
      <c r="F47" s="227">
        <v>51.3</v>
      </c>
      <c r="G47" s="228"/>
      <c r="H47" s="227">
        <v>54</v>
      </c>
      <c r="I47" s="236"/>
      <c r="J47" s="227">
        <v>242.8</v>
      </c>
      <c r="K47" s="228"/>
      <c r="L47" s="227">
        <v>500</v>
      </c>
      <c r="M47" s="228"/>
      <c r="N47" s="229">
        <v>40.1</v>
      </c>
      <c r="O47" s="228"/>
      <c r="P47" s="227">
        <v>90</v>
      </c>
    </row>
    <row r="48" spans="1:27" customFormat="1" x14ac:dyDescent="0.25">
      <c r="A48" s="226">
        <v>37012</v>
      </c>
      <c r="B48" s="227">
        <v>78.7</v>
      </c>
      <c r="C48" s="228"/>
      <c r="D48" s="227">
        <v>85</v>
      </c>
      <c r="E48" s="228"/>
      <c r="F48" s="227">
        <v>48.1</v>
      </c>
      <c r="G48" s="228"/>
      <c r="H48" s="227">
        <v>54</v>
      </c>
      <c r="I48" s="236"/>
      <c r="J48" s="227">
        <v>182.2</v>
      </c>
      <c r="K48" s="228"/>
      <c r="L48" s="227">
        <v>500</v>
      </c>
      <c r="M48" s="228"/>
      <c r="N48" s="229">
        <v>40.1</v>
      </c>
      <c r="O48" s="228"/>
      <c r="P48" s="227">
        <v>90</v>
      </c>
    </row>
    <row r="49" spans="1:16" customFormat="1" x14ac:dyDescent="0.25">
      <c r="A49" s="226">
        <v>37013</v>
      </c>
      <c r="B49" s="227">
        <v>77.8</v>
      </c>
      <c r="C49" s="228"/>
      <c r="D49" s="227">
        <v>85</v>
      </c>
      <c r="E49" s="228"/>
      <c r="F49" s="227">
        <v>53</v>
      </c>
      <c r="G49" s="228"/>
      <c r="H49" s="227">
        <v>54</v>
      </c>
      <c r="I49" s="236"/>
      <c r="J49" s="227">
        <v>154.80000000000001</v>
      </c>
      <c r="K49" s="228"/>
      <c r="L49" s="227">
        <v>500</v>
      </c>
      <c r="M49" s="228"/>
      <c r="N49" s="229">
        <v>31.4</v>
      </c>
      <c r="O49" s="228"/>
      <c r="P49" s="227">
        <v>90</v>
      </c>
    </row>
    <row r="50" spans="1:16" customFormat="1" x14ac:dyDescent="0.25">
      <c r="A50" s="226">
        <v>37014</v>
      </c>
      <c r="B50" s="227">
        <v>79.400000000000006</v>
      </c>
      <c r="C50" s="228"/>
      <c r="D50" s="227">
        <v>85</v>
      </c>
      <c r="E50" s="228"/>
      <c r="F50" s="227">
        <v>47.1</v>
      </c>
      <c r="G50" s="228"/>
      <c r="H50" s="227">
        <v>54</v>
      </c>
      <c r="I50" s="236"/>
      <c r="J50" s="227">
        <v>161.1</v>
      </c>
      <c r="K50" s="228"/>
      <c r="L50" s="227">
        <v>500</v>
      </c>
      <c r="M50" s="228"/>
      <c r="N50" s="229">
        <v>32.4</v>
      </c>
      <c r="O50" s="228"/>
      <c r="P50" s="227">
        <v>90</v>
      </c>
    </row>
    <row r="51" spans="1:16" customFormat="1" x14ac:dyDescent="0.25">
      <c r="A51" s="226">
        <v>37015</v>
      </c>
      <c r="B51" s="227">
        <v>77.400000000000006</v>
      </c>
      <c r="C51" s="228"/>
      <c r="D51" s="227">
        <v>85</v>
      </c>
      <c r="E51" s="228"/>
      <c r="F51" s="227">
        <v>49.4</v>
      </c>
      <c r="G51" s="228"/>
      <c r="H51" s="227">
        <v>54</v>
      </c>
      <c r="I51" s="236"/>
      <c r="J51" s="227">
        <v>165.7</v>
      </c>
      <c r="K51" s="228"/>
      <c r="L51" s="227">
        <v>500</v>
      </c>
      <c r="M51" s="228"/>
      <c r="N51" s="229">
        <v>28.4</v>
      </c>
      <c r="O51" s="228"/>
      <c r="P51" s="227">
        <v>90</v>
      </c>
    </row>
    <row r="52" spans="1:16" customFormat="1" x14ac:dyDescent="0.25">
      <c r="A52" s="225">
        <v>37016</v>
      </c>
      <c r="B52" s="227">
        <v>77.400000000000006</v>
      </c>
      <c r="C52" s="228"/>
      <c r="D52" s="227">
        <v>85</v>
      </c>
      <c r="E52" s="228"/>
      <c r="F52" s="227">
        <v>49.4</v>
      </c>
      <c r="G52" s="228"/>
      <c r="H52" s="227">
        <v>54</v>
      </c>
      <c r="I52" s="236"/>
      <c r="J52" s="227">
        <v>165.7</v>
      </c>
      <c r="K52" s="228"/>
      <c r="L52" s="227">
        <v>500</v>
      </c>
      <c r="M52" s="228"/>
      <c r="N52" s="229">
        <v>28.4</v>
      </c>
      <c r="O52" s="228"/>
      <c r="P52" s="227">
        <v>90</v>
      </c>
    </row>
    <row r="53" spans="1:16" customFormat="1" x14ac:dyDescent="0.25">
      <c r="A53" s="225">
        <v>37017</v>
      </c>
      <c r="B53" s="227">
        <v>77.400000000000006</v>
      </c>
      <c r="C53" s="228"/>
      <c r="D53" s="227">
        <v>85</v>
      </c>
      <c r="E53" s="228"/>
      <c r="F53" s="227">
        <v>49.4</v>
      </c>
      <c r="G53" s="228"/>
      <c r="H53" s="227">
        <v>54</v>
      </c>
      <c r="I53" s="236"/>
      <c r="J53" s="227">
        <v>165.7</v>
      </c>
      <c r="K53" s="228"/>
      <c r="L53" s="227">
        <v>500</v>
      </c>
      <c r="M53" s="228"/>
      <c r="N53" s="229">
        <v>28.4</v>
      </c>
      <c r="O53" s="228"/>
      <c r="P53" s="227">
        <v>90</v>
      </c>
    </row>
    <row r="54" spans="1:16" customFormat="1" x14ac:dyDescent="0.25">
      <c r="A54" s="226">
        <v>37018</v>
      </c>
      <c r="B54" s="227">
        <v>76.5</v>
      </c>
      <c r="C54" s="228"/>
      <c r="D54" s="227">
        <v>85</v>
      </c>
      <c r="E54" s="228"/>
      <c r="F54" s="227">
        <v>38.1</v>
      </c>
      <c r="G54" s="228"/>
      <c r="H54" s="227">
        <v>54</v>
      </c>
      <c r="I54" s="236"/>
      <c r="J54" s="227">
        <v>178.9</v>
      </c>
      <c r="K54" s="228"/>
      <c r="L54" s="227">
        <v>500</v>
      </c>
      <c r="M54" s="228"/>
      <c r="N54" s="229">
        <v>30.6</v>
      </c>
      <c r="O54" s="228"/>
      <c r="P54" s="227">
        <v>90</v>
      </c>
    </row>
    <row r="55" spans="1:16" customFormat="1" x14ac:dyDescent="0.25">
      <c r="A55" s="226">
        <v>37019</v>
      </c>
      <c r="B55" s="227">
        <v>82</v>
      </c>
      <c r="C55" s="228"/>
      <c r="D55" s="227">
        <v>85</v>
      </c>
      <c r="E55" s="228"/>
      <c r="F55" s="227">
        <v>33.200000000000003</v>
      </c>
      <c r="G55" s="228"/>
      <c r="H55" s="227">
        <v>54</v>
      </c>
      <c r="I55" s="236"/>
      <c r="J55" s="227">
        <v>92.9</v>
      </c>
      <c r="K55" s="228"/>
      <c r="L55" s="227">
        <v>500</v>
      </c>
      <c r="M55" s="228"/>
      <c r="N55" s="229">
        <v>31.5</v>
      </c>
      <c r="O55" s="228"/>
      <c r="P55" s="227">
        <v>90</v>
      </c>
    </row>
    <row r="56" spans="1:16" customFormat="1" x14ac:dyDescent="0.25">
      <c r="A56" s="226">
        <v>37020</v>
      </c>
      <c r="B56" s="227">
        <v>76.400000000000006</v>
      </c>
      <c r="C56" s="228"/>
      <c r="D56" s="227">
        <v>85</v>
      </c>
      <c r="E56" s="228"/>
      <c r="F56" s="227">
        <v>76.599999999999994</v>
      </c>
      <c r="G56" s="228"/>
      <c r="H56" s="227">
        <v>54</v>
      </c>
      <c r="I56" s="236"/>
      <c r="J56" s="227">
        <v>-176.3</v>
      </c>
      <c r="K56" s="228"/>
      <c r="L56" s="227">
        <v>500</v>
      </c>
      <c r="M56" s="228"/>
      <c r="N56" s="229">
        <v>26.5</v>
      </c>
      <c r="O56" s="228"/>
      <c r="P56" s="227">
        <v>90</v>
      </c>
    </row>
    <row r="57" spans="1:16" customFormat="1" x14ac:dyDescent="0.25">
      <c r="A57" s="226">
        <v>37021</v>
      </c>
      <c r="B57" s="227">
        <v>89.9</v>
      </c>
      <c r="C57" s="228"/>
      <c r="D57" s="227">
        <v>85</v>
      </c>
      <c r="E57" s="228"/>
      <c r="F57" s="227">
        <v>36.5</v>
      </c>
      <c r="G57" s="228"/>
      <c r="H57" s="227">
        <v>54</v>
      </c>
      <c r="I57" s="236"/>
      <c r="J57" s="227">
        <v>-271.2</v>
      </c>
      <c r="K57" s="228"/>
      <c r="L57" s="227">
        <v>500</v>
      </c>
      <c r="M57" s="228"/>
      <c r="N57" s="229">
        <v>21.5</v>
      </c>
      <c r="O57" s="228"/>
      <c r="P57" s="227">
        <v>90</v>
      </c>
    </row>
    <row r="58" spans="1:16" customFormat="1" x14ac:dyDescent="0.25">
      <c r="A58" s="226">
        <v>37022</v>
      </c>
      <c r="B58" s="227">
        <v>82.5</v>
      </c>
      <c r="C58" s="228"/>
      <c r="D58" s="227">
        <v>85</v>
      </c>
      <c r="E58" s="228"/>
      <c r="F58" s="227">
        <v>38.6</v>
      </c>
      <c r="G58" s="228"/>
      <c r="H58" s="227">
        <v>54</v>
      </c>
      <c r="I58" s="236"/>
      <c r="J58" s="227">
        <v>-394.4</v>
      </c>
      <c r="K58" s="228"/>
      <c r="L58" s="227">
        <v>500</v>
      </c>
      <c r="M58" s="228"/>
      <c r="N58" s="229">
        <v>21.1</v>
      </c>
      <c r="O58" s="228"/>
      <c r="P58" s="227">
        <v>90</v>
      </c>
    </row>
    <row r="59" spans="1:16" customFormat="1" x14ac:dyDescent="0.25">
      <c r="A59" s="225">
        <v>37023</v>
      </c>
      <c r="B59" s="227">
        <v>82.5</v>
      </c>
      <c r="C59" s="228"/>
      <c r="D59" s="227">
        <v>85</v>
      </c>
      <c r="E59" s="228"/>
      <c r="F59" s="227">
        <v>38.6</v>
      </c>
      <c r="G59" s="228"/>
      <c r="H59" s="227">
        <v>54</v>
      </c>
      <c r="I59" s="236"/>
      <c r="J59" s="227">
        <v>-394.4</v>
      </c>
      <c r="K59" s="228"/>
      <c r="L59" s="227">
        <v>500</v>
      </c>
      <c r="M59" s="228"/>
      <c r="N59" s="229">
        <v>21.1</v>
      </c>
      <c r="O59" s="228"/>
      <c r="P59" s="227">
        <v>90</v>
      </c>
    </row>
    <row r="60" spans="1:16" customFormat="1" x14ac:dyDescent="0.25">
      <c r="A60" s="225">
        <v>37024</v>
      </c>
      <c r="B60" s="227">
        <v>82.5</v>
      </c>
      <c r="C60" s="228"/>
      <c r="D60" s="227">
        <v>85</v>
      </c>
      <c r="E60" s="228"/>
      <c r="F60" s="227">
        <v>38.6</v>
      </c>
      <c r="G60" s="228"/>
      <c r="H60" s="227">
        <v>54</v>
      </c>
      <c r="I60" s="236"/>
      <c r="J60" s="227">
        <v>-394.4</v>
      </c>
      <c r="K60" s="228"/>
      <c r="L60" s="227">
        <v>500</v>
      </c>
      <c r="M60" s="228"/>
      <c r="N60" s="229">
        <v>21.1</v>
      </c>
      <c r="O60" s="228"/>
      <c r="P60" s="227">
        <v>90</v>
      </c>
    </row>
    <row r="61" spans="1:16" customFormat="1" x14ac:dyDescent="0.25">
      <c r="A61" s="226">
        <v>37025</v>
      </c>
      <c r="B61" s="227">
        <v>87.2</v>
      </c>
      <c r="C61" s="228"/>
      <c r="D61" s="227">
        <v>85</v>
      </c>
      <c r="E61" s="228"/>
      <c r="F61" s="227">
        <v>37.4</v>
      </c>
      <c r="G61" s="228"/>
      <c r="H61" s="227">
        <v>54</v>
      </c>
      <c r="I61" s="236"/>
      <c r="J61" s="227">
        <v>-424.4</v>
      </c>
      <c r="K61" s="228"/>
      <c r="L61" s="227">
        <v>500</v>
      </c>
      <c r="M61" s="228"/>
      <c r="N61" s="229">
        <v>19.7</v>
      </c>
      <c r="O61" s="228"/>
      <c r="P61" s="227">
        <v>90</v>
      </c>
    </row>
    <row r="62" spans="1:16" customFormat="1" x14ac:dyDescent="0.25">
      <c r="A62" s="226">
        <v>37026</v>
      </c>
      <c r="B62" s="227">
        <v>89.6</v>
      </c>
      <c r="C62" s="228"/>
      <c r="D62" s="227">
        <v>85</v>
      </c>
      <c r="E62" s="228"/>
      <c r="F62" s="227">
        <v>37.5</v>
      </c>
      <c r="G62" s="228"/>
      <c r="H62" s="227">
        <v>54</v>
      </c>
      <c r="I62" s="236"/>
      <c r="J62" s="227">
        <v>-415.3</v>
      </c>
      <c r="K62" s="228"/>
      <c r="L62" s="227">
        <v>500</v>
      </c>
      <c r="M62" s="228"/>
      <c r="N62" s="229">
        <v>19.899999999999999</v>
      </c>
      <c r="O62" s="228"/>
      <c r="P62" s="227">
        <v>90</v>
      </c>
    </row>
    <row r="63" spans="1:16" customFormat="1" x14ac:dyDescent="0.25">
      <c r="A63" s="226">
        <v>37027</v>
      </c>
      <c r="B63" s="227">
        <v>82.1</v>
      </c>
      <c r="C63" s="228"/>
      <c r="D63" s="227">
        <v>85</v>
      </c>
      <c r="E63" s="228"/>
      <c r="F63" s="227">
        <v>32.9</v>
      </c>
      <c r="G63" s="228"/>
      <c r="H63" s="227">
        <v>54</v>
      </c>
      <c r="I63" s="236"/>
      <c r="J63" s="227">
        <v>-435.6</v>
      </c>
      <c r="K63" s="228"/>
      <c r="L63" s="227">
        <v>500</v>
      </c>
      <c r="M63" s="228"/>
      <c r="N63" s="229">
        <v>23.2</v>
      </c>
      <c r="O63" s="228"/>
      <c r="P63" s="227">
        <v>90</v>
      </c>
    </row>
    <row r="64" spans="1:16" customFormat="1" x14ac:dyDescent="0.25">
      <c r="A64" s="226">
        <v>37028</v>
      </c>
      <c r="B64" s="227">
        <v>74.8</v>
      </c>
      <c r="C64" s="228"/>
      <c r="D64" s="227">
        <v>85</v>
      </c>
      <c r="E64" s="228"/>
      <c r="F64" s="227">
        <v>31.2</v>
      </c>
      <c r="G64" s="228"/>
      <c r="H64" s="227">
        <v>54</v>
      </c>
      <c r="I64" s="236"/>
      <c r="J64" s="227">
        <v>-466.7</v>
      </c>
      <c r="K64" s="228"/>
      <c r="L64" s="227">
        <v>500</v>
      </c>
      <c r="M64" s="228"/>
      <c r="N64" s="229">
        <v>24.7</v>
      </c>
      <c r="O64" s="228"/>
      <c r="P64" s="227">
        <v>90</v>
      </c>
    </row>
    <row r="65" spans="1:16" customFormat="1" x14ac:dyDescent="0.25">
      <c r="A65" s="226">
        <v>37029</v>
      </c>
      <c r="B65" s="227">
        <v>85.8</v>
      </c>
      <c r="C65" s="228"/>
      <c r="D65" s="227">
        <v>85</v>
      </c>
      <c r="E65" s="228"/>
      <c r="F65" s="227">
        <v>32.299999999999997</v>
      </c>
      <c r="G65" s="228"/>
      <c r="H65" s="227">
        <v>54</v>
      </c>
      <c r="I65" s="236"/>
      <c r="J65" s="227">
        <v>-551</v>
      </c>
      <c r="K65" s="228"/>
      <c r="L65" s="227">
        <v>500</v>
      </c>
      <c r="M65" s="228"/>
      <c r="N65" s="229">
        <v>17.3</v>
      </c>
      <c r="O65" s="228"/>
      <c r="P65" s="227">
        <v>90</v>
      </c>
    </row>
    <row r="66" spans="1:16" customFormat="1" x14ac:dyDescent="0.25">
      <c r="A66" s="225">
        <v>37030</v>
      </c>
      <c r="B66" s="227">
        <v>85.8</v>
      </c>
      <c r="C66" s="228"/>
      <c r="D66" s="227">
        <v>85</v>
      </c>
      <c r="E66" s="228"/>
      <c r="F66" s="227">
        <v>32.299999999999997</v>
      </c>
      <c r="G66" s="228"/>
      <c r="H66" s="227">
        <v>54</v>
      </c>
      <c r="I66" s="236"/>
      <c r="J66" s="227">
        <v>-551</v>
      </c>
      <c r="K66" s="228"/>
      <c r="L66" s="227">
        <v>500</v>
      </c>
      <c r="M66" s="228"/>
      <c r="N66" s="229">
        <v>17.3</v>
      </c>
      <c r="O66" s="228"/>
      <c r="P66" s="227">
        <v>90</v>
      </c>
    </row>
    <row r="67" spans="1:16" customFormat="1" x14ac:dyDescent="0.25">
      <c r="A67" s="225">
        <v>37031</v>
      </c>
      <c r="B67" s="227">
        <v>85.8</v>
      </c>
      <c r="C67" s="228"/>
      <c r="D67" s="227">
        <v>85</v>
      </c>
      <c r="E67" s="228"/>
      <c r="F67" s="227">
        <v>32.299999999999997</v>
      </c>
      <c r="G67" s="228"/>
      <c r="H67" s="227">
        <v>54</v>
      </c>
      <c r="I67" s="236"/>
      <c r="J67" s="227">
        <v>-551</v>
      </c>
      <c r="K67" s="228"/>
      <c r="L67" s="227">
        <v>500</v>
      </c>
      <c r="M67" s="228"/>
      <c r="N67" s="229">
        <v>17.3</v>
      </c>
      <c r="O67" s="228"/>
      <c r="P67" s="227">
        <v>90</v>
      </c>
    </row>
    <row r="68" spans="1:16" customFormat="1" x14ac:dyDescent="0.25">
      <c r="A68" s="226">
        <v>37032</v>
      </c>
      <c r="B68" s="227">
        <v>80.2</v>
      </c>
      <c r="C68" s="228"/>
      <c r="D68" s="227">
        <v>85</v>
      </c>
      <c r="E68" s="228"/>
      <c r="F68" s="227">
        <v>30</v>
      </c>
      <c r="G68" s="228"/>
      <c r="H68" s="227">
        <v>54</v>
      </c>
      <c r="I68" s="236"/>
      <c r="J68" s="227">
        <v>-524</v>
      </c>
      <c r="K68" s="228"/>
      <c r="L68" s="227">
        <v>500</v>
      </c>
      <c r="M68" s="228"/>
      <c r="N68" s="229">
        <v>18.399999999999999</v>
      </c>
      <c r="O68" s="228"/>
      <c r="P68" s="227">
        <v>90</v>
      </c>
    </row>
    <row r="69" spans="1:16" customFormat="1" x14ac:dyDescent="0.25">
      <c r="A69" s="226">
        <v>37033</v>
      </c>
      <c r="B69" s="227">
        <v>84.9</v>
      </c>
      <c r="C69" s="228"/>
      <c r="D69" s="227">
        <v>85</v>
      </c>
      <c r="E69" s="228"/>
      <c r="F69" s="227">
        <v>25.9</v>
      </c>
      <c r="G69" s="228"/>
      <c r="H69" s="227">
        <v>54</v>
      </c>
      <c r="I69" s="236"/>
      <c r="J69" s="227">
        <v>-502</v>
      </c>
      <c r="K69" s="228"/>
      <c r="L69" s="227">
        <v>500</v>
      </c>
      <c r="M69" s="228"/>
      <c r="N69" s="229">
        <v>26.1</v>
      </c>
      <c r="O69" s="228"/>
      <c r="P69" s="227">
        <v>90</v>
      </c>
    </row>
    <row r="70" spans="1:16" customFormat="1" x14ac:dyDescent="0.25">
      <c r="A70" s="226">
        <v>37034</v>
      </c>
      <c r="B70" s="227">
        <v>82.4</v>
      </c>
      <c r="C70" s="228"/>
      <c r="D70" s="227">
        <v>86</v>
      </c>
      <c r="E70" s="228"/>
      <c r="F70" s="227">
        <v>26.9</v>
      </c>
      <c r="G70" s="228"/>
      <c r="H70" s="227">
        <v>54</v>
      </c>
      <c r="I70" s="236"/>
      <c r="J70" s="227">
        <v>-502</v>
      </c>
      <c r="K70" s="228"/>
      <c r="L70" s="227">
        <v>600</v>
      </c>
      <c r="M70" s="228"/>
      <c r="N70" s="229">
        <v>27.3</v>
      </c>
      <c r="O70" s="228"/>
      <c r="P70" s="227">
        <v>90</v>
      </c>
    </row>
    <row r="71" spans="1:16" customFormat="1" x14ac:dyDescent="0.25">
      <c r="A71" s="226">
        <v>37035</v>
      </c>
      <c r="B71" s="227">
        <v>80.400000000000006</v>
      </c>
      <c r="C71" s="228"/>
      <c r="D71" s="227">
        <v>86</v>
      </c>
      <c r="E71" s="228"/>
      <c r="F71" s="227">
        <v>32.200000000000003</v>
      </c>
      <c r="G71" s="228"/>
      <c r="H71" s="227">
        <v>54</v>
      </c>
      <c r="I71" s="236"/>
      <c r="J71" s="227">
        <v>-500</v>
      </c>
      <c r="K71" s="228"/>
      <c r="L71" s="227">
        <v>600</v>
      </c>
      <c r="M71" s="228"/>
      <c r="N71" s="229">
        <v>24.4</v>
      </c>
      <c r="O71" s="228"/>
      <c r="P71" s="227">
        <v>90</v>
      </c>
    </row>
    <row r="72" spans="1:16" customFormat="1" x14ac:dyDescent="0.25">
      <c r="A72" s="226">
        <v>37036</v>
      </c>
      <c r="B72" s="227">
        <v>78.3</v>
      </c>
      <c r="C72" s="228"/>
      <c r="D72" s="227">
        <v>86</v>
      </c>
      <c r="E72" s="228"/>
      <c r="F72" s="227">
        <v>32.9</v>
      </c>
      <c r="G72" s="228"/>
      <c r="H72" s="227">
        <v>54</v>
      </c>
      <c r="I72" s="236"/>
      <c r="J72" s="227">
        <v>-486</v>
      </c>
      <c r="K72" s="228"/>
      <c r="L72" s="227">
        <v>600</v>
      </c>
      <c r="M72" s="228"/>
      <c r="N72" s="229">
        <v>25.3</v>
      </c>
      <c r="O72" s="228"/>
      <c r="P72" s="227">
        <v>90</v>
      </c>
    </row>
    <row r="73" spans="1:16" customFormat="1" x14ac:dyDescent="0.25">
      <c r="A73" s="225">
        <v>37037</v>
      </c>
      <c r="B73" s="227">
        <v>78.3</v>
      </c>
      <c r="C73" s="228"/>
      <c r="D73" s="227">
        <v>86</v>
      </c>
      <c r="E73" s="228"/>
      <c r="F73" s="227">
        <v>32.9</v>
      </c>
      <c r="G73" s="228"/>
      <c r="H73" s="227">
        <v>54</v>
      </c>
      <c r="I73" s="236"/>
      <c r="J73" s="227">
        <v>-486</v>
      </c>
      <c r="K73" s="228"/>
      <c r="L73" s="227">
        <v>600</v>
      </c>
      <c r="M73" s="228"/>
      <c r="N73" s="229">
        <v>25.3</v>
      </c>
      <c r="O73" s="228"/>
      <c r="P73" s="227">
        <v>90</v>
      </c>
    </row>
    <row r="74" spans="1:16" customFormat="1" x14ac:dyDescent="0.25">
      <c r="A74" s="225">
        <v>37038</v>
      </c>
      <c r="B74" s="227">
        <v>78.3</v>
      </c>
      <c r="C74" s="228"/>
      <c r="D74" s="227">
        <v>86</v>
      </c>
      <c r="E74" s="228"/>
      <c r="F74" s="227">
        <v>32.9</v>
      </c>
      <c r="G74" s="228"/>
      <c r="H74" s="227">
        <v>54</v>
      </c>
      <c r="I74" s="236"/>
      <c r="J74" s="227">
        <v>-486</v>
      </c>
      <c r="K74" s="228"/>
      <c r="L74" s="227">
        <v>600</v>
      </c>
      <c r="M74" s="228"/>
      <c r="N74" s="229">
        <v>25.3</v>
      </c>
      <c r="O74" s="228"/>
      <c r="P74" s="227">
        <v>90</v>
      </c>
    </row>
    <row r="75" spans="1:16" customFormat="1" x14ac:dyDescent="0.25">
      <c r="A75" s="226">
        <v>37039</v>
      </c>
      <c r="B75" s="227">
        <v>78.3</v>
      </c>
      <c r="C75" s="228"/>
      <c r="D75" s="227">
        <v>86</v>
      </c>
      <c r="E75" s="228"/>
      <c r="F75" s="227">
        <v>32.9</v>
      </c>
      <c r="G75" s="228"/>
      <c r="H75" s="227">
        <v>54</v>
      </c>
      <c r="I75" s="236"/>
      <c r="J75" s="227">
        <v>-486</v>
      </c>
      <c r="K75" s="228"/>
      <c r="L75" s="227">
        <v>600</v>
      </c>
      <c r="M75" s="228"/>
      <c r="N75" s="229">
        <v>25.3</v>
      </c>
      <c r="O75" s="228"/>
      <c r="P75" s="227">
        <v>90</v>
      </c>
    </row>
    <row r="76" spans="1:16" customFormat="1" x14ac:dyDescent="0.25">
      <c r="A76" s="226">
        <v>37040</v>
      </c>
      <c r="B76" s="227">
        <v>50.5</v>
      </c>
      <c r="C76" s="229"/>
      <c r="D76" s="227">
        <v>86</v>
      </c>
      <c r="E76" s="229"/>
      <c r="F76" s="227">
        <v>31.3</v>
      </c>
      <c r="G76" s="229"/>
      <c r="H76" s="227">
        <v>54</v>
      </c>
      <c r="I76" s="237"/>
      <c r="J76" s="227">
        <v>-299</v>
      </c>
      <c r="K76" s="229"/>
      <c r="L76" s="227">
        <v>600</v>
      </c>
      <c r="M76" s="229"/>
      <c r="N76" s="229">
        <v>26.8</v>
      </c>
      <c r="O76" s="229"/>
      <c r="P76" s="227">
        <v>90</v>
      </c>
    </row>
    <row r="77" spans="1:16" customFormat="1" x14ac:dyDescent="0.25">
      <c r="A77" s="226">
        <v>37041</v>
      </c>
      <c r="B77" s="227">
        <v>45.3</v>
      </c>
      <c r="C77" s="229"/>
      <c r="D77" s="229">
        <v>86</v>
      </c>
      <c r="E77" s="229"/>
      <c r="F77" s="229">
        <v>21.6</v>
      </c>
      <c r="G77" s="229"/>
      <c r="H77" s="229">
        <v>54</v>
      </c>
      <c r="I77" s="237"/>
      <c r="J77" s="229">
        <v>-223</v>
      </c>
      <c r="K77" s="229"/>
      <c r="L77" s="229">
        <v>600</v>
      </c>
      <c r="M77" s="229"/>
      <c r="N77" s="229">
        <v>29.3</v>
      </c>
      <c r="O77" s="229"/>
      <c r="P77" s="229">
        <v>90</v>
      </c>
    </row>
    <row r="78" spans="1:16" customFormat="1" x14ac:dyDescent="0.25">
      <c r="A78" s="226">
        <v>37042</v>
      </c>
      <c r="B78" s="229">
        <v>54.2</v>
      </c>
      <c r="C78" s="229"/>
      <c r="D78" s="229">
        <v>86</v>
      </c>
      <c r="E78" s="229"/>
      <c r="F78" s="229">
        <v>26.9</v>
      </c>
      <c r="G78" s="229"/>
      <c r="H78" s="229">
        <v>54</v>
      </c>
      <c r="I78" s="237"/>
      <c r="J78" s="229">
        <v>-267</v>
      </c>
      <c r="K78" s="229"/>
      <c r="L78" s="229">
        <v>600</v>
      </c>
      <c r="M78" s="229"/>
      <c r="N78" s="229">
        <v>30.4</v>
      </c>
      <c r="O78" s="229"/>
      <c r="P78" s="229">
        <v>90</v>
      </c>
    </row>
    <row r="79" spans="1:16" x14ac:dyDescent="0.25">
      <c r="A79" s="226">
        <v>37043</v>
      </c>
      <c r="B79" s="227">
        <v>64.099999999999994</v>
      </c>
      <c r="C79" s="227"/>
      <c r="D79" s="227">
        <v>86</v>
      </c>
      <c r="E79" s="227"/>
      <c r="F79" s="227">
        <v>25.2</v>
      </c>
      <c r="G79" s="227"/>
      <c r="H79" s="227">
        <v>54</v>
      </c>
      <c r="I79" s="234"/>
      <c r="J79" s="227">
        <v>-344</v>
      </c>
      <c r="K79" s="227"/>
      <c r="L79" s="227">
        <v>600</v>
      </c>
      <c r="M79" s="227"/>
      <c r="N79" s="227">
        <v>30</v>
      </c>
      <c r="O79" s="227"/>
      <c r="P79" s="227">
        <v>90</v>
      </c>
    </row>
    <row r="80" spans="1:16" x14ac:dyDescent="0.25">
      <c r="A80" s="225">
        <v>37044</v>
      </c>
      <c r="B80" s="227">
        <v>64.099999999999994</v>
      </c>
      <c r="C80" s="227"/>
      <c r="D80" s="227">
        <v>86</v>
      </c>
      <c r="E80" s="227"/>
      <c r="F80" s="227">
        <v>25.2</v>
      </c>
      <c r="G80" s="227"/>
      <c r="H80" s="227">
        <v>54</v>
      </c>
      <c r="I80" s="234"/>
      <c r="J80" s="227">
        <v>-344</v>
      </c>
      <c r="K80" s="227"/>
      <c r="L80" s="227">
        <v>600</v>
      </c>
      <c r="M80" s="227"/>
      <c r="N80" s="227">
        <v>30</v>
      </c>
      <c r="O80" s="227"/>
      <c r="P80" s="227">
        <v>90</v>
      </c>
    </row>
    <row r="81" spans="1:16" x14ac:dyDescent="0.25">
      <c r="A81" s="225">
        <v>37045</v>
      </c>
      <c r="B81" s="227">
        <v>64.099999999999994</v>
      </c>
      <c r="C81" s="227"/>
      <c r="D81" s="227">
        <v>86</v>
      </c>
      <c r="E81" s="227"/>
      <c r="F81" s="227">
        <v>25.2</v>
      </c>
      <c r="G81" s="227"/>
      <c r="H81" s="227">
        <v>54</v>
      </c>
      <c r="I81" s="234"/>
      <c r="J81" s="227">
        <v>-344</v>
      </c>
      <c r="K81" s="227"/>
      <c r="L81" s="227">
        <v>600</v>
      </c>
      <c r="M81" s="227"/>
      <c r="N81" s="227">
        <v>30</v>
      </c>
      <c r="O81" s="227"/>
      <c r="P81" s="227">
        <v>90</v>
      </c>
    </row>
    <row r="82" spans="1:16" x14ac:dyDescent="0.25">
      <c r="A82" s="226">
        <v>37046</v>
      </c>
      <c r="B82" s="227">
        <v>69.400000000000006</v>
      </c>
      <c r="C82" s="227"/>
      <c r="D82" s="227">
        <v>86</v>
      </c>
      <c r="E82" s="227"/>
      <c r="F82" s="227">
        <v>33.200000000000003</v>
      </c>
      <c r="G82" s="227"/>
      <c r="H82" s="227">
        <v>54</v>
      </c>
      <c r="I82" s="234"/>
      <c r="J82" s="227">
        <v>-353</v>
      </c>
      <c r="K82" s="227"/>
      <c r="L82" s="227">
        <v>600</v>
      </c>
      <c r="M82" s="227"/>
      <c r="N82" s="227">
        <v>26</v>
      </c>
      <c r="O82" s="227"/>
      <c r="P82" s="227">
        <v>90</v>
      </c>
    </row>
    <row r="83" spans="1:16" x14ac:dyDescent="0.25">
      <c r="A83" s="226">
        <v>37047</v>
      </c>
      <c r="B83" s="227">
        <v>53.6</v>
      </c>
      <c r="C83" s="227"/>
      <c r="D83" s="227">
        <v>86</v>
      </c>
      <c r="E83" s="227"/>
      <c r="F83" s="227">
        <v>34.1</v>
      </c>
      <c r="G83" s="227"/>
      <c r="H83" s="227">
        <v>54</v>
      </c>
      <c r="I83" s="234"/>
      <c r="J83" s="227">
        <v>-251</v>
      </c>
      <c r="K83" s="227"/>
      <c r="L83" s="227">
        <v>600</v>
      </c>
      <c r="M83" s="227"/>
      <c r="N83" s="227">
        <v>25.4</v>
      </c>
      <c r="O83" s="227"/>
      <c r="P83" s="227">
        <v>90</v>
      </c>
    </row>
    <row r="84" spans="1:16" x14ac:dyDescent="0.25">
      <c r="A84" s="226">
        <v>37048</v>
      </c>
      <c r="B84" s="227">
        <v>55.4</v>
      </c>
      <c r="C84" s="227"/>
      <c r="D84" s="227">
        <v>86</v>
      </c>
      <c r="E84" s="227"/>
      <c r="F84" s="227">
        <v>42.4</v>
      </c>
      <c r="G84" s="227"/>
      <c r="H84" s="227">
        <v>54</v>
      </c>
      <c r="I84" s="234"/>
      <c r="J84" s="227">
        <v>-311</v>
      </c>
      <c r="K84" s="227"/>
      <c r="L84" s="227">
        <v>600</v>
      </c>
      <c r="M84" s="227"/>
      <c r="N84" s="227">
        <v>23.8</v>
      </c>
      <c r="O84" s="227"/>
      <c r="P84" s="227">
        <v>90</v>
      </c>
    </row>
    <row r="85" spans="1:16" x14ac:dyDescent="0.25">
      <c r="A85" s="226">
        <v>37049</v>
      </c>
      <c r="B85" s="227">
        <v>69.099999999999994</v>
      </c>
      <c r="C85" s="227"/>
      <c r="D85" s="227">
        <v>86</v>
      </c>
      <c r="E85" s="227"/>
      <c r="F85" s="227">
        <v>37.6</v>
      </c>
      <c r="G85" s="227"/>
      <c r="H85" s="227">
        <v>54</v>
      </c>
      <c r="I85" s="234"/>
      <c r="J85" s="227">
        <v>-425</v>
      </c>
      <c r="K85" s="227"/>
      <c r="L85" s="227">
        <v>600</v>
      </c>
      <c r="M85" s="227"/>
      <c r="N85" s="227">
        <v>18.600000000000001</v>
      </c>
      <c r="O85" s="227"/>
      <c r="P85" s="227">
        <v>90</v>
      </c>
    </row>
    <row r="86" spans="1:16" x14ac:dyDescent="0.25">
      <c r="A86" s="226">
        <v>37050</v>
      </c>
      <c r="B86" s="227">
        <v>80.7</v>
      </c>
      <c r="C86" s="227"/>
      <c r="D86" s="227">
        <v>86</v>
      </c>
      <c r="E86" s="227"/>
      <c r="F86" s="227">
        <v>43.9</v>
      </c>
      <c r="G86" s="227"/>
      <c r="H86" s="227">
        <v>54</v>
      </c>
      <c r="I86" s="234"/>
      <c r="J86" s="227">
        <v>-510</v>
      </c>
      <c r="K86" s="227"/>
      <c r="L86" s="227">
        <v>600</v>
      </c>
      <c r="M86" s="227"/>
      <c r="N86" s="227">
        <v>18.600000000000001</v>
      </c>
      <c r="O86" s="227"/>
      <c r="P86" s="227">
        <v>90</v>
      </c>
    </row>
    <row r="87" spans="1:16" x14ac:dyDescent="0.25">
      <c r="A87" s="225">
        <v>37051</v>
      </c>
      <c r="B87" s="227"/>
      <c r="C87" s="227"/>
      <c r="D87" s="227"/>
      <c r="E87" s="227"/>
      <c r="F87" s="227"/>
      <c r="G87" s="227"/>
      <c r="H87" s="227"/>
      <c r="I87" s="234"/>
      <c r="J87" s="227"/>
      <c r="K87" s="227"/>
      <c r="L87" s="227"/>
      <c r="M87" s="227"/>
      <c r="N87" s="227"/>
      <c r="O87" s="227"/>
      <c r="P87" s="227"/>
    </row>
    <row r="88" spans="1:16" x14ac:dyDescent="0.25">
      <c r="A88" s="225">
        <v>37052</v>
      </c>
      <c r="B88" s="227"/>
      <c r="C88" s="227"/>
      <c r="D88" s="227"/>
      <c r="E88" s="227"/>
      <c r="F88" s="227"/>
      <c r="G88" s="227"/>
      <c r="H88" s="227"/>
      <c r="I88" s="234"/>
      <c r="J88" s="227"/>
      <c r="K88" s="227"/>
      <c r="L88" s="227"/>
      <c r="M88" s="227"/>
      <c r="N88" s="227"/>
      <c r="O88" s="227"/>
      <c r="P88" s="227"/>
    </row>
    <row r="89" spans="1:16" x14ac:dyDescent="0.25">
      <c r="A89" s="226">
        <v>37053</v>
      </c>
      <c r="B89" s="227"/>
      <c r="C89" s="227"/>
      <c r="D89" s="227"/>
      <c r="E89" s="227"/>
      <c r="F89" s="227"/>
      <c r="G89" s="227"/>
      <c r="H89" s="227"/>
      <c r="I89" s="234"/>
      <c r="J89" s="227"/>
      <c r="K89" s="227"/>
      <c r="L89" s="227"/>
      <c r="M89" s="227"/>
      <c r="N89" s="227"/>
      <c r="O89" s="227"/>
      <c r="P89" s="227"/>
    </row>
    <row r="90" spans="1:16" x14ac:dyDescent="0.25">
      <c r="A90" s="226">
        <v>37054</v>
      </c>
      <c r="B90" s="227"/>
      <c r="C90" s="227"/>
      <c r="D90" s="227"/>
      <c r="E90" s="227"/>
      <c r="F90" s="227"/>
      <c r="G90" s="227"/>
      <c r="H90" s="227"/>
      <c r="I90" s="234"/>
      <c r="J90" s="227"/>
      <c r="K90" s="227"/>
      <c r="L90" s="227"/>
      <c r="M90" s="227"/>
      <c r="N90" s="227"/>
      <c r="O90" s="227"/>
      <c r="P90" s="227"/>
    </row>
    <row r="91" spans="1:16" x14ac:dyDescent="0.25">
      <c r="A91" s="226">
        <v>37055</v>
      </c>
      <c r="B91" s="227"/>
      <c r="C91" s="227"/>
      <c r="D91" s="227"/>
      <c r="E91" s="227"/>
      <c r="F91" s="227"/>
      <c r="G91" s="227"/>
      <c r="H91" s="227"/>
      <c r="I91" s="234"/>
      <c r="J91" s="227"/>
      <c r="K91" s="227"/>
      <c r="L91" s="227"/>
      <c r="M91" s="227"/>
      <c r="N91" s="227"/>
      <c r="O91" s="227"/>
      <c r="P91" s="227"/>
    </row>
    <row r="92" spans="1:16" x14ac:dyDescent="0.25">
      <c r="A92" s="226">
        <v>37056</v>
      </c>
      <c r="B92" s="227"/>
      <c r="C92" s="227"/>
      <c r="D92" s="227"/>
      <c r="E92" s="227"/>
      <c r="F92" s="227"/>
      <c r="G92" s="227"/>
      <c r="H92" s="227"/>
      <c r="I92" s="234"/>
      <c r="J92" s="227"/>
      <c r="K92" s="227"/>
      <c r="L92" s="227"/>
      <c r="M92" s="227"/>
      <c r="N92" s="227"/>
      <c r="O92" s="227"/>
      <c r="P92" s="227"/>
    </row>
    <row r="93" spans="1:16" x14ac:dyDescent="0.25">
      <c r="A93" s="226">
        <v>37057</v>
      </c>
      <c r="B93" s="227"/>
      <c r="C93" s="227"/>
      <c r="D93" s="227"/>
      <c r="E93" s="227"/>
      <c r="F93" s="227"/>
      <c r="G93" s="227"/>
      <c r="H93" s="227"/>
      <c r="I93" s="234"/>
      <c r="J93" s="227"/>
      <c r="K93" s="227"/>
      <c r="L93" s="227"/>
      <c r="M93" s="227"/>
      <c r="N93" s="227"/>
      <c r="O93" s="227"/>
      <c r="P93" s="227"/>
    </row>
    <row r="94" spans="1:16" x14ac:dyDescent="0.25">
      <c r="A94" s="225">
        <v>37058</v>
      </c>
      <c r="B94" s="227"/>
      <c r="C94" s="227"/>
      <c r="D94" s="227"/>
      <c r="E94" s="227"/>
      <c r="F94" s="227"/>
      <c r="G94" s="227"/>
      <c r="H94" s="227"/>
      <c r="I94" s="234"/>
      <c r="J94" s="227"/>
      <c r="K94" s="227"/>
      <c r="L94" s="227"/>
      <c r="M94" s="227"/>
      <c r="N94" s="227"/>
      <c r="O94" s="227"/>
      <c r="P94" s="227"/>
    </row>
    <row r="95" spans="1:16" x14ac:dyDescent="0.25">
      <c r="A95" s="225">
        <v>37059</v>
      </c>
      <c r="B95" s="227"/>
      <c r="C95" s="227"/>
      <c r="D95" s="227"/>
      <c r="E95" s="227"/>
      <c r="F95" s="227"/>
      <c r="G95" s="227"/>
      <c r="H95" s="227"/>
      <c r="I95" s="234"/>
      <c r="J95" s="227"/>
      <c r="K95" s="227"/>
      <c r="L95" s="227"/>
      <c r="M95" s="227"/>
      <c r="N95" s="227"/>
      <c r="O95" s="227"/>
      <c r="P95" s="227"/>
    </row>
    <row r="96" spans="1:16" x14ac:dyDescent="0.25">
      <c r="A96" s="226">
        <v>37060</v>
      </c>
      <c r="B96" s="227"/>
      <c r="C96" s="227"/>
      <c r="D96" s="227"/>
      <c r="E96" s="227"/>
      <c r="F96" s="227"/>
      <c r="G96" s="227"/>
      <c r="H96" s="227"/>
      <c r="I96" s="234"/>
      <c r="J96" s="227"/>
      <c r="K96" s="227"/>
      <c r="L96" s="227"/>
      <c r="M96" s="227"/>
      <c r="N96" s="227"/>
      <c r="O96" s="227"/>
      <c r="P96" s="227"/>
    </row>
    <row r="97" spans="1:16" x14ac:dyDescent="0.25">
      <c r="A97" s="226">
        <v>37061</v>
      </c>
      <c r="B97" s="227"/>
      <c r="C97" s="227"/>
      <c r="D97" s="227"/>
      <c r="E97" s="227"/>
      <c r="F97" s="227"/>
      <c r="G97" s="227"/>
      <c r="H97" s="227"/>
      <c r="I97" s="234"/>
      <c r="J97" s="227"/>
      <c r="K97" s="227"/>
      <c r="L97" s="227"/>
      <c r="M97" s="227"/>
      <c r="N97" s="227"/>
      <c r="O97" s="227"/>
      <c r="P97" s="227"/>
    </row>
    <row r="98" spans="1:16" x14ac:dyDescent="0.25">
      <c r="A98" s="226">
        <v>37062</v>
      </c>
      <c r="B98" s="227"/>
      <c r="C98" s="227"/>
      <c r="D98" s="227"/>
      <c r="E98" s="227"/>
      <c r="F98" s="227"/>
      <c r="G98" s="227"/>
      <c r="H98" s="227"/>
      <c r="I98" s="234"/>
      <c r="J98" s="227"/>
      <c r="K98" s="227"/>
      <c r="L98" s="227"/>
      <c r="M98" s="227"/>
      <c r="N98" s="227"/>
      <c r="O98" s="227"/>
      <c r="P98" s="227"/>
    </row>
    <row r="99" spans="1:16" x14ac:dyDescent="0.25">
      <c r="A99" s="226">
        <v>37063</v>
      </c>
      <c r="B99" s="227"/>
      <c r="C99" s="227"/>
      <c r="D99" s="227"/>
      <c r="E99" s="227"/>
      <c r="F99" s="227"/>
      <c r="G99" s="227"/>
      <c r="H99" s="227"/>
      <c r="I99" s="234"/>
      <c r="J99" s="227"/>
      <c r="K99" s="227"/>
      <c r="L99" s="227"/>
      <c r="M99" s="227"/>
      <c r="N99" s="227"/>
      <c r="O99" s="227"/>
      <c r="P99" s="227"/>
    </row>
    <row r="100" spans="1:16" x14ac:dyDescent="0.25">
      <c r="A100" s="226">
        <v>37064</v>
      </c>
      <c r="B100" s="227"/>
      <c r="C100" s="227"/>
      <c r="D100" s="227"/>
      <c r="E100" s="227"/>
      <c r="F100" s="227"/>
      <c r="G100" s="227"/>
      <c r="H100" s="227"/>
      <c r="I100" s="234"/>
      <c r="J100" s="227"/>
      <c r="K100" s="227"/>
      <c r="L100" s="227"/>
      <c r="M100" s="227"/>
      <c r="N100" s="227"/>
      <c r="O100" s="227"/>
      <c r="P100" s="227"/>
    </row>
    <row r="101" spans="1:16" x14ac:dyDescent="0.25">
      <c r="A101" s="225">
        <v>37065</v>
      </c>
      <c r="B101" s="227"/>
      <c r="C101" s="227"/>
      <c r="D101" s="227"/>
      <c r="E101" s="227"/>
      <c r="F101" s="227"/>
      <c r="G101" s="227"/>
      <c r="H101" s="227"/>
      <c r="I101" s="234"/>
      <c r="J101" s="227"/>
      <c r="K101" s="227"/>
      <c r="L101" s="227"/>
      <c r="M101" s="227"/>
      <c r="N101" s="227"/>
      <c r="O101" s="227"/>
      <c r="P101" s="227"/>
    </row>
    <row r="102" spans="1:16" x14ac:dyDescent="0.25">
      <c r="A102" s="225">
        <v>37066</v>
      </c>
      <c r="B102" s="227"/>
      <c r="C102" s="227"/>
      <c r="D102" s="227"/>
      <c r="E102" s="227"/>
      <c r="F102" s="227"/>
      <c r="G102" s="227"/>
      <c r="H102" s="227"/>
      <c r="I102" s="234"/>
      <c r="J102" s="227"/>
      <c r="K102" s="227"/>
      <c r="L102" s="227"/>
      <c r="M102" s="227"/>
      <c r="N102" s="227"/>
      <c r="O102" s="227"/>
      <c r="P102" s="227"/>
    </row>
    <row r="103" spans="1:16" x14ac:dyDescent="0.25">
      <c r="A103" s="226">
        <v>37067</v>
      </c>
      <c r="B103" s="227"/>
      <c r="C103" s="227"/>
      <c r="D103" s="227"/>
      <c r="E103" s="227"/>
      <c r="F103" s="227"/>
      <c r="G103" s="227"/>
      <c r="H103" s="227"/>
      <c r="I103" s="234"/>
      <c r="J103" s="227"/>
      <c r="K103" s="227"/>
      <c r="L103" s="227"/>
      <c r="M103" s="227"/>
      <c r="N103" s="227"/>
      <c r="O103" s="227"/>
      <c r="P103" s="227"/>
    </row>
    <row r="104" spans="1:16" x14ac:dyDescent="0.25">
      <c r="A104" s="226">
        <v>37068</v>
      </c>
      <c r="B104" s="227"/>
      <c r="C104" s="227"/>
      <c r="D104" s="227"/>
      <c r="E104" s="227"/>
      <c r="F104" s="227"/>
      <c r="G104" s="227"/>
      <c r="H104" s="227"/>
      <c r="I104" s="234"/>
      <c r="J104" s="227"/>
      <c r="K104" s="227"/>
      <c r="L104" s="227"/>
      <c r="M104" s="227"/>
      <c r="N104" s="227"/>
      <c r="O104" s="227"/>
      <c r="P104" s="227"/>
    </row>
    <row r="105" spans="1:16" x14ac:dyDescent="0.25">
      <c r="A105" s="226">
        <v>37069</v>
      </c>
      <c r="B105" s="227"/>
      <c r="C105" s="227"/>
      <c r="D105" s="227"/>
      <c r="E105" s="227"/>
      <c r="F105" s="227"/>
      <c r="G105" s="227"/>
      <c r="H105" s="227"/>
      <c r="I105" s="234"/>
      <c r="J105" s="227"/>
      <c r="K105" s="227"/>
      <c r="L105" s="227"/>
      <c r="M105" s="227"/>
      <c r="N105" s="227"/>
      <c r="O105" s="227"/>
      <c r="P105" s="227"/>
    </row>
    <row r="106" spans="1:16" x14ac:dyDescent="0.25">
      <c r="A106" s="226">
        <v>37070</v>
      </c>
      <c r="B106" s="227"/>
      <c r="C106" s="227"/>
      <c r="D106" s="227"/>
      <c r="E106" s="227"/>
      <c r="F106" s="227"/>
      <c r="G106" s="227"/>
      <c r="H106" s="227"/>
      <c r="I106" s="234"/>
      <c r="J106" s="227"/>
      <c r="K106" s="227"/>
      <c r="L106" s="227"/>
      <c r="M106" s="227"/>
      <c r="N106" s="227"/>
      <c r="O106" s="227"/>
      <c r="P106" s="227"/>
    </row>
    <row r="107" spans="1:16" x14ac:dyDescent="0.25">
      <c r="A107" s="226">
        <v>37071</v>
      </c>
      <c r="B107" s="227"/>
      <c r="C107" s="227"/>
      <c r="D107" s="227"/>
      <c r="E107" s="227"/>
      <c r="F107" s="227"/>
      <c r="G107" s="227"/>
      <c r="H107" s="227"/>
      <c r="I107" s="234"/>
      <c r="J107" s="227"/>
      <c r="K107" s="227"/>
      <c r="L107" s="227"/>
      <c r="M107" s="227"/>
      <c r="N107" s="227"/>
      <c r="O107" s="227"/>
      <c r="P107" s="227"/>
    </row>
    <row r="108" spans="1:16" x14ac:dyDescent="0.25">
      <c r="A108" s="225">
        <v>37072</v>
      </c>
      <c r="B108" s="227"/>
      <c r="C108" s="227"/>
      <c r="D108" s="227"/>
      <c r="E108" s="227"/>
      <c r="F108" s="227"/>
      <c r="G108" s="227"/>
      <c r="H108" s="227"/>
      <c r="I108" s="234"/>
      <c r="J108" s="227"/>
      <c r="K108" s="227"/>
      <c r="L108" s="227"/>
      <c r="M108" s="227"/>
      <c r="N108" s="227"/>
      <c r="O108" s="227"/>
      <c r="P108" s="227"/>
    </row>
    <row r="109" spans="1:16" x14ac:dyDescent="0.25">
      <c r="A109" s="226"/>
      <c r="B109" s="211"/>
      <c r="C109" s="211"/>
      <c r="D109" s="211"/>
      <c r="E109" s="211"/>
      <c r="F109" s="211"/>
      <c r="G109" s="211"/>
      <c r="H109" s="211"/>
      <c r="I109" s="233"/>
      <c r="J109" s="211"/>
      <c r="K109" s="211"/>
      <c r="L109" s="211"/>
      <c r="M109" s="212"/>
      <c r="N109" s="211"/>
      <c r="O109" s="212"/>
      <c r="P109" s="212"/>
    </row>
    <row r="110" spans="1:16" x14ac:dyDescent="0.25">
      <c r="A110" s="226"/>
      <c r="B110" s="211"/>
      <c r="C110" s="211"/>
      <c r="D110" s="211"/>
      <c r="E110" s="211"/>
      <c r="F110" s="211"/>
      <c r="G110" s="211"/>
      <c r="H110" s="211"/>
      <c r="I110" s="233"/>
      <c r="J110" s="211"/>
      <c r="K110" s="211"/>
      <c r="L110" s="211"/>
      <c r="M110" s="212"/>
      <c r="N110" s="211"/>
      <c r="O110" s="212"/>
      <c r="P110" s="212"/>
    </row>
    <row r="111" spans="1:16" x14ac:dyDescent="0.25">
      <c r="A111" s="226"/>
      <c r="B111" s="211"/>
      <c r="C111" s="211"/>
      <c r="D111" s="211"/>
      <c r="E111" s="211"/>
      <c r="F111" s="211"/>
      <c r="G111" s="211"/>
      <c r="H111" s="211"/>
      <c r="I111" s="233"/>
      <c r="J111" s="211"/>
      <c r="K111" s="211"/>
      <c r="L111" s="211"/>
      <c r="M111" s="212"/>
      <c r="N111" s="211"/>
      <c r="O111" s="212"/>
      <c r="P111" s="212"/>
    </row>
    <row r="112" spans="1:16" x14ac:dyDescent="0.25">
      <c r="B112" s="211"/>
      <c r="C112" s="211"/>
      <c r="D112" s="211"/>
      <c r="E112" s="211"/>
      <c r="F112" s="211"/>
      <c r="G112" s="211"/>
      <c r="H112" s="211"/>
      <c r="I112" s="233"/>
      <c r="J112" s="211"/>
      <c r="K112" s="211"/>
      <c r="L112" s="211"/>
      <c r="M112" s="212"/>
      <c r="N112" s="211"/>
      <c r="O112" s="212"/>
      <c r="P112" s="212"/>
    </row>
    <row r="113" spans="2:16" x14ac:dyDescent="0.25">
      <c r="B113" s="211"/>
      <c r="C113" s="211"/>
      <c r="D113" s="211"/>
      <c r="E113" s="211"/>
      <c r="F113" s="211"/>
      <c r="G113" s="211"/>
      <c r="H113" s="211"/>
      <c r="I113" s="233"/>
      <c r="J113" s="211"/>
      <c r="K113" s="211"/>
      <c r="L113" s="211"/>
      <c r="M113" s="212"/>
      <c r="N113" s="211"/>
      <c r="O113" s="212"/>
      <c r="P113" s="212"/>
    </row>
    <row r="114" spans="2:16" x14ac:dyDescent="0.25">
      <c r="B114" s="211"/>
      <c r="C114" s="211"/>
      <c r="D114" s="211"/>
      <c r="E114" s="211"/>
      <c r="F114" s="211"/>
      <c r="G114" s="211"/>
      <c r="H114" s="211"/>
      <c r="I114" s="233"/>
      <c r="J114" s="211"/>
      <c r="K114" s="211"/>
      <c r="L114" s="211"/>
      <c r="M114" s="212"/>
      <c r="N114" s="211"/>
      <c r="O114" s="212"/>
      <c r="P114" s="212"/>
    </row>
    <row r="115" spans="2:16" x14ac:dyDescent="0.25">
      <c r="B115" s="211"/>
      <c r="C115" s="211"/>
      <c r="D115" s="211"/>
      <c r="E115" s="211"/>
      <c r="F115" s="211"/>
      <c r="G115" s="211"/>
      <c r="H115" s="211"/>
      <c r="I115" s="233"/>
      <c r="J115" s="211"/>
      <c r="K115" s="211"/>
      <c r="L115" s="211"/>
      <c r="M115" s="212"/>
      <c r="N115" s="211"/>
      <c r="O115" s="212"/>
      <c r="P115" s="212"/>
    </row>
    <row r="116" spans="2:16" x14ac:dyDescent="0.25">
      <c r="B116" s="211"/>
      <c r="C116" s="211"/>
      <c r="D116" s="211"/>
      <c r="E116" s="211"/>
      <c r="F116" s="211"/>
      <c r="G116" s="211"/>
      <c r="H116" s="211"/>
      <c r="I116" s="233"/>
      <c r="J116" s="211"/>
      <c r="K116" s="211"/>
      <c r="L116" s="211"/>
      <c r="M116" s="212"/>
      <c r="N116" s="211"/>
      <c r="O116" s="212"/>
      <c r="P116" s="212"/>
    </row>
    <row r="117" spans="2:16" x14ac:dyDescent="0.25">
      <c r="B117" s="211"/>
      <c r="C117" s="211"/>
      <c r="D117" s="211"/>
      <c r="E117" s="211"/>
      <c r="F117" s="211"/>
      <c r="G117" s="211"/>
      <c r="H117" s="211"/>
      <c r="I117" s="233"/>
      <c r="J117" s="211"/>
      <c r="K117" s="211"/>
      <c r="L117" s="211"/>
      <c r="M117" s="212"/>
      <c r="N117" s="211"/>
      <c r="O117" s="212"/>
      <c r="P117" s="212"/>
    </row>
    <row r="118" spans="2:16" x14ac:dyDescent="0.25">
      <c r="B118" s="211"/>
      <c r="C118" s="211"/>
      <c r="D118" s="211"/>
      <c r="E118" s="211"/>
      <c r="F118" s="211"/>
      <c r="G118" s="211"/>
      <c r="H118" s="211"/>
      <c r="I118" s="233"/>
      <c r="J118" s="211"/>
      <c r="K118" s="211"/>
      <c r="L118" s="211"/>
      <c r="M118" s="212"/>
      <c r="N118" s="211"/>
      <c r="O118" s="212"/>
      <c r="P118" s="212"/>
    </row>
    <row r="119" spans="2:16" x14ac:dyDescent="0.25">
      <c r="B119" s="211"/>
      <c r="C119" s="211"/>
      <c r="D119" s="211"/>
      <c r="E119" s="211"/>
      <c r="F119" s="211"/>
      <c r="G119" s="211"/>
      <c r="H119" s="211"/>
      <c r="I119" s="233"/>
      <c r="J119" s="211"/>
      <c r="K119" s="211"/>
      <c r="L119" s="211"/>
      <c r="M119" s="212"/>
      <c r="N119" s="211"/>
      <c r="O119" s="212"/>
      <c r="P119" s="212"/>
    </row>
    <row r="120" spans="2:16" x14ac:dyDescent="0.25">
      <c r="B120" s="211"/>
      <c r="C120" s="211"/>
      <c r="D120" s="211"/>
      <c r="E120" s="211"/>
      <c r="F120" s="211"/>
      <c r="G120" s="211"/>
      <c r="H120" s="211"/>
      <c r="I120" s="233"/>
      <c r="J120" s="211"/>
      <c r="K120" s="211"/>
      <c r="L120" s="211"/>
      <c r="M120" s="212"/>
      <c r="N120" s="211"/>
      <c r="O120" s="212"/>
      <c r="P120" s="212"/>
    </row>
    <row r="121" spans="2:16" x14ac:dyDescent="0.25">
      <c r="B121" s="211"/>
      <c r="C121" s="211"/>
      <c r="D121" s="211"/>
      <c r="E121" s="211"/>
      <c r="F121" s="211"/>
      <c r="G121" s="211"/>
      <c r="H121" s="211"/>
      <c r="I121" s="233"/>
      <c r="J121" s="211"/>
      <c r="K121" s="211"/>
      <c r="L121" s="211"/>
      <c r="M121" s="212"/>
      <c r="N121" s="211"/>
      <c r="O121" s="212"/>
      <c r="P121" s="212"/>
    </row>
    <row r="122" spans="2:16" x14ac:dyDescent="0.25">
      <c r="B122" s="211"/>
      <c r="C122" s="211"/>
      <c r="D122" s="211"/>
      <c r="E122" s="211"/>
      <c r="F122" s="211"/>
      <c r="G122" s="211"/>
      <c r="H122" s="211"/>
      <c r="I122" s="233"/>
      <c r="J122" s="211"/>
      <c r="K122" s="211"/>
      <c r="L122" s="211"/>
      <c r="M122" s="212"/>
      <c r="N122" s="211"/>
      <c r="O122" s="212"/>
      <c r="P122" s="212"/>
    </row>
    <row r="123" spans="2:16" x14ac:dyDescent="0.25">
      <c r="B123" s="211"/>
      <c r="C123" s="211"/>
      <c r="D123" s="211"/>
      <c r="E123" s="211"/>
      <c r="F123" s="211"/>
      <c r="G123" s="211"/>
      <c r="H123" s="211"/>
      <c r="I123" s="233"/>
      <c r="J123" s="211"/>
      <c r="K123" s="211"/>
      <c r="L123" s="211"/>
      <c r="M123" s="212"/>
      <c r="N123" s="211"/>
      <c r="O123" s="212"/>
      <c r="P123" s="212"/>
    </row>
    <row r="124" spans="2:16" x14ac:dyDescent="0.25">
      <c r="B124" s="211"/>
      <c r="C124" s="211"/>
      <c r="D124" s="211"/>
      <c r="E124" s="211"/>
      <c r="F124" s="211"/>
      <c r="G124" s="211"/>
      <c r="H124" s="211"/>
      <c r="I124" s="233"/>
      <c r="J124" s="211"/>
      <c r="K124" s="211"/>
      <c r="L124" s="211"/>
      <c r="M124" s="212"/>
      <c r="N124" s="211"/>
      <c r="O124" s="212"/>
      <c r="P124" s="212"/>
    </row>
    <row r="125" spans="2:16" x14ac:dyDescent="0.25">
      <c r="B125" s="211"/>
      <c r="C125" s="211"/>
      <c r="D125" s="211"/>
      <c r="E125" s="211"/>
      <c r="F125" s="211"/>
      <c r="G125" s="211"/>
      <c r="H125" s="211"/>
      <c r="I125" s="233"/>
      <c r="J125" s="211"/>
      <c r="K125" s="211"/>
      <c r="L125" s="211"/>
      <c r="M125" s="212"/>
      <c r="N125" s="211"/>
      <c r="O125" s="212"/>
      <c r="P125" s="212"/>
    </row>
    <row r="126" spans="2:16" x14ac:dyDescent="0.25">
      <c r="B126" s="211"/>
      <c r="C126" s="211"/>
      <c r="D126" s="211"/>
      <c r="E126" s="211"/>
      <c r="F126" s="211"/>
      <c r="G126" s="211"/>
      <c r="H126" s="211"/>
      <c r="I126" s="233"/>
      <c r="J126" s="211"/>
      <c r="K126" s="211"/>
      <c r="L126" s="211"/>
      <c r="M126" s="212"/>
      <c r="N126" s="211"/>
      <c r="O126" s="212"/>
      <c r="P126" s="212"/>
    </row>
    <row r="127" spans="2:16" x14ac:dyDescent="0.25">
      <c r="B127" s="211"/>
      <c r="C127" s="211"/>
      <c r="D127" s="211"/>
      <c r="E127" s="211"/>
      <c r="F127" s="211"/>
      <c r="G127" s="211"/>
      <c r="H127" s="211"/>
      <c r="I127" s="233"/>
      <c r="J127" s="211"/>
      <c r="K127" s="211"/>
      <c r="L127" s="211"/>
      <c r="M127" s="212"/>
      <c r="N127" s="211"/>
      <c r="O127" s="212"/>
      <c r="P127" s="212"/>
    </row>
    <row r="128" spans="2:16" x14ac:dyDescent="0.25">
      <c r="B128" s="211"/>
      <c r="C128" s="211"/>
      <c r="D128" s="211"/>
      <c r="E128" s="211"/>
      <c r="F128" s="211"/>
      <c r="G128" s="211"/>
      <c r="H128" s="211"/>
      <c r="I128" s="233"/>
      <c r="J128" s="211"/>
      <c r="K128" s="211"/>
      <c r="L128" s="211"/>
      <c r="M128" s="212"/>
      <c r="N128" s="211"/>
      <c r="O128" s="212"/>
      <c r="P128" s="212"/>
    </row>
    <row r="129" spans="2:16" x14ac:dyDescent="0.25">
      <c r="B129" s="211"/>
      <c r="C129" s="211"/>
      <c r="D129" s="211"/>
      <c r="E129" s="211"/>
      <c r="F129" s="211"/>
      <c r="G129" s="211"/>
      <c r="H129" s="211"/>
      <c r="I129" s="233"/>
      <c r="J129" s="211"/>
      <c r="K129" s="211"/>
      <c r="L129" s="211"/>
      <c r="M129" s="212"/>
      <c r="N129" s="211"/>
      <c r="O129" s="212"/>
      <c r="P129" s="212"/>
    </row>
    <row r="130" spans="2:16" x14ac:dyDescent="0.25">
      <c r="B130" s="211"/>
      <c r="C130" s="211"/>
      <c r="D130" s="211"/>
      <c r="E130" s="211"/>
      <c r="F130" s="211"/>
      <c r="G130" s="211"/>
      <c r="H130" s="211"/>
      <c r="I130" s="233"/>
      <c r="J130" s="211"/>
      <c r="K130" s="211"/>
      <c r="L130" s="211"/>
      <c r="M130" s="212"/>
      <c r="N130" s="211"/>
      <c r="O130" s="212"/>
      <c r="P130" s="212"/>
    </row>
    <row r="131" spans="2:16" x14ac:dyDescent="0.25">
      <c r="B131" s="211"/>
      <c r="C131" s="211"/>
      <c r="D131" s="211"/>
      <c r="E131" s="211"/>
      <c r="F131" s="211"/>
      <c r="G131" s="211"/>
      <c r="H131" s="211"/>
      <c r="I131" s="233"/>
      <c r="J131" s="211"/>
      <c r="K131" s="211"/>
      <c r="L131" s="211"/>
      <c r="M131" s="212"/>
      <c r="N131" s="211"/>
      <c r="O131" s="212"/>
      <c r="P131" s="212"/>
    </row>
    <row r="132" spans="2:16" x14ac:dyDescent="0.25">
      <c r="B132" s="211"/>
      <c r="C132" s="211"/>
      <c r="D132" s="211"/>
      <c r="E132" s="211"/>
      <c r="F132" s="211"/>
      <c r="G132" s="211"/>
      <c r="H132" s="211"/>
      <c r="I132" s="233"/>
      <c r="J132" s="211"/>
      <c r="K132" s="211"/>
      <c r="L132" s="211"/>
      <c r="M132" s="212"/>
      <c r="N132" s="211"/>
      <c r="O132" s="212"/>
      <c r="P132" s="212"/>
    </row>
    <row r="133" spans="2:16" x14ac:dyDescent="0.25">
      <c r="B133" s="211"/>
      <c r="C133" s="211"/>
      <c r="D133" s="211"/>
      <c r="E133" s="211"/>
      <c r="F133" s="211"/>
      <c r="G133" s="211"/>
      <c r="H133" s="211"/>
      <c r="I133" s="233"/>
      <c r="J133" s="211"/>
      <c r="K133" s="211"/>
      <c r="L133" s="211"/>
      <c r="M133" s="212"/>
      <c r="N133" s="211"/>
      <c r="O133" s="212"/>
      <c r="P133" s="212"/>
    </row>
    <row r="134" spans="2:16" x14ac:dyDescent="0.25">
      <c r="B134" s="211"/>
      <c r="C134" s="211"/>
      <c r="D134" s="211"/>
      <c r="E134" s="211"/>
      <c r="F134" s="211"/>
      <c r="G134" s="211"/>
      <c r="H134" s="211"/>
      <c r="I134" s="233"/>
      <c r="J134" s="211"/>
      <c r="K134" s="211"/>
      <c r="L134" s="211"/>
      <c r="M134" s="212"/>
      <c r="N134" s="211"/>
      <c r="O134" s="212"/>
      <c r="P134" s="212"/>
    </row>
    <row r="135" spans="2:16" x14ac:dyDescent="0.25">
      <c r="B135" s="211"/>
      <c r="C135" s="211"/>
      <c r="D135" s="211"/>
      <c r="E135" s="211"/>
      <c r="F135" s="211"/>
      <c r="G135" s="211"/>
      <c r="H135" s="211"/>
      <c r="I135" s="233"/>
      <c r="J135" s="211"/>
      <c r="K135" s="211"/>
      <c r="L135" s="211"/>
      <c r="M135" s="212"/>
      <c r="N135" s="211"/>
      <c r="O135" s="212"/>
      <c r="P135" s="212"/>
    </row>
    <row r="136" spans="2:16" x14ac:dyDescent="0.25">
      <c r="B136" s="211"/>
      <c r="C136" s="211"/>
      <c r="D136" s="211"/>
      <c r="E136" s="211"/>
      <c r="F136" s="211"/>
      <c r="G136" s="211"/>
      <c r="H136" s="211"/>
      <c r="I136" s="233"/>
      <c r="J136" s="211"/>
      <c r="K136" s="211"/>
      <c r="L136" s="211"/>
      <c r="M136" s="212"/>
      <c r="N136" s="211"/>
      <c r="O136" s="212"/>
      <c r="P136" s="212"/>
    </row>
    <row r="137" spans="2:16" x14ac:dyDescent="0.25">
      <c r="B137" s="211"/>
      <c r="C137" s="211"/>
      <c r="D137" s="211"/>
      <c r="E137" s="211"/>
      <c r="F137" s="211"/>
      <c r="G137" s="211"/>
      <c r="H137" s="211"/>
      <c r="I137" s="233"/>
      <c r="J137" s="211"/>
      <c r="K137" s="211"/>
      <c r="L137" s="211"/>
      <c r="M137" s="212"/>
      <c r="N137" s="211"/>
      <c r="O137" s="212"/>
      <c r="P137" s="212"/>
    </row>
    <row r="138" spans="2:16" x14ac:dyDescent="0.25">
      <c r="B138" s="211"/>
      <c r="C138" s="211"/>
      <c r="D138" s="211"/>
      <c r="E138" s="211"/>
      <c r="F138" s="211"/>
      <c r="G138" s="211"/>
      <c r="H138" s="211"/>
      <c r="I138" s="233"/>
      <c r="J138" s="211"/>
      <c r="K138" s="211"/>
      <c r="L138" s="211"/>
      <c r="M138" s="212"/>
      <c r="N138" s="211"/>
      <c r="O138" s="212"/>
      <c r="P138" s="212"/>
    </row>
    <row r="139" spans="2:16" x14ac:dyDescent="0.25">
      <c r="B139" s="211"/>
      <c r="C139" s="211"/>
      <c r="D139" s="211"/>
      <c r="E139" s="211"/>
      <c r="F139" s="211"/>
      <c r="G139" s="211"/>
      <c r="H139" s="211"/>
      <c r="I139" s="233"/>
      <c r="J139" s="211"/>
      <c r="K139" s="211"/>
      <c r="L139" s="211"/>
      <c r="M139" s="212"/>
      <c r="N139" s="211"/>
      <c r="O139" s="212"/>
      <c r="P139" s="212"/>
    </row>
    <row r="140" spans="2:16" x14ac:dyDescent="0.25">
      <c r="B140" s="211"/>
      <c r="C140" s="211"/>
      <c r="D140" s="211"/>
      <c r="E140" s="211"/>
      <c r="F140" s="211"/>
      <c r="G140" s="211"/>
      <c r="H140" s="211"/>
      <c r="I140" s="233"/>
      <c r="J140" s="211"/>
      <c r="K140" s="211"/>
      <c r="L140" s="211"/>
      <c r="M140" s="212"/>
      <c r="N140" s="211"/>
      <c r="O140" s="212"/>
      <c r="P140" s="212"/>
    </row>
    <row r="141" spans="2:16" x14ac:dyDescent="0.25">
      <c r="B141" s="211"/>
      <c r="C141" s="211"/>
      <c r="D141" s="211"/>
      <c r="E141" s="211"/>
      <c r="F141" s="211"/>
      <c r="G141" s="211"/>
      <c r="H141" s="211"/>
      <c r="I141" s="233"/>
      <c r="J141" s="211"/>
      <c r="K141" s="211"/>
      <c r="L141" s="211"/>
      <c r="M141" s="212"/>
      <c r="N141" s="211"/>
      <c r="O141" s="212"/>
      <c r="P141" s="212"/>
    </row>
    <row r="142" spans="2:16" x14ac:dyDescent="0.25">
      <c r="B142" s="211"/>
      <c r="C142" s="211"/>
      <c r="D142" s="211"/>
      <c r="E142" s="211"/>
      <c r="F142" s="211"/>
      <c r="G142" s="211"/>
      <c r="H142" s="211"/>
      <c r="I142" s="233"/>
      <c r="J142" s="211"/>
      <c r="K142" s="211"/>
      <c r="L142" s="211"/>
      <c r="M142" s="212"/>
      <c r="N142" s="211"/>
      <c r="O142" s="212"/>
      <c r="P142" s="212"/>
    </row>
    <row r="143" spans="2:16" x14ac:dyDescent="0.25">
      <c r="B143" s="211"/>
      <c r="C143" s="211"/>
      <c r="D143" s="211"/>
      <c r="E143" s="211"/>
      <c r="F143" s="211"/>
      <c r="G143" s="211"/>
      <c r="H143" s="211"/>
      <c r="I143" s="233"/>
      <c r="J143" s="211"/>
      <c r="K143" s="211"/>
      <c r="L143" s="211"/>
      <c r="M143" s="212"/>
      <c r="N143" s="211"/>
      <c r="O143" s="212"/>
      <c r="P143" s="212"/>
    </row>
    <row r="144" spans="2:16" x14ac:dyDescent="0.25">
      <c r="B144" s="211"/>
      <c r="C144" s="211"/>
      <c r="D144" s="211"/>
      <c r="E144" s="211"/>
      <c r="F144" s="211"/>
      <c r="G144" s="211"/>
      <c r="H144" s="211"/>
      <c r="I144" s="233"/>
      <c r="J144" s="211"/>
      <c r="K144" s="211"/>
      <c r="L144" s="211"/>
      <c r="M144" s="212"/>
      <c r="N144" s="211"/>
      <c r="O144" s="212"/>
      <c r="P144" s="212"/>
    </row>
    <row r="145" spans="2:16" x14ac:dyDescent="0.25">
      <c r="B145" s="211"/>
      <c r="C145" s="211"/>
      <c r="D145" s="211"/>
      <c r="E145" s="211"/>
      <c r="F145" s="211"/>
      <c r="G145" s="211"/>
      <c r="H145" s="211"/>
      <c r="I145" s="233"/>
      <c r="J145" s="211"/>
      <c r="K145" s="211"/>
      <c r="L145" s="211"/>
      <c r="M145" s="212"/>
      <c r="N145" s="211"/>
      <c r="O145" s="212"/>
      <c r="P145" s="212"/>
    </row>
    <row r="146" spans="2:16" x14ac:dyDescent="0.25">
      <c r="B146" s="211"/>
      <c r="C146" s="211"/>
      <c r="D146" s="211"/>
      <c r="E146" s="211"/>
      <c r="F146" s="211"/>
      <c r="G146" s="211"/>
      <c r="H146" s="211"/>
      <c r="I146" s="233"/>
      <c r="J146" s="211"/>
      <c r="K146" s="211"/>
      <c r="L146" s="211"/>
      <c r="M146" s="212"/>
      <c r="N146" s="211"/>
      <c r="O146" s="212"/>
      <c r="P146" s="212"/>
    </row>
    <row r="147" spans="2:16" x14ac:dyDescent="0.25">
      <c r="B147" s="211"/>
      <c r="C147" s="211"/>
      <c r="D147" s="211"/>
      <c r="E147" s="211"/>
      <c r="F147" s="211"/>
      <c r="G147" s="211"/>
      <c r="H147" s="211"/>
      <c r="I147" s="233"/>
      <c r="J147" s="211"/>
      <c r="K147" s="211"/>
      <c r="L147" s="211"/>
      <c r="M147" s="212"/>
      <c r="N147" s="211"/>
      <c r="O147" s="212"/>
      <c r="P147" s="212"/>
    </row>
    <row r="148" spans="2:16" x14ac:dyDescent="0.25">
      <c r="B148" s="211"/>
      <c r="C148" s="211"/>
      <c r="D148" s="211"/>
      <c r="E148" s="211"/>
      <c r="F148" s="211"/>
      <c r="G148" s="211"/>
      <c r="H148" s="211"/>
      <c r="I148" s="233"/>
      <c r="J148" s="211"/>
      <c r="K148" s="211"/>
      <c r="L148" s="211"/>
      <c r="M148" s="212"/>
      <c r="N148" s="211"/>
      <c r="O148" s="212"/>
      <c r="P148" s="212"/>
    </row>
    <row r="149" spans="2:16" x14ac:dyDescent="0.25">
      <c r="B149" s="211"/>
      <c r="C149" s="211"/>
      <c r="D149" s="211"/>
      <c r="E149" s="211"/>
      <c r="F149" s="211"/>
      <c r="G149" s="211"/>
      <c r="H149" s="211"/>
      <c r="I149" s="233"/>
      <c r="J149" s="211"/>
      <c r="K149" s="211"/>
      <c r="L149" s="211"/>
      <c r="M149" s="212"/>
      <c r="N149" s="211"/>
      <c r="O149" s="212"/>
      <c r="P149" s="212"/>
    </row>
    <row r="150" spans="2:16" x14ac:dyDescent="0.25">
      <c r="B150" s="211"/>
      <c r="C150" s="211"/>
      <c r="D150" s="211"/>
      <c r="E150" s="211"/>
      <c r="F150" s="211"/>
      <c r="G150" s="211"/>
      <c r="H150" s="211"/>
      <c r="I150" s="233"/>
      <c r="J150" s="211"/>
      <c r="K150" s="211"/>
      <c r="L150" s="211"/>
      <c r="M150" s="212"/>
      <c r="N150" s="211"/>
      <c r="O150" s="212"/>
      <c r="P150" s="212"/>
    </row>
    <row r="151" spans="2:16" x14ac:dyDescent="0.25">
      <c r="B151" s="211"/>
      <c r="C151" s="211"/>
      <c r="D151" s="211"/>
      <c r="E151" s="211"/>
      <c r="F151" s="211"/>
      <c r="G151" s="211"/>
      <c r="H151" s="211"/>
      <c r="I151" s="233"/>
      <c r="J151" s="211"/>
      <c r="K151" s="211"/>
      <c r="L151" s="211"/>
      <c r="M151" s="212"/>
      <c r="N151" s="211"/>
      <c r="O151" s="212"/>
      <c r="P151" s="212"/>
    </row>
    <row r="152" spans="2:16" x14ac:dyDescent="0.25">
      <c r="B152" s="211"/>
      <c r="C152" s="211"/>
      <c r="D152" s="211"/>
      <c r="E152" s="211"/>
      <c r="F152" s="211"/>
      <c r="G152" s="211"/>
      <c r="H152" s="211"/>
      <c r="I152" s="233"/>
      <c r="J152" s="211"/>
      <c r="K152" s="211"/>
      <c r="L152" s="211"/>
      <c r="M152" s="212"/>
      <c r="N152" s="211"/>
      <c r="O152" s="212"/>
      <c r="P152" s="212"/>
    </row>
    <row r="153" spans="2:16" x14ac:dyDescent="0.25">
      <c r="B153" s="211"/>
      <c r="C153" s="211"/>
      <c r="D153" s="211"/>
      <c r="E153" s="211"/>
      <c r="F153" s="211"/>
      <c r="G153" s="211"/>
      <c r="H153" s="211"/>
      <c r="I153" s="233"/>
      <c r="J153" s="211"/>
      <c r="K153" s="211"/>
      <c r="L153" s="211"/>
      <c r="M153" s="212"/>
      <c r="N153" s="211"/>
      <c r="O153" s="212"/>
      <c r="P153" s="212"/>
    </row>
    <row r="154" spans="2:16" x14ac:dyDescent="0.25">
      <c r="B154" s="211"/>
      <c r="C154" s="211"/>
      <c r="D154" s="211"/>
      <c r="E154" s="211"/>
      <c r="F154" s="211"/>
      <c r="G154" s="211"/>
      <c r="H154" s="211"/>
      <c r="I154" s="233"/>
      <c r="J154" s="211"/>
      <c r="K154" s="211"/>
      <c r="L154" s="211"/>
      <c r="M154" s="212"/>
      <c r="N154" s="211"/>
      <c r="O154" s="212"/>
      <c r="P154" s="212"/>
    </row>
    <row r="155" spans="2:16" x14ac:dyDescent="0.25">
      <c r="B155" s="211"/>
      <c r="C155" s="211"/>
      <c r="D155" s="211"/>
      <c r="E155" s="211"/>
      <c r="F155" s="211"/>
      <c r="G155" s="211"/>
      <c r="H155" s="211"/>
      <c r="I155" s="233"/>
      <c r="J155" s="211"/>
      <c r="K155" s="211"/>
      <c r="L155" s="211"/>
      <c r="M155" s="212"/>
      <c r="N155" s="211"/>
      <c r="O155" s="212"/>
      <c r="P155" s="212"/>
    </row>
    <row r="156" spans="2:16" x14ac:dyDescent="0.25">
      <c r="B156" s="211"/>
      <c r="C156" s="211"/>
      <c r="D156" s="211"/>
      <c r="E156" s="211"/>
      <c r="F156" s="211"/>
      <c r="G156" s="211"/>
      <c r="H156" s="211"/>
      <c r="I156" s="233"/>
      <c r="J156" s="211"/>
      <c r="K156" s="211"/>
      <c r="L156" s="211"/>
      <c r="M156" s="212"/>
      <c r="N156" s="211"/>
      <c r="O156" s="212"/>
      <c r="P156" s="212"/>
    </row>
    <row r="157" spans="2:16" x14ac:dyDescent="0.25">
      <c r="B157" s="211"/>
      <c r="C157" s="211"/>
      <c r="D157" s="211"/>
      <c r="E157" s="211"/>
      <c r="F157" s="211"/>
      <c r="G157" s="211"/>
      <c r="H157" s="211"/>
      <c r="I157" s="233"/>
      <c r="J157" s="211"/>
      <c r="K157" s="211"/>
      <c r="L157" s="211"/>
      <c r="M157" s="212"/>
      <c r="N157" s="211"/>
      <c r="O157" s="212"/>
      <c r="P157" s="212"/>
    </row>
    <row r="158" spans="2:16" x14ac:dyDescent="0.25">
      <c r="B158" s="211"/>
      <c r="C158" s="211"/>
      <c r="D158" s="211"/>
      <c r="E158" s="211"/>
      <c r="F158" s="211"/>
      <c r="G158" s="211"/>
      <c r="H158" s="211"/>
      <c r="I158" s="233"/>
      <c r="J158" s="211"/>
      <c r="K158" s="211"/>
      <c r="L158" s="211"/>
      <c r="M158" s="212"/>
      <c r="N158" s="211"/>
      <c r="O158" s="212"/>
      <c r="P158" s="212"/>
    </row>
    <row r="159" spans="2:16" x14ac:dyDescent="0.25">
      <c r="B159" s="211"/>
      <c r="C159" s="211"/>
      <c r="D159" s="211"/>
      <c r="E159" s="211"/>
      <c r="F159" s="211"/>
      <c r="G159" s="211"/>
      <c r="H159" s="211"/>
      <c r="I159" s="233"/>
      <c r="J159" s="211"/>
      <c r="K159" s="211"/>
      <c r="L159" s="211"/>
      <c r="M159" s="212"/>
      <c r="N159" s="211"/>
      <c r="O159" s="212"/>
      <c r="P159" s="212"/>
    </row>
    <row r="160" spans="2:16" x14ac:dyDescent="0.25">
      <c r="B160" s="211"/>
      <c r="C160" s="211"/>
      <c r="D160" s="211"/>
      <c r="E160" s="211"/>
      <c r="F160" s="211"/>
      <c r="G160" s="211"/>
      <c r="H160" s="211"/>
      <c r="I160" s="233"/>
      <c r="J160" s="211"/>
      <c r="K160" s="211"/>
      <c r="L160" s="211"/>
      <c r="M160" s="212"/>
      <c r="N160" s="211"/>
      <c r="O160" s="212"/>
      <c r="P160" s="212"/>
    </row>
    <row r="161" spans="2:16" x14ac:dyDescent="0.25">
      <c r="B161" s="211"/>
      <c r="C161" s="211"/>
      <c r="D161" s="211"/>
      <c r="E161" s="211"/>
      <c r="F161" s="211"/>
      <c r="G161" s="211"/>
      <c r="H161" s="211"/>
      <c r="I161" s="233"/>
      <c r="J161" s="211"/>
      <c r="K161" s="211"/>
      <c r="L161" s="211"/>
      <c r="M161" s="212"/>
      <c r="N161" s="211"/>
      <c r="O161" s="212"/>
      <c r="P161" s="212"/>
    </row>
    <row r="162" spans="2:16" x14ac:dyDescent="0.25">
      <c r="B162" s="211"/>
      <c r="C162" s="211"/>
      <c r="D162" s="211"/>
      <c r="E162" s="211"/>
      <c r="F162" s="211"/>
      <c r="G162" s="211"/>
      <c r="H162" s="211"/>
      <c r="I162" s="233"/>
      <c r="J162" s="211"/>
      <c r="K162" s="211"/>
      <c r="L162" s="211"/>
      <c r="M162" s="212"/>
      <c r="N162" s="211"/>
      <c r="O162" s="212"/>
      <c r="P162" s="212"/>
    </row>
    <row r="163" spans="2:16" x14ac:dyDescent="0.25">
      <c r="B163" s="211"/>
      <c r="C163" s="211"/>
      <c r="D163" s="211"/>
      <c r="E163" s="211"/>
      <c r="F163" s="211"/>
      <c r="G163" s="211"/>
      <c r="H163" s="211"/>
      <c r="I163" s="233"/>
      <c r="J163" s="211"/>
      <c r="K163" s="211"/>
      <c r="L163" s="211"/>
      <c r="M163" s="212"/>
      <c r="N163" s="211"/>
      <c r="O163" s="212"/>
      <c r="P163" s="212"/>
    </row>
    <row r="164" spans="2:16" x14ac:dyDescent="0.25">
      <c r="B164" s="211"/>
      <c r="C164" s="211"/>
      <c r="D164" s="211"/>
      <c r="E164" s="211"/>
      <c r="F164" s="211"/>
      <c r="G164" s="211"/>
      <c r="H164" s="211"/>
      <c r="I164" s="233"/>
      <c r="J164" s="211"/>
      <c r="K164" s="211"/>
      <c r="L164" s="211"/>
      <c r="M164" s="212"/>
      <c r="N164" s="211"/>
      <c r="O164" s="212"/>
      <c r="P164" s="212"/>
    </row>
    <row r="165" spans="2:16" x14ac:dyDescent="0.25">
      <c r="B165" s="211"/>
      <c r="C165" s="211"/>
      <c r="D165" s="211"/>
      <c r="E165" s="211"/>
      <c r="F165" s="211"/>
      <c r="G165" s="211"/>
      <c r="H165" s="211"/>
      <c r="I165" s="233"/>
      <c r="J165" s="211"/>
      <c r="K165" s="211"/>
      <c r="L165" s="211"/>
      <c r="M165" s="212"/>
      <c r="N165" s="211"/>
      <c r="O165" s="212"/>
      <c r="P165" s="212"/>
    </row>
    <row r="166" spans="2:16" x14ac:dyDescent="0.25">
      <c r="B166" s="211"/>
      <c r="C166" s="211"/>
      <c r="D166" s="211"/>
      <c r="E166" s="211"/>
      <c r="F166" s="211"/>
      <c r="G166" s="211"/>
      <c r="H166" s="211"/>
      <c r="I166" s="233"/>
      <c r="J166" s="211"/>
      <c r="K166" s="211"/>
      <c r="L166" s="211"/>
      <c r="M166" s="212"/>
      <c r="N166" s="211"/>
      <c r="O166" s="212"/>
      <c r="P166" s="212"/>
    </row>
    <row r="167" spans="2:16" x14ac:dyDescent="0.25">
      <c r="B167" s="211"/>
      <c r="C167" s="211"/>
      <c r="D167" s="211"/>
      <c r="E167" s="211"/>
      <c r="F167" s="211"/>
      <c r="G167" s="211"/>
      <c r="H167" s="211"/>
      <c r="I167" s="233"/>
      <c r="J167" s="211"/>
      <c r="K167" s="211"/>
      <c r="L167" s="211"/>
      <c r="M167" s="212"/>
      <c r="N167" s="211"/>
      <c r="O167" s="212"/>
      <c r="P167" s="212"/>
    </row>
    <row r="168" spans="2:16" x14ac:dyDescent="0.25">
      <c r="B168" s="211"/>
      <c r="C168" s="211"/>
      <c r="D168" s="211"/>
      <c r="E168" s="211"/>
      <c r="F168" s="211"/>
      <c r="G168" s="211"/>
      <c r="H168" s="211"/>
      <c r="I168" s="233"/>
      <c r="J168" s="211"/>
      <c r="K168" s="211"/>
      <c r="L168" s="211"/>
      <c r="M168" s="212"/>
      <c r="N168" s="211"/>
      <c r="O168" s="212"/>
      <c r="P168" s="212"/>
    </row>
    <row r="169" spans="2:16" x14ac:dyDescent="0.25">
      <c r="B169" s="211"/>
      <c r="C169" s="211"/>
      <c r="D169" s="211"/>
      <c r="E169" s="211"/>
      <c r="F169" s="211"/>
      <c r="G169" s="211"/>
      <c r="H169" s="211"/>
      <c r="I169" s="233"/>
      <c r="J169" s="211"/>
      <c r="K169" s="211"/>
      <c r="L169" s="211"/>
      <c r="M169" s="212"/>
      <c r="N169" s="211"/>
      <c r="O169" s="212"/>
      <c r="P169" s="212"/>
    </row>
    <row r="170" spans="2:16" x14ac:dyDescent="0.25">
      <c r="B170" s="211"/>
      <c r="C170" s="211"/>
      <c r="D170" s="211"/>
      <c r="E170" s="211"/>
      <c r="F170" s="211"/>
      <c r="G170" s="211"/>
      <c r="H170" s="211"/>
      <c r="I170" s="233"/>
      <c r="J170" s="211"/>
      <c r="K170" s="211"/>
      <c r="L170" s="211"/>
      <c r="M170" s="212"/>
      <c r="N170" s="211"/>
      <c r="O170" s="212"/>
      <c r="P170" s="212"/>
    </row>
    <row r="171" spans="2:16" x14ac:dyDescent="0.25">
      <c r="B171" s="211"/>
      <c r="C171" s="211"/>
      <c r="D171" s="211"/>
      <c r="E171" s="211"/>
      <c r="F171" s="211"/>
      <c r="G171" s="211"/>
      <c r="H171" s="211"/>
      <c r="I171" s="233"/>
      <c r="J171" s="211"/>
      <c r="K171" s="211"/>
      <c r="L171" s="211"/>
      <c r="M171" s="212"/>
      <c r="N171" s="211"/>
      <c r="O171" s="212"/>
      <c r="P171" s="212"/>
    </row>
    <row r="172" spans="2:16" x14ac:dyDescent="0.25">
      <c r="B172" s="211"/>
      <c r="C172" s="211"/>
      <c r="D172" s="211"/>
      <c r="E172" s="211"/>
      <c r="F172" s="211"/>
      <c r="G172" s="211"/>
      <c r="H172" s="211"/>
      <c r="I172" s="233"/>
      <c r="J172" s="211"/>
      <c r="K172" s="211"/>
      <c r="L172" s="211"/>
      <c r="M172" s="212"/>
      <c r="N172" s="211"/>
      <c r="O172" s="212"/>
      <c r="P172" s="212"/>
    </row>
    <row r="173" spans="2:16" x14ac:dyDescent="0.25">
      <c r="B173" s="211"/>
      <c r="C173" s="211"/>
      <c r="D173" s="211"/>
      <c r="E173" s="211"/>
      <c r="F173" s="211"/>
      <c r="G173" s="211"/>
      <c r="H173" s="211"/>
      <c r="I173" s="233"/>
      <c r="J173" s="211"/>
      <c r="K173" s="211"/>
      <c r="L173" s="211"/>
      <c r="M173" s="212"/>
      <c r="N173" s="211"/>
      <c r="O173" s="212"/>
      <c r="P173" s="212"/>
    </row>
    <row r="174" spans="2:16" x14ac:dyDescent="0.25">
      <c r="B174" s="211"/>
      <c r="C174" s="211"/>
      <c r="D174" s="211"/>
      <c r="E174" s="211"/>
      <c r="F174" s="211"/>
      <c r="G174" s="211"/>
      <c r="H174" s="211"/>
      <c r="I174" s="233"/>
      <c r="J174" s="211"/>
      <c r="K174" s="211"/>
      <c r="L174" s="211"/>
      <c r="M174" s="212"/>
      <c r="N174" s="211"/>
      <c r="O174" s="212"/>
      <c r="P174" s="212"/>
    </row>
    <row r="175" spans="2:16" x14ac:dyDescent="0.25">
      <c r="B175" s="211"/>
      <c r="C175" s="211"/>
      <c r="D175" s="211"/>
      <c r="E175" s="211"/>
      <c r="F175" s="211"/>
      <c r="G175" s="211"/>
      <c r="H175" s="211"/>
      <c r="I175" s="233"/>
      <c r="J175" s="211"/>
      <c r="K175" s="211"/>
      <c r="L175" s="211"/>
      <c r="M175" s="212"/>
      <c r="N175" s="211"/>
      <c r="O175" s="212"/>
      <c r="P175" s="212"/>
    </row>
    <row r="176" spans="2:16" x14ac:dyDescent="0.25">
      <c r="B176" s="211"/>
      <c r="C176" s="211"/>
      <c r="D176" s="211"/>
      <c r="E176" s="211"/>
      <c r="F176" s="211"/>
      <c r="G176" s="211"/>
      <c r="H176" s="211"/>
      <c r="I176" s="233"/>
      <c r="J176" s="211"/>
      <c r="K176" s="211"/>
      <c r="L176" s="211"/>
      <c r="M176" s="212"/>
      <c r="N176" s="211"/>
      <c r="O176" s="212"/>
      <c r="P176" s="212"/>
    </row>
    <row r="177" spans="2:16" x14ac:dyDescent="0.25">
      <c r="B177" s="211"/>
      <c r="C177" s="211"/>
      <c r="D177" s="211"/>
      <c r="E177" s="211"/>
      <c r="F177" s="211"/>
      <c r="G177" s="211"/>
      <c r="H177" s="211"/>
      <c r="I177" s="233"/>
      <c r="J177" s="211"/>
      <c r="K177" s="211"/>
      <c r="L177" s="211"/>
      <c r="M177" s="212"/>
      <c r="N177" s="211"/>
      <c r="O177" s="212"/>
      <c r="P177" s="212"/>
    </row>
    <row r="178" spans="2:16" x14ac:dyDescent="0.25">
      <c r="B178" s="211"/>
      <c r="C178" s="211"/>
      <c r="D178" s="211"/>
      <c r="E178" s="211"/>
      <c r="F178" s="211"/>
      <c r="G178" s="211"/>
      <c r="H178" s="211"/>
      <c r="I178" s="233"/>
      <c r="J178" s="211"/>
      <c r="K178" s="211"/>
      <c r="L178" s="211"/>
      <c r="M178" s="212"/>
      <c r="N178" s="211"/>
      <c r="O178" s="212"/>
      <c r="P178" s="212"/>
    </row>
    <row r="179" spans="2:16" x14ac:dyDescent="0.25">
      <c r="B179" s="211"/>
      <c r="C179" s="211"/>
      <c r="D179" s="211"/>
      <c r="E179" s="211"/>
      <c r="F179" s="211"/>
      <c r="G179" s="211"/>
      <c r="H179" s="211"/>
      <c r="I179" s="233"/>
      <c r="J179" s="211"/>
      <c r="K179" s="211"/>
      <c r="L179" s="211"/>
      <c r="M179" s="212"/>
      <c r="N179" s="211"/>
      <c r="O179" s="212"/>
      <c r="P179" s="212"/>
    </row>
    <row r="180" spans="2:16" x14ac:dyDescent="0.25">
      <c r="B180" s="211"/>
      <c r="C180" s="211"/>
      <c r="D180" s="211"/>
      <c r="E180" s="211"/>
      <c r="F180" s="211"/>
      <c r="G180" s="211"/>
      <c r="H180" s="211"/>
      <c r="I180" s="233"/>
      <c r="J180" s="211"/>
      <c r="K180" s="211"/>
      <c r="L180" s="211"/>
      <c r="M180" s="212"/>
      <c r="N180" s="211"/>
      <c r="O180" s="212"/>
      <c r="P180" s="212"/>
    </row>
    <row r="181" spans="2:16" x14ac:dyDescent="0.25">
      <c r="B181" s="211"/>
      <c r="C181" s="211"/>
      <c r="D181" s="211"/>
      <c r="E181" s="211"/>
      <c r="F181" s="211"/>
      <c r="G181" s="211"/>
      <c r="H181" s="211"/>
      <c r="I181" s="233"/>
      <c r="J181" s="211"/>
      <c r="K181" s="211"/>
      <c r="L181" s="211"/>
      <c r="M181" s="212"/>
      <c r="N181" s="211"/>
      <c r="O181" s="212"/>
      <c r="P181" s="212"/>
    </row>
    <row r="182" spans="2:16" x14ac:dyDescent="0.25">
      <c r="B182" s="211"/>
      <c r="C182" s="211"/>
      <c r="D182" s="211"/>
      <c r="E182" s="211"/>
      <c r="F182" s="211"/>
      <c r="G182" s="211"/>
      <c r="H182" s="211"/>
      <c r="I182" s="233"/>
      <c r="J182" s="211"/>
      <c r="K182" s="211"/>
      <c r="L182" s="211"/>
      <c r="M182" s="212"/>
      <c r="N182" s="211"/>
      <c r="O182" s="212"/>
      <c r="P182" s="212"/>
    </row>
    <row r="183" spans="2:16" x14ac:dyDescent="0.25">
      <c r="B183" s="211"/>
      <c r="C183" s="211"/>
      <c r="D183" s="211"/>
      <c r="E183" s="211"/>
      <c r="F183" s="211"/>
      <c r="G183" s="211"/>
      <c r="H183" s="211"/>
      <c r="I183" s="233"/>
      <c r="J183" s="211"/>
      <c r="K183" s="211"/>
      <c r="L183" s="211"/>
      <c r="M183" s="212"/>
      <c r="N183" s="211"/>
      <c r="O183" s="212"/>
      <c r="P183" s="212"/>
    </row>
    <row r="184" spans="2:16" x14ac:dyDescent="0.25">
      <c r="B184" s="211"/>
      <c r="C184" s="211"/>
      <c r="D184" s="211"/>
      <c r="E184" s="211"/>
      <c r="F184" s="211"/>
      <c r="G184" s="211"/>
      <c r="H184" s="211"/>
      <c r="I184" s="233"/>
      <c r="J184" s="211"/>
      <c r="K184" s="211"/>
      <c r="L184" s="211"/>
      <c r="M184" s="212"/>
      <c r="N184" s="211"/>
      <c r="O184" s="212"/>
      <c r="P184" s="212"/>
    </row>
    <row r="185" spans="2:16" x14ac:dyDescent="0.25">
      <c r="B185" s="211"/>
      <c r="C185" s="211"/>
      <c r="D185" s="211"/>
      <c r="E185" s="211"/>
      <c r="F185" s="211"/>
      <c r="G185" s="211"/>
      <c r="H185" s="211"/>
      <c r="I185" s="233"/>
      <c r="J185" s="211"/>
      <c r="K185" s="211"/>
      <c r="L185" s="211"/>
      <c r="M185" s="212"/>
      <c r="N185" s="211"/>
      <c r="O185" s="212"/>
      <c r="P185" s="212"/>
    </row>
    <row r="186" spans="2:16" x14ac:dyDescent="0.25">
      <c r="B186" s="211"/>
      <c r="C186" s="211"/>
      <c r="D186" s="211"/>
      <c r="E186" s="211"/>
      <c r="F186" s="211"/>
      <c r="G186" s="211"/>
      <c r="H186" s="211"/>
      <c r="I186" s="233"/>
      <c r="J186" s="211"/>
      <c r="K186" s="211"/>
      <c r="L186" s="211"/>
      <c r="M186" s="212"/>
      <c r="N186" s="211"/>
      <c r="O186" s="212"/>
      <c r="P186" s="212"/>
    </row>
    <row r="187" spans="2:16" x14ac:dyDescent="0.25">
      <c r="B187" s="211"/>
      <c r="C187" s="211"/>
      <c r="D187" s="211"/>
      <c r="E187" s="211"/>
      <c r="F187" s="211"/>
      <c r="G187" s="211"/>
      <c r="H187" s="211"/>
      <c r="I187" s="233"/>
      <c r="J187" s="211"/>
      <c r="K187" s="211"/>
      <c r="L187" s="211"/>
      <c r="M187" s="212"/>
      <c r="N187" s="211"/>
      <c r="O187" s="212"/>
      <c r="P187" s="212"/>
    </row>
    <row r="188" spans="2:16" x14ac:dyDescent="0.25">
      <c r="B188" s="211"/>
      <c r="C188" s="211"/>
      <c r="D188" s="211"/>
      <c r="E188" s="211"/>
      <c r="F188" s="211"/>
      <c r="G188" s="211"/>
      <c r="H188" s="211"/>
      <c r="I188" s="233"/>
      <c r="J188" s="211"/>
      <c r="K188" s="211"/>
      <c r="L188" s="211"/>
      <c r="M188" s="212"/>
      <c r="N188" s="211"/>
      <c r="O188" s="212"/>
      <c r="P188" s="212"/>
    </row>
    <row r="189" spans="2:16" x14ac:dyDescent="0.25">
      <c r="B189" s="211"/>
      <c r="C189" s="211"/>
      <c r="D189" s="211"/>
      <c r="E189" s="211"/>
      <c r="F189" s="211"/>
      <c r="G189" s="211"/>
      <c r="H189" s="211"/>
      <c r="I189" s="233"/>
      <c r="J189" s="211"/>
      <c r="K189" s="211"/>
      <c r="L189" s="211"/>
      <c r="M189" s="212"/>
      <c r="N189" s="211"/>
      <c r="O189" s="212"/>
      <c r="P189" s="212"/>
    </row>
  </sheetData>
  <mergeCells count="4">
    <mergeCell ref="J16:L16"/>
    <mergeCell ref="N16:P16"/>
    <mergeCell ref="B16:D16"/>
    <mergeCell ref="F16:H16"/>
  </mergeCells>
  <phoneticPr fontId="6" type="noConversion"/>
  <pageMargins left="0.5" right="0.25" top="0.75" bottom="0.25" header="0.5" footer="0.5"/>
  <pageSetup scale="86" orientation="portrait" r:id="rId1"/>
  <headerFooter alignWithMargins="0">
    <oddHeader>&amp;CNorth America DPR Info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="80" workbookViewId="0">
      <selection activeCell="A8" sqref="A8"/>
    </sheetView>
  </sheetViews>
  <sheetFormatPr defaultColWidth="9.109375" defaultRowHeight="13.2" x14ac:dyDescent="0.25"/>
  <cols>
    <col min="1" max="1" width="36.109375" style="42" customWidth="1"/>
    <col min="2" max="2" width="2.5546875" style="42" customWidth="1"/>
    <col min="3" max="3" width="13.6640625" style="50" customWidth="1"/>
    <col min="4" max="4" width="5" style="51" customWidth="1"/>
    <col min="5" max="5" width="13.6640625" style="50" customWidth="1"/>
    <col min="6" max="6" width="5.33203125" style="42" customWidth="1"/>
    <col min="7" max="7" width="13.6640625" style="50" customWidth="1"/>
    <col min="8" max="8" width="1.6640625" style="42" customWidth="1"/>
    <col min="9" max="9" width="14.5546875" style="50" bestFit="1" customWidth="1"/>
    <col min="10" max="10" width="5.33203125" style="51" customWidth="1"/>
    <col min="11" max="11" width="13.6640625" style="50" customWidth="1"/>
    <col min="12" max="12" width="2.88671875" style="42" customWidth="1"/>
    <col min="13" max="13" width="13.6640625" style="50" customWidth="1"/>
    <col min="14" max="14" width="1.6640625" style="42" customWidth="1"/>
    <col min="15" max="15" width="13.6640625" style="50" customWidth="1"/>
    <col min="16" max="16" width="1.5546875" style="42" customWidth="1"/>
    <col min="17" max="17" width="19.109375" style="42" bestFit="1" customWidth="1"/>
    <col min="18" max="16384" width="9.109375" style="42"/>
  </cols>
  <sheetData>
    <row r="1" spans="1:17" ht="17.399999999999999" x14ac:dyDescent="0.3">
      <c r="A1" s="49" t="s">
        <v>121</v>
      </c>
    </row>
    <row r="2" spans="1:17" ht="23.25" customHeight="1" thickBot="1" x14ac:dyDescent="0.3"/>
    <row r="3" spans="1:17" s="57" customFormat="1" ht="12" x14ac:dyDescent="0.25">
      <c r="A3" s="52" t="s">
        <v>15</v>
      </c>
      <c r="B3" s="53"/>
      <c r="C3" s="54" t="s">
        <v>16</v>
      </c>
      <c r="D3" s="54"/>
      <c r="E3" s="54" t="s">
        <v>2</v>
      </c>
      <c r="F3" s="55"/>
      <c r="G3" s="54"/>
      <c r="H3" s="55"/>
      <c r="I3" s="54" t="s">
        <v>17</v>
      </c>
      <c r="J3" s="54"/>
      <c r="K3" s="54" t="s">
        <v>18</v>
      </c>
      <c r="L3" s="55"/>
      <c r="M3" s="54"/>
      <c r="N3" s="55"/>
      <c r="O3" s="54" t="s">
        <v>2</v>
      </c>
      <c r="P3" s="56"/>
    </row>
    <row r="4" spans="1:17" s="63" customFormat="1" ht="12" x14ac:dyDescent="0.25">
      <c r="A4" s="58"/>
      <c r="B4" s="57"/>
      <c r="C4" s="59" t="s">
        <v>6</v>
      </c>
      <c r="D4" s="60"/>
      <c r="E4" s="59" t="s">
        <v>6</v>
      </c>
      <c r="F4" s="61"/>
      <c r="G4" s="60"/>
      <c r="H4" s="61"/>
      <c r="I4" s="59" t="s">
        <v>19</v>
      </c>
      <c r="J4" s="60"/>
      <c r="K4" s="59" t="s">
        <v>19</v>
      </c>
      <c r="L4" s="61"/>
      <c r="M4" s="59" t="s">
        <v>7</v>
      </c>
      <c r="N4" s="61"/>
      <c r="O4" s="59" t="s">
        <v>7</v>
      </c>
      <c r="P4" s="62"/>
    </row>
    <row r="5" spans="1:17" ht="4.5" customHeight="1" x14ac:dyDescent="0.25">
      <c r="A5" s="64"/>
      <c r="B5" s="65"/>
      <c r="C5" s="66"/>
      <c r="D5" s="67"/>
      <c r="E5" s="66"/>
      <c r="F5" s="65"/>
      <c r="G5" s="66"/>
      <c r="H5" s="65"/>
      <c r="I5" s="66"/>
      <c r="J5" s="67"/>
      <c r="K5" s="66"/>
      <c r="L5" s="65"/>
      <c r="M5" s="66"/>
      <c r="N5" s="65"/>
      <c r="O5" s="66"/>
      <c r="P5" s="68"/>
      <c r="Q5" s="172"/>
    </row>
    <row r="6" spans="1:17" x14ac:dyDescent="0.25">
      <c r="A6" s="69" t="s">
        <v>13</v>
      </c>
      <c r="B6" s="65"/>
      <c r="C6" s="70">
        <v>-174</v>
      </c>
      <c r="D6" s="67"/>
      <c r="E6" s="70">
        <f>131.8-27</f>
        <v>104.80000000000001</v>
      </c>
      <c r="F6" s="65"/>
      <c r="G6" s="66"/>
      <c r="H6" s="65"/>
      <c r="I6" s="66">
        <v>6.4</v>
      </c>
      <c r="J6" s="67"/>
      <c r="K6" s="66">
        <v>6.4</v>
      </c>
      <c r="L6" s="65"/>
      <c r="M6" s="66">
        <f>C6-I6</f>
        <v>-180.4</v>
      </c>
      <c r="N6" s="65"/>
      <c r="O6" s="66">
        <f>E6-K6</f>
        <v>98.4</v>
      </c>
      <c r="P6" s="68"/>
      <c r="Q6" s="172" t="s">
        <v>91</v>
      </c>
    </row>
    <row r="7" spans="1:17" x14ac:dyDescent="0.25">
      <c r="A7" s="69" t="s">
        <v>1</v>
      </c>
      <c r="B7" s="65"/>
      <c r="C7" s="70">
        <v>371.6</v>
      </c>
      <c r="D7" s="67"/>
      <c r="E7" s="70">
        <f>232.7-79.5</f>
        <v>153.19999999999999</v>
      </c>
      <c r="F7" s="65"/>
      <c r="G7" s="66"/>
      <c r="H7" s="65"/>
      <c r="I7" s="66">
        <v>8.9</v>
      </c>
      <c r="J7" s="67"/>
      <c r="K7" s="66">
        <v>8.9</v>
      </c>
      <c r="L7" s="65"/>
      <c r="M7" s="66">
        <f>C7-I7</f>
        <v>362.70000000000005</v>
      </c>
      <c r="N7" s="65"/>
      <c r="O7" s="66">
        <f>E7-K7</f>
        <v>144.29999999999998</v>
      </c>
      <c r="P7" s="68"/>
      <c r="Q7" s="173" t="s">
        <v>92</v>
      </c>
    </row>
    <row r="8" spans="1:17" x14ac:dyDescent="0.25">
      <c r="A8" s="69" t="s">
        <v>20</v>
      </c>
      <c r="B8" s="65"/>
      <c r="C8" s="70">
        <v>32.1</v>
      </c>
      <c r="D8" s="67"/>
      <c r="E8" s="70">
        <v>32.9</v>
      </c>
      <c r="F8" s="65"/>
      <c r="G8" s="66"/>
      <c r="H8" s="65"/>
      <c r="I8" s="66">
        <v>3.1</v>
      </c>
      <c r="J8" s="67"/>
      <c r="K8" s="66">
        <v>3.1</v>
      </c>
      <c r="L8" s="65"/>
      <c r="M8" s="66">
        <f>C8-I8</f>
        <v>29</v>
      </c>
      <c r="N8" s="65"/>
      <c r="O8" s="66">
        <f>E8-K8</f>
        <v>29.799999999999997</v>
      </c>
      <c r="P8" s="68"/>
      <c r="Q8" s="173"/>
    </row>
    <row r="9" spans="1:17" x14ac:dyDescent="0.25">
      <c r="A9" s="69" t="s">
        <v>21</v>
      </c>
      <c r="B9" s="65"/>
      <c r="C9" s="71">
        <v>5.9</v>
      </c>
      <c r="D9" s="67"/>
      <c r="E9" s="71">
        <v>73.599999999999994</v>
      </c>
      <c r="F9" s="65"/>
      <c r="G9" s="66"/>
      <c r="H9" s="65"/>
      <c r="I9" s="72">
        <v>1.6</v>
      </c>
      <c r="J9" s="67"/>
      <c r="K9" s="72">
        <v>1.4</v>
      </c>
      <c r="L9" s="65"/>
      <c r="M9" s="72">
        <f>C9-I9</f>
        <v>4.3000000000000007</v>
      </c>
      <c r="N9" s="65"/>
      <c r="O9" s="72">
        <f>E9-K9</f>
        <v>72.199999999999989</v>
      </c>
      <c r="P9" s="68"/>
      <c r="Q9" s="173"/>
    </row>
    <row r="10" spans="1:17" x14ac:dyDescent="0.25">
      <c r="A10" s="73"/>
      <c r="B10" s="65"/>
      <c r="C10" s="70">
        <f>SUM(C6:C9)</f>
        <v>235.60000000000002</v>
      </c>
      <c r="D10" s="67"/>
      <c r="E10" s="70">
        <f>SUM(E6:E9)</f>
        <v>364.5</v>
      </c>
      <c r="F10" s="65"/>
      <c r="G10" s="66"/>
      <c r="H10" s="65"/>
      <c r="I10" s="74">
        <f>SUM(I6:I9)</f>
        <v>20.000000000000004</v>
      </c>
      <c r="J10" s="67"/>
      <c r="K10" s="74">
        <f>SUM(K6:K9)</f>
        <v>19.8</v>
      </c>
      <c r="L10" s="65"/>
      <c r="M10" s="66">
        <f>C10-I10</f>
        <v>215.60000000000002</v>
      </c>
      <c r="N10" s="65"/>
      <c r="O10" s="66">
        <f>SUM(O6:O9)</f>
        <v>344.7</v>
      </c>
      <c r="P10" s="68"/>
      <c r="Q10" s="173"/>
    </row>
    <row r="11" spans="1:17" s="79" customFormat="1" ht="13.8" thickBot="1" x14ac:dyDescent="0.3">
      <c r="A11" s="75"/>
      <c r="B11" s="76"/>
      <c r="C11" s="77"/>
      <c r="D11" s="77"/>
      <c r="E11" s="77"/>
      <c r="F11" s="76"/>
      <c r="G11" s="77"/>
      <c r="H11" s="76"/>
      <c r="I11" s="77"/>
      <c r="J11" s="77"/>
      <c r="K11" s="77"/>
      <c r="L11" s="76"/>
      <c r="M11" s="77"/>
      <c r="N11" s="76"/>
      <c r="O11" s="77"/>
      <c r="P11" s="78"/>
    </row>
    <row r="12" spans="1:17" ht="34.5" customHeight="1" thickBot="1" x14ac:dyDescent="0.3"/>
    <row r="13" spans="1:17" s="63" customFormat="1" ht="15" customHeight="1" x14ac:dyDescent="0.25">
      <c r="A13" s="52" t="s">
        <v>22</v>
      </c>
      <c r="B13" s="53"/>
      <c r="C13" s="54" t="s">
        <v>16</v>
      </c>
      <c r="D13" s="54"/>
      <c r="E13" s="54" t="s">
        <v>2</v>
      </c>
      <c r="F13" s="55"/>
      <c r="G13" s="54"/>
      <c r="H13" s="55"/>
      <c r="I13" s="54" t="s">
        <v>17</v>
      </c>
      <c r="J13" s="54"/>
      <c r="K13" s="54" t="s">
        <v>18</v>
      </c>
      <c r="L13" s="55"/>
      <c r="M13" s="54"/>
      <c r="N13" s="55"/>
      <c r="O13" s="54" t="s">
        <v>2</v>
      </c>
      <c r="P13" s="56"/>
    </row>
    <row r="14" spans="1:17" s="63" customFormat="1" ht="14.25" customHeight="1" x14ac:dyDescent="0.25">
      <c r="A14" s="58"/>
      <c r="B14" s="57"/>
      <c r="C14" s="59" t="s">
        <v>6</v>
      </c>
      <c r="D14" s="60"/>
      <c r="E14" s="59" t="s">
        <v>6</v>
      </c>
      <c r="F14" s="61"/>
      <c r="G14" s="59" t="s">
        <v>23</v>
      </c>
      <c r="H14" s="61"/>
      <c r="I14" s="59" t="s">
        <v>19</v>
      </c>
      <c r="J14" s="60"/>
      <c r="K14" s="59" t="s">
        <v>19</v>
      </c>
      <c r="L14" s="61"/>
      <c r="M14" s="59" t="s">
        <v>7</v>
      </c>
      <c r="N14" s="61"/>
      <c r="O14" s="59" t="s">
        <v>7</v>
      </c>
      <c r="P14" s="62"/>
    </row>
    <row r="15" spans="1:17" ht="17.25" customHeight="1" thickBot="1" x14ac:dyDescent="0.3">
      <c r="A15" s="80"/>
      <c r="B15" s="81"/>
      <c r="C15" s="82">
        <v>517.20000000000005</v>
      </c>
      <c r="D15" s="77"/>
      <c r="E15" s="82">
        <v>138.9</v>
      </c>
      <c r="F15" s="81"/>
      <c r="G15" s="83">
        <f>'[2]Hot List'!E17</f>
        <v>16.600000000000001</v>
      </c>
      <c r="H15" s="81"/>
      <c r="I15" s="84">
        <v>24.2</v>
      </c>
      <c r="J15" s="77"/>
      <c r="K15" s="84">
        <v>24.2</v>
      </c>
      <c r="L15" s="81"/>
      <c r="M15" s="77">
        <f>C15+G15-I15</f>
        <v>509.60000000000008</v>
      </c>
      <c r="N15" s="81"/>
      <c r="O15" s="83">
        <f>E15-K15</f>
        <v>114.7</v>
      </c>
      <c r="P15" s="85"/>
    </row>
    <row r="16" spans="1:17" ht="34.5" customHeight="1" thickBot="1" x14ac:dyDescent="0.3">
      <c r="O16" s="42"/>
    </row>
    <row r="17" spans="1:16" s="63" customFormat="1" ht="15" customHeight="1" x14ac:dyDescent="0.25">
      <c r="A17" s="52" t="s">
        <v>24</v>
      </c>
      <c r="B17" s="53"/>
      <c r="C17" s="54" t="s">
        <v>16</v>
      </c>
      <c r="D17" s="54"/>
      <c r="E17" s="54" t="s">
        <v>2</v>
      </c>
      <c r="F17" s="53"/>
      <c r="G17" s="86"/>
      <c r="H17" s="53"/>
      <c r="I17" s="54" t="s">
        <v>17</v>
      </c>
      <c r="J17" s="54"/>
      <c r="K17" s="54" t="s">
        <v>18</v>
      </c>
      <c r="L17" s="53"/>
      <c r="M17" s="54"/>
      <c r="N17" s="55"/>
      <c r="O17" s="54" t="s">
        <v>2</v>
      </c>
      <c r="P17" s="56"/>
    </row>
    <row r="18" spans="1:16" s="63" customFormat="1" ht="12" x14ac:dyDescent="0.25">
      <c r="A18" s="58"/>
      <c r="B18" s="57"/>
      <c r="C18" s="59" t="s">
        <v>6</v>
      </c>
      <c r="D18" s="60"/>
      <c r="E18" s="59" t="s">
        <v>6</v>
      </c>
      <c r="F18" s="57"/>
      <c r="G18" s="87"/>
      <c r="H18" s="57"/>
      <c r="I18" s="59" t="s">
        <v>19</v>
      </c>
      <c r="J18" s="60"/>
      <c r="K18" s="59" t="s">
        <v>19</v>
      </c>
      <c r="L18" s="57"/>
      <c r="M18" s="59" t="s">
        <v>7</v>
      </c>
      <c r="N18" s="61"/>
      <c r="O18" s="59" t="s">
        <v>7</v>
      </c>
      <c r="P18" s="62"/>
    </row>
    <row r="19" spans="1:16" x14ac:dyDescent="0.25">
      <c r="A19" s="69" t="s">
        <v>25</v>
      </c>
      <c r="B19" s="65"/>
      <c r="C19" s="70">
        <v>12.9</v>
      </c>
      <c r="D19" s="67"/>
      <c r="E19" s="70">
        <v>0</v>
      </c>
      <c r="F19" s="65"/>
      <c r="G19" s="66"/>
      <c r="H19" s="65"/>
      <c r="I19" s="66"/>
      <c r="J19" s="67"/>
      <c r="K19" s="66"/>
      <c r="L19" s="65"/>
      <c r="M19" s="66"/>
      <c r="N19" s="65"/>
      <c r="O19" s="65"/>
      <c r="P19" s="68"/>
    </row>
    <row r="20" spans="1:16" x14ac:dyDescent="0.25">
      <c r="A20" s="69" t="s">
        <v>26</v>
      </c>
      <c r="B20" s="65"/>
      <c r="C20" s="70">
        <v>10</v>
      </c>
      <c r="D20" s="67"/>
      <c r="E20" s="70">
        <v>0</v>
      </c>
      <c r="F20" s="65"/>
      <c r="G20" s="66"/>
      <c r="H20" s="65"/>
      <c r="I20" s="66"/>
      <c r="J20" s="67"/>
      <c r="K20" s="66"/>
      <c r="L20" s="65"/>
      <c r="M20" s="66"/>
      <c r="N20" s="65"/>
      <c r="O20" s="65"/>
      <c r="P20" s="68"/>
    </row>
    <row r="21" spans="1:16" x14ac:dyDescent="0.25">
      <c r="A21" s="69" t="s">
        <v>27</v>
      </c>
      <c r="B21" s="65"/>
      <c r="C21" s="70"/>
      <c r="D21" s="67"/>
      <c r="E21" s="70"/>
      <c r="F21" s="65"/>
      <c r="G21" s="66"/>
      <c r="H21" s="65"/>
      <c r="I21" s="66"/>
      <c r="J21" s="67"/>
      <c r="K21" s="66"/>
      <c r="L21" s="65"/>
      <c r="M21" s="66"/>
      <c r="N21" s="65"/>
      <c r="O21" s="65"/>
      <c r="P21" s="68"/>
    </row>
    <row r="22" spans="1:16" x14ac:dyDescent="0.25">
      <c r="A22" s="69" t="s">
        <v>28</v>
      </c>
      <c r="B22" s="65"/>
      <c r="C22" s="70"/>
      <c r="D22" s="67"/>
      <c r="E22" s="70"/>
      <c r="F22" s="65"/>
      <c r="G22" s="66"/>
      <c r="H22" s="65"/>
      <c r="I22" s="66"/>
      <c r="J22" s="67"/>
      <c r="K22" s="66"/>
      <c r="L22" s="65"/>
      <c r="M22" s="66"/>
      <c r="N22" s="65"/>
      <c r="O22" s="65"/>
      <c r="P22" s="68"/>
    </row>
    <row r="23" spans="1:16" x14ac:dyDescent="0.25">
      <c r="A23" s="69" t="s">
        <v>29</v>
      </c>
      <c r="B23" s="65"/>
      <c r="C23" s="71">
        <f>4.5-10</f>
        <v>-5.5</v>
      </c>
      <c r="D23" s="67"/>
      <c r="E23" s="71">
        <f>64.9-32.4-13</f>
        <v>19.500000000000007</v>
      </c>
      <c r="F23" s="65"/>
      <c r="G23" s="66"/>
      <c r="H23" s="65"/>
      <c r="I23" s="66"/>
      <c r="J23" s="67"/>
      <c r="K23" s="66"/>
      <c r="L23" s="65"/>
      <c r="M23" s="66"/>
      <c r="N23" s="65"/>
      <c r="O23" s="65"/>
      <c r="P23" s="68"/>
    </row>
    <row r="24" spans="1:16" ht="13.8" thickBot="1" x14ac:dyDescent="0.3">
      <c r="A24" s="88"/>
      <c r="B24" s="81"/>
      <c r="C24" s="83">
        <f>SUM(C19:C23)</f>
        <v>17.399999999999999</v>
      </c>
      <c r="D24" s="77"/>
      <c r="E24" s="83">
        <f>SUM(E19:E23)</f>
        <v>19.500000000000007</v>
      </c>
      <c r="F24" s="81"/>
      <c r="G24" s="83"/>
      <c r="H24" s="81"/>
      <c r="I24" s="84">
        <v>78.5</v>
      </c>
      <c r="J24" s="77"/>
      <c r="K24" s="84">
        <v>72</v>
      </c>
      <c r="L24" s="81"/>
      <c r="M24" s="77">
        <f>C24-I24</f>
        <v>-61.1</v>
      </c>
      <c r="N24" s="81"/>
      <c r="O24" s="83">
        <f>E24-K24</f>
        <v>-52.499999999999993</v>
      </c>
      <c r="P24" s="85"/>
    </row>
    <row r="25" spans="1:16" ht="18.75" customHeight="1" x14ac:dyDescent="0.25">
      <c r="O25" s="42"/>
    </row>
    <row r="26" spans="1:16" x14ac:dyDescent="0.25">
      <c r="A26" s="89" t="s">
        <v>30</v>
      </c>
      <c r="B26" s="90"/>
      <c r="I26" s="91">
        <f>I10+I15+I24</f>
        <v>122.7</v>
      </c>
      <c r="K26" s="91">
        <f>K10+K15+K24</f>
        <v>116</v>
      </c>
    </row>
    <row r="27" spans="1:16" ht="23.25" customHeight="1" thickBot="1" x14ac:dyDescent="0.3"/>
    <row r="28" spans="1:16" x14ac:dyDescent="0.25">
      <c r="A28" s="92" t="s">
        <v>31</v>
      </c>
      <c r="B28" s="93"/>
      <c r="C28" s="94"/>
      <c r="D28" s="95"/>
      <c r="E28" s="94"/>
      <c r="F28" s="93"/>
      <c r="G28" s="94"/>
      <c r="H28" s="93"/>
      <c r="I28" s="96" t="s">
        <v>32</v>
      </c>
      <c r="J28" s="86"/>
      <c r="K28" s="96" t="s">
        <v>2</v>
      </c>
      <c r="L28" s="93"/>
      <c r="M28" s="94"/>
      <c r="N28" s="93"/>
      <c r="O28" s="54"/>
      <c r="P28" s="56"/>
    </row>
    <row r="29" spans="1:16" x14ac:dyDescent="0.25">
      <c r="A29" s="97" t="s">
        <v>33</v>
      </c>
      <c r="B29" s="65"/>
      <c r="C29" s="66"/>
      <c r="D29" s="67"/>
      <c r="E29" s="66"/>
      <c r="F29" s="65"/>
      <c r="G29" s="66"/>
      <c r="H29" s="65"/>
      <c r="I29" s="66">
        <f>51.8+3.1</f>
        <v>54.9</v>
      </c>
      <c r="J29" s="67"/>
      <c r="K29" s="66">
        <f>52.4+3.1</f>
        <v>55.5</v>
      </c>
      <c r="L29" s="65"/>
      <c r="M29" s="66"/>
      <c r="N29" s="65"/>
      <c r="O29" s="87"/>
      <c r="P29" s="62"/>
    </row>
    <row r="30" spans="1:16" x14ac:dyDescent="0.25">
      <c r="A30" s="97" t="s">
        <v>34</v>
      </c>
      <c r="B30" s="65"/>
      <c r="C30" s="66"/>
      <c r="D30" s="67"/>
      <c r="E30" s="66"/>
      <c r="F30" s="65"/>
      <c r="G30" s="66"/>
      <c r="H30" s="65"/>
      <c r="I30" s="72">
        <v>67.8</v>
      </c>
      <c r="J30" s="67"/>
      <c r="K30" s="72">
        <v>60.5</v>
      </c>
      <c r="L30" s="65"/>
      <c r="M30" s="66"/>
      <c r="N30" s="65"/>
      <c r="O30" s="87"/>
      <c r="P30" s="62"/>
    </row>
    <row r="31" spans="1:16" x14ac:dyDescent="0.25">
      <c r="A31" s="98"/>
      <c r="B31" s="65"/>
      <c r="C31" s="66"/>
      <c r="D31" s="67"/>
      <c r="E31" s="66"/>
      <c r="F31" s="65"/>
      <c r="G31" s="66"/>
      <c r="H31" s="65"/>
      <c r="I31" s="70">
        <f>SUM(I29:I30)</f>
        <v>122.69999999999999</v>
      </c>
      <c r="J31" s="67"/>
      <c r="K31" s="70">
        <f>SUM(K29:K30)</f>
        <v>116</v>
      </c>
      <c r="L31" s="65"/>
      <c r="M31" s="66"/>
      <c r="N31" s="65"/>
      <c r="O31" s="87"/>
      <c r="P31" s="62"/>
    </row>
    <row r="32" spans="1:16" x14ac:dyDescent="0.25">
      <c r="A32" s="98"/>
      <c r="B32" s="65"/>
      <c r="C32" s="66"/>
      <c r="D32" s="67"/>
      <c r="E32" s="66"/>
      <c r="F32" s="65"/>
      <c r="G32" s="66"/>
      <c r="H32" s="65"/>
      <c r="I32" s="66"/>
      <c r="J32" s="67"/>
      <c r="K32" s="66"/>
      <c r="L32" s="65"/>
      <c r="M32" s="66"/>
      <c r="N32" s="65"/>
      <c r="O32" s="87"/>
      <c r="P32" s="62"/>
    </row>
    <row r="33" spans="1:16" x14ac:dyDescent="0.25">
      <c r="A33" s="99" t="s">
        <v>40</v>
      </c>
      <c r="B33" s="65"/>
      <c r="C33" s="66"/>
      <c r="D33" s="67"/>
      <c r="E33" s="66"/>
      <c r="F33" s="65"/>
      <c r="G33" s="66"/>
      <c r="H33" s="65"/>
      <c r="I33" s="70">
        <v>50.2</v>
      </c>
      <c r="J33" s="67"/>
      <c r="K33" s="70">
        <v>44.9</v>
      </c>
      <c r="L33" s="65"/>
      <c r="M33" s="66"/>
      <c r="N33" s="65"/>
      <c r="O33" s="87"/>
      <c r="P33" s="62"/>
    </row>
    <row r="34" spans="1:16" x14ac:dyDescent="0.25">
      <c r="A34" s="99" t="s">
        <v>41</v>
      </c>
      <c r="B34" s="65"/>
      <c r="C34" s="66"/>
      <c r="D34" s="67"/>
      <c r="E34" s="66"/>
      <c r="F34" s="65"/>
      <c r="G34" s="66"/>
      <c r="H34" s="65"/>
      <c r="I34" s="71">
        <v>48</v>
      </c>
      <c r="J34" s="67"/>
      <c r="K34" s="71">
        <v>46.6</v>
      </c>
      <c r="L34" s="65"/>
      <c r="M34" s="66"/>
      <c r="N34" s="65"/>
      <c r="O34" s="87"/>
      <c r="P34" s="62"/>
    </row>
    <row r="35" spans="1:16" x14ac:dyDescent="0.25">
      <c r="A35" s="99" t="s">
        <v>35</v>
      </c>
      <c r="B35" s="65"/>
      <c r="C35" s="66"/>
      <c r="D35" s="67"/>
      <c r="E35" s="66"/>
      <c r="F35" s="65"/>
      <c r="G35" s="66"/>
      <c r="H35" s="65"/>
      <c r="I35" s="66">
        <f>SUM(I33:I34)</f>
        <v>98.2</v>
      </c>
      <c r="J35" s="67"/>
      <c r="K35" s="66">
        <f>SUM(K33:K34)</f>
        <v>91.5</v>
      </c>
      <c r="L35" s="65"/>
      <c r="M35" s="66"/>
      <c r="N35" s="65"/>
      <c r="O35" s="87"/>
      <c r="P35" s="62"/>
    </row>
    <row r="36" spans="1:16" x14ac:dyDescent="0.25">
      <c r="A36" s="97"/>
      <c r="B36" s="65"/>
      <c r="C36" s="66"/>
      <c r="D36" s="67"/>
      <c r="E36" s="66"/>
      <c r="F36" s="65"/>
      <c r="G36" s="66"/>
      <c r="H36" s="65"/>
      <c r="I36" s="66"/>
      <c r="J36" s="67"/>
      <c r="K36" s="66"/>
      <c r="L36" s="65"/>
      <c r="M36" s="66"/>
      <c r="N36" s="65"/>
      <c r="O36" s="87"/>
      <c r="P36" s="62"/>
    </row>
    <row r="37" spans="1:16" x14ac:dyDescent="0.25">
      <c r="A37" s="97" t="s">
        <v>36</v>
      </c>
      <c r="B37" s="65"/>
      <c r="C37" s="66"/>
      <c r="D37" s="67"/>
      <c r="E37" s="66"/>
      <c r="F37" s="65"/>
      <c r="G37" s="66"/>
      <c r="H37" s="65"/>
      <c r="I37" s="66">
        <v>0</v>
      </c>
      <c r="J37" s="67"/>
      <c r="K37" s="66">
        <v>0</v>
      </c>
      <c r="L37" s="65"/>
      <c r="M37" s="66"/>
      <c r="N37" s="65"/>
      <c r="O37" s="87"/>
      <c r="P37" s="62"/>
    </row>
    <row r="38" spans="1:16" s="63" customFormat="1" ht="15" customHeight="1" x14ac:dyDescent="0.2">
      <c r="A38" s="97"/>
      <c r="B38" s="57"/>
      <c r="C38" s="87"/>
      <c r="D38" s="141"/>
      <c r="E38" s="141"/>
      <c r="F38" s="57"/>
      <c r="G38" s="87"/>
      <c r="H38" s="57"/>
      <c r="I38" s="87"/>
      <c r="J38" s="141"/>
      <c r="K38" s="87"/>
      <c r="L38" s="57"/>
      <c r="M38" s="87"/>
      <c r="N38" s="57"/>
      <c r="O38" s="87"/>
      <c r="P38" s="62"/>
    </row>
    <row r="39" spans="1:16" s="63" customFormat="1" ht="15" customHeight="1" x14ac:dyDescent="0.2">
      <c r="A39" s="97" t="s">
        <v>77</v>
      </c>
      <c r="B39" s="57"/>
      <c r="C39" s="87"/>
      <c r="D39" s="141"/>
      <c r="E39" s="141"/>
      <c r="F39" s="57"/>
      <c r="G39" s="87"/>
      <c r="H39" s="57"/>
      <c r="I39" s="217">
        <v>38.799999999999997</v>
      </c>
      <c r="J39" s="141"/>
      <c r="K39" s="217">
        <v>37.799999999999997</v>
      </c>
      <c r="L39" s="57"/>
      <c r="M39" s="87"/>
      <c r="N39" s="57"/>
      <c r="O39" s="87"/>
      <c r="P39" s="62"/>
    </row>
    <row r="40" spans="1:16" s="63" customFormat="1" ht="15" customHeight="1" x14ac:dyDescent="0.2">
      <c r="A40" s="97" t="s">
        <v>78</v>
      </c>
      <c r="B40" s="57"/>
      <c r="C40" s="87"/>
      <c r="D40" s="141"/>
      <c r="E40" s="141"/>
      <c r="F40" s="57"/>
      <c r="G40" s="87"/>
      <c r="H40" s="57"/>
      <c r="I40" s="218">
        <v>0.4</v>
      </c>
      <c r="J40" s="141"/>
      <c r="K40" s="218">
        <v>25.8</v>
      </c>
      <c r="L40" s="57"/>
      <c r="M40" s="87"/>
      <c r="N40" s="57"/>
      <c r="O40" s="87"/>
      <c r="P40" s="62"/>
    </row>
    <row r="41" spans="1:16" s="63" customFormat="1" ht="15" customHeight="1" thickBot="1" x14ac:dyDescent="0.3">
      <c r="A41" s="99" t="s">
        <v>79</v>
      </c>
      <c r="B41" s="57"/>
      <c r="C41" s="87"/>
      <c r="D41" s="141"/>
      <c r="E41" s="141"/>
      <c r="F41" s="57"/>
      <c r="G41" s="87"/>
      <c r="H41" s="57"/>
      <c r="I41" s="219">
        <f>SUM(I39:I40)</f>
        <v>39.199999999999996</v>
      </c>
      <c r="J41" s="141"/>
      <c r="K41" s="219">
        <f>SUM(K39:K40)</f>
        <v>63.599999999999994</v>
      </c>
      <c r="L41" s="57"/>
      <c r="M41" s="87"/>
      <c r="N41" s="57"/>
      <c r="O41" s="87"/>
      <c r="P41" s="62"/>
    </row>
    <row r="42" spans="1:16" s="63" customFormat="1" ht="24.75" customHeight="1" thickTop="1" thickBot="1" x14ac:dyDescent="0.25">
      <c r="A42" s="97"/>
      <c r="B42" s="57"/>
      <c r="C42" s="87"/>
      <c r="D42" s="141"/>
      <c r="E42" s="141"/>
      <c r="F42" s="57"/>
      <c r="G42" s="87"/>
      <c r="H42" s="57"/>
      <c r="I42" s="87"/>
      <c r="J42" s="141"/>
      <c r="K42" s="87"/>
      <c r="L42" s="57"/>
      <c r="M42" s="87"/>
      <c r="N42" s="57"/>
      <c r="O42" s="87"/>
      <c r="P42" s="62"/>
    </row>
    <row r="43" spans="1:16" s="63" customFormat="1" ht="15" customHeight="1" thickBot="1" x14ac:dyDescent="0.3">
      <c r="A43" s="142" t="s">
        <v>80</v>
      </c>
      <c r="B43" s="57"/>
      <c r="C43" s="143" t="s">
        <v>89</v>
      </c>
      <c r="D43" s="141"/>
      <c r="E43" s="141"/>
      <c r="F43" s="57"/>
      <c r="G43" s="141"/>
      <c r="H43" s="144"/>
      <c r="I43" s="220">
        <f>I31+I35+I37+I41</f>
        <v>260.09999999999997</v>
      </c>
      <c r="J43" s="141"/>
      <c r="K43" s="220">
        <f>K31+K35+K37+K41</f>
        <v>271.10000000000002</v>
      </c>
      <c r="L43" s="144"/>
      <c r="M43" s="141"/>
      <c r="N43" s="57"/>
      <c r="O43" s="87"/>
      <c r="P43" s="62"/>
    </row>
    <row r="44" spans="1:16" s="63" customFormat="1" ht="15" customHeight="1" thickBot="1" x14ac:dyDescent="0.3">
      <c r="A44" s="145"/>
      <c r="B44" s="146"/>
      <c r="C44" s="100"/>
      <c r="D44" s="103"/>
      <c r="E44" s="103"/>
      <c r="F44" s="146"/>
      <c r="G44" s="100"/>
      <c r="H44" s="146"/>
      <c r="I44" s="146"/>
      <c r="J44" s="146"/>
      <c r="K44" s="146"/>
      <c r="L44" s="146"/>
      <c r="M44" s="146"/>
      <c r="N44" s="146"/>
      <c r="O44" s="100"/>
      <c r="P44" s="101"/>
    </row>
    <row r="45" spans="1:16" s="63" customFormat="1" ht="18" customHeight="1" thickBot="1" x14ac:dyDescent="0.25">
      <c r="C45" s="102"/>
      <c r="D45" s="147"/>
      <c r="E45" s="147"/>
      <c r="G45" s="102"/>
      <c r="I45" s="102"/>
      <c r="J45" s="147"/>
      <c r="K45" s="147"/>
      <c r="M45" s="102"/>
      <c r="O45" s="102"/>
    </row>
    <row r="46" spans="1:16" s="63" customFormat="1" ht="14.4" thickBot="1" x14ac:dyDescent="0.3">
      <c r="A46" s="148" t="s">
        <v>81</v>
      </c>
      <c r="B46" s="149"/>
      <c r="C46" s="150"/>
      <c r="D46" s="150"/>
      <c r="E46" s="150"/>
      <c r="F46" s="151"/>
      <c r="G46" s="150"/>
      <c r="H46" s="151"/>
      <c r="I46" s="152" t="s">
        <v>16</v>
      </c>
      <c r="J46" s="150"/>
      <c r="K46" s="152" t="s">
        <v>2</v>
      </c>
      <c r="L46" s="151"/>
      <c r="M46" s="151"/>
      <c r="N46" s="151"/>
      <c r="O46" s="150"/>
      <c r="P46" s="153"/>
    </row>
    <row r="47" spans="1:16" s="63" customFormat="1" ht="18.75" customHeight="1" x14ac:dyDescent="0.25">
      <c r="A47" s="154" t="s">
        <v>82</v>
      </c>
      <c r="B47" s="155"/>
      <c r="C47" s="156" t="s">
        <v>83</v>
      </c>
      <c r="D47" s="157"/>
      <c r="E47" s="157"/>
      <c r="F47" s="158"/>
      <c r="G47" s="157"/>
      <c r="H47" s="158"/>
      <c r="I47" s="157">
        <f>C10+C15+C24</f>
        <v>770.2</v>
      </c>
      <c r="J47" s="157"/>
      <c r="K47" s="157">
        <f>E10+E15+E24</f>
        <v>522.9</v>
      </c>
      <c r="L47" s="158"/>
      <c r="M47" s="158"/>
      <c r="N47" s="158"/>
      <c r="O47" s="157"/>
      <c r="P47" s="159"/>
    </row>
    <row r="48" spans="1:16" s="63" customFormat="1" ht="15" customHeight="1" x14ac:dyDescent="0.25">
      <c r="A48" s="154" t="s">
        <v>7</v>
      </c>
      <c r="B48" s="155"/>
      <c r="C48" s="156" t="s">
        <v>90</v>
      </c>
      <c r="D48" s="157"/>
      <c r="E48" s="157"/>
      <c r="F48" s="158"/>
      <c r="G48" s="157"/>
      <c r="H48" s="158"/>
      <c r="I48" s="160">
        <f>I47-I31-I35-I37-I39</f>
        <v>510.49999999999994</v>
      </c>
      <c r="J48" s="157"/>
      <c r="K48" s="160">
        <f>K47-K31-K35-K37-K39</f>
        <v>277.59999999999997</v>
      </c>
      <c r="L48" s="158"/>
      <c r="M48" s="158"/>
      <c r="N48" s="158"/>
      <c r="O48" s="157"/>
      <c r="P48" s="159"/>
    </row>
    <row r="49" spans="1:16" s="63" customFormat="1" ht="16.5" customHeight="1" thickBot="1" x14ac:dyDescent="0.3">
      <c r="A49" s="154" t="s">
        <v>84</v>
      </c>
      <c r="B49" s="155"/>
      <c r="C49" s="156" t="s">
        <v>85</v>
      </c>
      <c r="D49" s="157"/>
      <c r="E49" s="157"/>
      <c r="F49" s="158"/>
      <c r="G49" s="157"/>
      <c r="H49" s="158"/>
      <c r="I49" s="161">
        <f>I48-I40</f>
        <v>510.09999999999997</v>
      </c>
      <c r="J49" s="157"/>
      <c r="K49" s="161">
        <f>K48-K40</f>
        <v>251.79999999999995</v>
      </c>
      <c r="L49" s="158"/>
      <c r="M49" s="158"/>
      <c r="N49" s="158"/>
      <c r="O49" s="157"/>
      <c r="P49" s="159"/>
    </row>
    <row r="50" spans="1:16" s="104" customFormat="1" ht="9" customHeight="1" thickTop="1" thickBot="1" x14ac:dyDescent="0.3">
      <c r="A50" s="162"/>
      <c r="B50" s="163"/>
      <c r="C50" s="164"/>
      <c r="D50" s="164"/>
      <c r="E50" s="164"/>
      <c r="F50" s="163"/>
      <c r="G50" s="164"/>
      <c r="H50" s="163"/>
      <c r="I50" s="164"/>
      <c r="J50" s="164"/>
      <c r="K50" s="164"/>
      <c r="L50" s="163"/>
      <c r="M50" s="164"/>
      <c r="N50" s="163"/>
      <c r="O50" s="164"/>
      <c r="P50" s="165"/>
    </row>
    <row r="51" spans="1:16" s="63" customFormat="1" ht="15" customHeight="1" thickBot="1" x14ac:dyDescent="0.25">
      <c r="C51" s="102"/>
      <c r="D51" s="147"/>
      <c r="E51" s="147"/>
      <c r="G51" s="102"/>
      <c r="I51" s="102"/>
      <c r="J51" s="147"/>
      <c r="K51" s="147"/>
      <c r="M51" s="102"/>
      <c r="O51" s="102"/>
    </row>
    <row r="52" spans="1:16" s="187" customFormat="1" ht="20.25" customHeight="1" thickBot="1" x14ac:dyDescent="0.3">
      <c r="A52" s="180" t="s">
        <v>37</v>
      </c>
      <c r="B52" s="181"/>
      <c r="C52" s="182"/>
      <c r="D52" s="182"/>
      <c r="E52" s="182"/>
      <c r="F52" s="182"/>
      <c r="G52" s="266" t="s">
        <v>86</v>
      </c>
      <c r="H52" s="267"/>
      <c r="I52" s="268"/>
      <c r="J52" s="183"/>
      <c r="K52" s="182"/>
      <c r="L52" s="184"/>
      <c r="M52" s="182"/>
      <c r="N52" s="184"/>
      <c r="O52" s="185"/>
      <c r="P52" s="186"/>
    </row>
    <row r="53" spans="1:16" s="187" customFormat="1" ht="16.5" customHeight="1" x14ac:dyDescent="0.25">
      <c r="A53" s="188"/>
      <c r="B53" s="189"/>
      <c r="C53" s="190" t="s">
        <v>38</v>
      </c>
      <c r="D53" s="190"/>
      <c r="E53" s="190" t="s">
        <v>39</v>
      </c>
      <c r="F53" s="190"/>
      <c r="G53" s="190" t="s">
        <v>96</v>
      </c>
      <c r="H53" s="191"/>
      <c r="I53" s="190" t="s">
        <v>97</v>
      </c>
      <c r="J53" s="192"/>
      <c r="K53" s="193" t="s">
        <v>87</v>
      </c>
      <c r="L53" s="194"/>
      <c r="M53" s="193" t="s">
        <v>2</v>
      </c>
      <c r="N53" s="194"/>
      <c r="O53" s="194" t="s">
        <v>8</v>
      </c>
      <c r="P53" s="195"/>
    </row>
    <row r="54" spans="1:16" s="79" customFormat="1" ht="20.25" customHeight="1" x14ac:dyDescent="0.25">
      <c r="A54" s="196" t="s">
        <v>98</v>
      </c>
      <c r="B54" s="197"/>
      <c r="C54" s="198">
        <v>751</v>
      </c>
      <c r="D54" s="199"/>
      <c r="E54" s="198">
        <v>562</v>
      </c>
      <c r="F54" s="199"/>
      <c r="G54" s="198">
        <v>0</v>
      </c>
      <c r="H54" s="198"/>
      <c r="I54" s="198">
        <v>0</v>
      </c>
      <c r="J54" s="199"/>
      <c r="K54" s="200">
        <f>SUM(C54:I54)</f>
        <v>1313</v>
      </c>
      <c r="L54" s="200"/>
      <c r="M54" s="200">
        <f>C57+E57</f>
        <v>1423</v>
      </c>
      <c r="N54" s="201"/>
      <c r="O54" s="200">
        <f>M54-K54</f>
        <v>110</v>
      </c>
      <c r="P54" s="202"/>
    </row>
    <row r="55" spans="1:16" s="79" customFormat="1" ht="9.75" customHeight="1" x14ac:dyDescent="0.25">
      <c r="A55" s="203"/>
      <c r="B55" s="197"/>
      <c r="C55" s="198"/>
      <c r="D55" s="199"/>
      <c r="E55" s="198"/>
      <c r="F55" s="199"/>
      <c r="G55" s="198"/>
      <c r="H55" s="198"/>
      <c r="I55" s="198"/>
      <c r="J55" s="199"/>
      <c r="K55" s="199"/>
      <c r="L55" s="199"/>
      <c r="M55" s="199"/>
      <c r="N55" s="197"/>
      <c r="O55" s="199"/>
      <c r="P55" s="202"/>
    </row>
    <row r="56" spans="1:16" s="187" customFormat="1" ht="29.25" customHeight="1" x14ac:dyDescent="0.25">
      <c r="A56" s="204"/>
      <c r="B56" s="189"/>
      <c r="C56" s="192" t="s">
        <v>99</v>
      </c>
      <c r="D56" s="192"/>
      <c r="E56" s="192" t="s">
        <v>100</v>
      </c>
      <c r="F56" s="192"/>
      <c r="G56" s="192" t="s">
        <v>101</v>
      </c>
      <c r="H56" s="205"/>
      <c r="I56" s="192" t="s">
        <v>102</v>
      </c>
      <c r="J56" s="192"/>
      <c r="K56" s="190"/>
      <c r="L56" s="191"/>
      <c r="M56" s="190"/>
      <c r="N56" s="191"/>
      <c r="O56" s="205"/>
      <c r="P56" s="195"/>
    </row>
    <row r="57" spans="1:16" s="79" customFormat="1" ht="21.75" customHeight="1" thickBot="1" x14ac:dyDescent="0.3">
      <c r="A57" s="206" t="s">
        <v>103</v>
      </c>
      <c r="B57" s="76"/>
      <c r="C57" s="207">
        <v>883</v>
      </c>
      <c r="D57" s="208"/>
      <c r="E57" s="207">
        <v>540</v>
      </c>
      <c r="F57" s="208"/>
      <c r="G57" s="207">
        <v>0</v>
      </c>
      <c r="H57" s="207"/>
      <c r="I57" s="207">
        <v>0</v>
      </c>
      <c r="J57" s="208"/>
      <c r="K57" s="208"/>
      <c r="L57" s="208"/>
      <c r="M57" s="208"/>
      <c r="N57" s="76"/>
      <c r="O57" s="208"/>
      <c r="P57" s="78"/>
    </row>
    <row r="58" spans="1:16" s="63" customFormat="1" ht="15" customHeight="1" x14ac:dyDescent="0.2">
      <c r="C58" s="102"/>
      <c r="D58" s="147"/>
      <c r="E58" s="147"/>
      <c r="G58" s="102"/>
      <c r="I58" s="102"/>
      <c r="J58" s="147"/>
      <c r="K58" s="147"/>
      <c r="M58" s="102"/>
      <c r="O58" s="102"/>
    </row>
    <row r="59" spans="1:16" s="170" customFormat="1" ht="21" customHeight="1" x14ac:dyDescent="0.25">
      <c r="A59" s="166" t="s">
        <v>88</v>
      </c>
      <c r="B59" s="167"/>
      <c r="C59" s="168"/>
      <c r="D59" s="169"/>
      <c r="E59" s="169"/>
      <c r="G59" s="171"/>
      <c r="I59" s="171"/>
      <c r="J59" s="169"/>
      <c r="K59" s="169"/>
      <c r="M59" s="171"/>
      <c r="O59" s="171"/>
    </row>
    <row r="60" spans="1:16" s="63" customFormat="1" ht="15" customHeight="1" x14ac:dyDescent="0.2">
      <c r="C60" s="102"/>
      <c r="D60" s="147"/>
      <c r="E60" s="147"/>
      <c r="G60" s="102"/>
      <c r="I60" s="102"/>
      <c r="J60" s="147"/>
      <c r="K60" s="147"/>
      <c r="M60" s="102"/>
      <c r="O60" s="102"/>
    </row>
  </sheetData>
  <mergeCells count="1">
    <mergeCell ref="G52:I52"/>
  </mergeCells>
  <phoneticPr fontId="6" type="noConversion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"/>
  <sheetViews>
    <sheetView zoomScale="120" workbookViewId="0">
      <selection activeCell="E5" sqref="E5:E14"/>
    </sheetView>
  </sheetViews>
  <sheetFormatPr defaultRowHeight="13.2" x14ac:dyDescent="0.25"/>
  <cols>
    <col min="1" max="1" width="4.109375" customWidth="1"/>
    <col min="2" max="2" width="19.5546875" customWidth="1"/>
    <col min="3" max="3" width="2.44140625" customWidth="1"/>
    <col min="4" max="4" width="16.44140625" bestFit="1" customWidth="1"/>
    <col min="5" max="5" width="6.5546875" customWidth="1"/>
    <col min="6" max="6" width="4.33203125" customWidth="1"/>
    <col min="7" max="7" width="64.109375" bestFit="1" customWidth="1"/>
    <col min="8" max="49" width="9.109375" style="110" customWidth="1"/>
  </cols>
  <sheetData>
    <row r="1" spans="1:7" ht="17.399999999999999" x14ac:dyDescent="0.3">
      <c r="A1" s="269" t="s">
        <v>121</v>
      </c>
      <c r="B1" s="269"/>
      <c r="C1" s="269"/>
      <c r="D1" s="269"/>
    </row>
    <row r="2" spans="1:7" x14ac:dyDescent="0.25">
      <c r="G2" s="114" t="s">
        <v>49</v>
      </c>
    </row>
    <row r="3" spans="1:7" x14ac:dyDescent="0.25">
      <c r="B3" s="111"/>
      <c r="D3" s="111"/>
      <c r="F3" s="113"/>
      <c r="G3" s="114" t="s">
        <v>48</v>
      </c>
    </row>
    <row r="4" spans="1:7" x14ac:dyDescent="0.25">
      <c r="A4" s="111" t="s">
        <v>47</v>
      </c>
      <c r="B4" s="111"/>
      <c r="C4" s="111"/>
      <c r="D4" s="111"/>
      <c r="E4" s="111"/>
    </row>
    <row r="5" spans="1:7" x14ac:dyDescent="0.25">
      <c r="A5" s="112">
        <v>1</v>
      </c>
      <c r="B5" s="111" t="s">
        <v>118</v>
      </c>
      <c r="D5" s="111" t="s">
        <v>119</v>
      </c>
      <c r="E5" s="113">
        <v>3.6</v>
      </c>
    </row>
    <row r="6" spans="1:7" x14ac:dyDescent="0.25">
      <c r="A6" s="112">
        <v>2</v>
      </c>
      <c r="B6" s="111" t="s">
        <v>163</v>
      </c>
      <c r="D6" s="111" t="s">
        <v>122</v>
      </c>
      <c r="E6" s="113">
        <v>2.4</v>
      </c>
    </row>
    <row r="7" spans="1:7" x14ac:dyDescent="0.25">
      <c r="A7" s="112">
        <v>3</v>
      </c>
      <c r="B7" s="111" t="s">
        <v>152</v>
      </c>
      <c r="D7" s="111" t="s">
        <v>122</v>
      </c>
      <c r="E7" s="113">
        <v>1.9</v>
      </c>
    </row>
    <row r="8" spans="1:7" x14ac:dyDescent="0.25">
      <c r="A8" s="112">
        <v>4</v>
      </c>
      <c r="B8" s="111" t="s">
        <v>153</v>
      </c>
      <c r="D8" s="111" t="s">
        <v>117</v>
      </c>
      <c r="E8" s="221">
        <v>1.5</v>
      </c>
    </row>
    <row r="9" spans="1:7" x14ac:dyDescent="0.25">
      <c r="A9" s="112">
        <v>5</v>
      </c>
      <c r="B9" s="111" t="s">
        <v>155</v>
      </c>
      <c r="D9" s="111" t="s">
        <v>156</v>
      </c>
      <c r="E9" s="113">
        <v>1.3</v>
      </c>
    </row>
    <row r="10" spans="1:7" x14ac:dyDescent="0.25">
      <c r="A10" s="112">
        <v>6</v>
      </c>
      <c r="B10" s="111" t="s">
        <v>157</v>
      </c>
      <c r="D10" s="111" t="s">
        <v>117</v>
      </c>
      <c r="E10" s="113">
        <v>1</v>
      </c>
    </row>
    <row r="11" spans="1:7" x14ac:dyDescent="0.25">
      <c r="A11" s="112">
        <v>7</v>
      </c>
      <c r="B11" s="111" t="s">
        <v>158</v>
      </c>
      <c r="D11" s="111" t="s">
        <v>117</v>
      </c>
      <c r="E11" s="113">
        <v>1</v>
      </c>
    </row>
    <row r="12" spans="1:7" x14ac:dyDescent="0.25">
      <c r="A12" s="112">
        <v>8</v>
      </c>
      <c r="B12" s="111" t="s">
        <v>164</v>
      </c>
      <c r="D12" s="111" t="s">
        <v>117</v>
      </c>
      <c r="E12" s="113">
        <v>1</v>
      </c>
    </row>
    <row r="13" spans="1:7" x14ac:dyDescent="0.25">
      <c r="A13" s="112">
        <v>9</v>
      </c>
      <c r="B13" s="111" t="s">
        <v>165</v>
      </c>
      <c r="D13" s="111" t="s">
        <v>122</v>
      </c>
      <c r="E13" s="113">
        <v>1</v>
      </c>
    </row>
    <row r="14" spans="1:7" x14ac:dyDescent="0.25">
      <c r="A14" s="112">
        <v>10</v>
      </c>
      <c r="B14" s="111" t="s">
        <v>166</v>
      </c>
      <c r="D14" s="111" t="s">
        <v>117</v>
      </c>
      <c r="E14" s="176">
        <v>0.8</v>
      </c>
    </row>
    <row r="15" spans="1:7" x14ac:dyDescent="0.25">
      <c r="A15" s="112"/>
      <c r="B15" s="111"/>
      <c r="C15" s="209"/>
      <c r="D15" s="111"/>
      <c r="E15" s="113">
        <f>SUM(E5:E14)</f>
        <v>15.500000000000002</v>
      </c>
    </row>
    <row r="16" spans="1:7" x14ac:dyDescent="0.25">
      <c r="A16" s="112"/>
      <c r="B16" s="111" t="s">
        <v>93</v>
      </c>
      <c r="C16" s="209"/>
      <c r="D16" s="111"/>
      <c r="E16" s="113">
        <v>1.1000000000000001</v>
      </c>
    </row>
    <row r="17" spans="1:7" ht="13.8" thickBot="1" x14ac:dyDescent="0.3">
      <c r="A17" s="112"/>
      <c r="B17" s="177" t="s">
        <v>94</v>
      </c>
      <c r="C17" s="209"/>
      <c r="D17" s="111"/>
      <c r="E17" s="178">
        <f>SUM(E15:E16)</f>
        <v>16.600000000000001</v>
      </c>
      <c r="G17" s="179" t="s">
        <v>95</v>
      </c>
    </row>
    <row r="18" spans="1:7" ht="13.8" thickTop="1" x14ac:dyDescent="0.25"/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70" workbookViewId="0">
      <selection activeCell="D24" sqref="D24"/>
    </sheetView>
  </sheetViews>
  <sheetFormatPr defaultRowHeight="13.2" x14ac:dyDescent="0.25"/>
  <cols>
    <col min="1" max="1" width="6.6640625" style="33" customWidth="1"/>
    <col min="2" max="5" width="16.6640625" customWidth="1"/>
  </cols>
  <sheetData>
    <row r="1" spans="1:6" ht="17.399999999999999" x14ac:dyDescent="0.3">
      <c r="A1" s="269" t="s">
        <v>121</v>
      </c>
      <c r="B1" s="269"/>
      <c r="C1" s="269"/>
    </row>
    <row r="2" spans="1:6" s="63" customFormat="1" ht="12" thickBot="1" x14ac:dyDescent="0.25">
      <c r="A2" s="33"/>
    </row>
    <row r="3" spans="1:6" s="63" customFormat="1" ht="15" customHeight="1" thickBot="1" x14ac:dyDescent="0.3">
      <c r="A3" s="116"/>
      <c r="B3" s="272" t="s">
        <v>50</v>
      </c>
      <c r="C3" s="273"/>
      <c r="D3" s="270" t="s">
        <v>51</v>
      </c>
      <c r="E3" s="271"/>
    </row>
    <row r="4" spans="1:6" s="63" customFormat="1" ht="12" x14ac:dyDescent="0.25">
      <c r="A4" s="116"/>
      <c r="B4" s="117" t="s">
        <v>52</v>
      </c>
      <c r="C4" s="118" t="s">
        <v>104</v>
      </c>
      <c r="D4" s="119" t="s">
        <v>52</v>
      </c>
      <c r="E4" s="119" t="s">
        <v>104</v>
      </c>
      <c r="F4" s="63" t="s">
        <v>105</v>
      </c>
    </row>
    <row r="5" spans="1:6" s="63" customFormat="1" ht="11.4" x14ac:dyDescent="0.2">
      <c r="A5" s="120" t="s">
        <v>106</v>
      </c>
      <c r="B5" s="121">
        <v>56.6</v>
      </c>
      <c r="C5" s="122">
        <v>0.45</v>
      </c>
      <c r="D5" s="123">
        <v>0</v>
      </c>
      <c r="E5" s="123">
        <v>0</v>
      </c>
    </row>
    <row r="6" spans="1:6" s="63" customFormat="1" ht="11.4" x14ac:dyDescent="0.2">
      <c r="A6" s="120" t="s">
        <v>107</v>
      </c>
      <c r="B6" s="121">
        <v>64.03</v>
      </c>
      <c r="C6" s="122">
        <v>0.39</v>
      </c>
      <c r="D6" s="214">
        <f>(+B6-B$5)/B$5</f>
        <v>0.13127208480565369</v>
      </c>
      <c r="E6" s="214">
        <f>(+C6-C$5)/C$5</f>
        <v>-0.13333333333333333</v>
      </c>
    </row>
    <row r="7" spans="1:6" s="63" customFormat="1" ht="11.4" x14ac:dyDescent="0.2">
      <c r="A7" s="120" t="s">
        <v>108</v>
      </c>
      <c r="B7" s="121">
        <v>67.900000000000006</v>
      </c>
      <c r="C7" s="122">
        <v>0.65</v>
      </c>
      <c r="D7" s="214">
        <f t="shared" ref="D7:E17" si="0">(+B7-B$5)/B$5</f>
        <v>0.19964664310954069</v>
      </c>
      <c r="E7" s="214">
        <f t="shared" si="0"/>
        <v>0.44444444444444448</v>
      </c>
    </row>
    <row r="8" spans="1:6" s="63" customFormat="1" ht="11.4" x14ac:dyDescent="0.2">
      <c r="A8" s="120" t="s">
        <v>109</v>
      </c>
      <c r="B8" s="121">
        <v>70.2</v>
      </c>
      <c r="C8" s="122">
        <v>0.43</v>
      </c>
      <c r="D8" s="216">
        <f t="shared" si="0"/>
        <v>0.24028268551236751</v>
      </c>
      <c r="E8" s="216">
        <f t="shared" si="0"/>
        <v>-4.4444444444444481E-2</v>
      </c>
    </row>
    <row r="9" spans="1:6" s="63" customFormat="1" ht="11.4" x14ac:dyDescent="0.2">
      <c r="A9" s="120" t="s">
        <v>110</v>
      </c>
      <c r="B9" s="121">
        <v>89</v>
      </c>
      <c r="C9" s="122">
        <v>0.37</v>
      </c>
      <c r="D9" s="216">
        <f t="shared" si="0"/>
        <v>0.57243816254416957</v>
      </c>
      <c r="E9" s="216">
        <f t="shared" si="0"/>
        <v>-0.17777777777777781</v>
      </c>
    </row>
    <row r="10" spans="1:6" s="63" customFormat="1" ht="11.4" x14ac:dyDescent="0.2">
      <c r="A10" s="120" t="s">
        <v>111</v>
      </c>
      <c r="B10" s="121">
        <v>86.53</v>
      </c>
      <c r="C10" s="122">
        <v>0.53</v>
      </c>
      <c r="D10" s="216">
        <f t="shared" si="0"/>
        <v>0.52879858657243817</v>
      </c>
      <c r="E10" s="216">
        <f t="shared" si="0"/>
        <v>0.17777777777777781</v>
      </c>
    </row>
    <row r="11" spans="1:6" s="63" customFormat="1" ht="11.4" x14ac:dyDescent="0.2">
      <c r="A11" s="120" t="s">
        <v>112</v>
      </c>
      <c r="B11" s="121">
        <v>77.98</v>
      </c>
      <c r="C11" s="122">
        <v>0.38</v>
      </c>
      <c r="D11" s="216">
        <f t="shared" si="0"/>
        <v>0.37773851590106011</v>
      </c>
      <c r="E11" s="216">
        <f t="shared" si="0"/>
        <v>-0.15555555555555556</v>
      </c>
    </row>
    <row r="12" spans="1:6" s="63" customFormat="1" ht="11.4" x14ac:dyDescent="0.2">
      <c r="A12" s="120" t="s">
        <v>113</v>
      </c>
      <c r="B12" s="121">
        <v>78.17</v>
      </c>
      <c r="C12" s="122">
        <v>0.35</v>
      </c>
      <c r="D12" s="216">
        <f>(+B12-B$5)/B$5</f>
        <v>0.38109540636042405</v>
      </c>
      <c r="E12" s="216">
        <f>(+C12-C$5)/C$5</f>
        <v>-0.22222222222222229</v>
      </c>
    </row>
    <row r="13" spans="1:6" s="63" customFormat="1" ht="11.4" x14ac:dyDescent="0.2">
      <c r="A13" s="120" t="s">
        <v>114</v>
      </c>
      <c r="B13" s="121"/>
      <c r="C13" s="122"/>
      <c r="D13" s="215">
        <f t="shared" si="0"/>
        <v>-1</v>
      </c>
      <c r="E13" s="215">
        <f t="shared" si="0"/>
        <v>-1</v>
      </c>
    </row>
    <row r="14" spans="1:6" s="63" customFormat="1" ht="11.4" x14ac:dyDescent="0.2">
      <c r="A14" s="120" t="s">
        <v>115</v>
      </c>
      <c r="B14" s="121"/>
      <c r="C14" s="122"/>
      <c r="D14" s="215">
        <f t="shared" si="0"/>
        <v>-1</v>
      </c>
      <c r="E14" s="215">
        <f t="shared" si="0"/>
        <v>-1</v>
      </c>
    </row>
    <row r="15" spans="1:6" s="63" customFormat="1" ht="11.4" x14ac:dyDescent="0.2">
      <c r="A15" s="120" t="s">
        <v>116</v>
      </c>
      <c r="B15" s="121"/>
      <c r="C15" s="122"/>
      <c r="D15" s="215">
        <f t="shared" si="0"/>
        <v>-1</v>
      </c>
      <c r="E15" s="215">
        <f t="shared" si="0"/>
        <v>-1</v>
      </c>
    </row>
    <row r="16" spans="1:6" s="63" customFormat="1" ht="11.4" x14ac:dyDescent="0.2">
      <c r="B16" s="121"/>
      <c r="C16" s="122"/>
      <c r="D16" s="215">
        <f t="shared" si="0"/>
        <v>-1</v>
      </c>
      <c r="E16" s="215">
        <f t="shared" si="0"/>
        <v>-1</v>
      </c>
    </row>
    <row r="17" spans="1:5" s="63" customFormat="1" ht="12" thickBot="1" x14ac:dyDescent="0.25">
      <c r="B17" s="174"/>
      <c r="C17" s="175"/>
      <c r="D17" s="215">
        <f t="shared" si="0"/>
        <v>-1</v>
      </c>
      <c r="E17" s="215">
        <f t="shared" si="0"/>
        <v>-1</v>
      </c>
    </row>
    <row r="18" spans="1:5" x14ac:dyDescent="0.25">
      <c r="B18" s="124"/>
      <c r="C18" s="124"/>
    </row>
    <row r="19" spans="1:5" x14ac:dyDescent="0.25">
      <c r="C19" s="124"/>
    </row>
    <row r="20" spans="1:5" x14ac:dyDescent="0.25">
      <c r="A20" s="115" t="s">
        <v>53</v>
      </c>
      <c r="C20" s="125"/>
    </row>
    <row r="21" spans="1:5" x14ac:dyDescent="0.25">
      <c r="A21" s="120" t="s">
        <v>106</v>
      </c>
      <c r="B21" s="124">
        <v>5.2</v>
      </c>
      <c r="C21" s="125"/>
    </row>
    <row r="22" spans="1:5" x14ac:dyDescent="0.25">
      <c r="A22" s="120" t="s">
        <v>107</v>
      </c>
      <c r="B22" s="124">
        <v>7.7</v>
      </c>
      <c r="C22" s="125"/>
    </row>
    <row r="23" spans="1:5" x14ac:dyDescent="0.25">
      <c r="A23" s="120" t="s">
        <v>108</v>
      </c>
      <c r="B23" s="124">
        <v>6.9</v>
      </c>
      <c r="C23" s="125"/>
    </row>
    <row r="24" spans="1:5" x14ac:dyDescent="0.25">
      <c r="A24" s="120" t="s">
        <v>109</v>
      </c>
      <c r="B24" s="124">
        <v>10.8</v>
      </c>
      <c r="C24" s="125"/>
    </row>
    <row r="25" spans="1:5" x14ac:dyDescent="0.25">
      <c r="A25" s="120" t="s">
        <v>110</v>
      </c>
      <c r="B25" s="124">
        <v>8.5</v>
      </c>
    </row>
    <row r="26" spans="1:5" x14ac:dyDescent="0.25">
      <c r="A26" s="120" t="s">
        <v>111</v>
      </c>
      <c r="B26" s="124">
        <v>3.6</v>
      </c>
    </row>
    <row r="27" spans="1:5" x14ac:dyDescent="0.25">
      <c r="A27" s="120" t="s">
        <v>112</v>
      </c>
      <c r="B27" s="124">
        <v>14.5</v>
      </c>
    </row>
    <row r="28" spans="1:5" x14ac:dyDescent="0.25">
      <c r="A28" s="120" t="s">
        <v>113</v>
      </c>
      <c r="B28" s="124">
        <v>17.399999999999999</v>
      </c>
    </row>
    <row r="29" spans="1:5" x14ac:dyDescent="0.25">
      <c r="A29" s="120" t="s">
        <v>114</v>
      </c>
      <c r="B29" s="124"/>
    </row>
    <row r="30" spans="1:5" x14ac:dyDescent="0.25">
      <c r="A30" s="120" t="s">
        <v>115</v>
      </c>
      <c r="B30" s="124"/>
    </row>
    <row r="31" spans="1:5" x14ac:dyDescent="0.25">
      <c r="A31" s="120" t="s">
        <v>116</v>
      </c>
      <c r="B31" s="124"/>
    </row>
    <row r="32" spans="1:5" x14ac:dyDescent="0.25">
      <c r="A32" s="120"/>
      <c r="B32" s="124"/>
    </row>
    <row r="33" spans="1:2" x14ac:dyDescent="0.25">
      <c r="A33" s="120"/>
      <c r="B33" s="124"/>
    </row>
    <row r="34" spans="1:2" x14ac:dyDescent="0.25">
      <c r="A34" s="48"/>
      <c r="B34" s="125"/>
    </row>
    <row r="35" spans="1:2" x14ac:dyDescent="0.25">
      <c r="A35" s="48"/>
      <c r="B35" s="125"/>
    </row>
    <row r="36" spans="1:2" x14ac:dyDescent="0.25">
      <c r="A36" s="48"/>
      <c r="B36" s="125"/>
    </row>
    <row r="37" spans="1:2" x14ac:dyDescent="0.25">
      <c r="A37" s="48"/>
      <c r="B37" s="125"/>
    </row>
  </sheetData>
  <mergeCells count="3">
    <mergeCell ref="A1:C1"/>
    <mergeCell ref="D3:E3"/>
    <mergeCell ref="B3:C3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zoomScale="75" workbookViewId="0">
      <selection sqref="A1:IV65536"/>
    </sheetView>
  </sheetViews>
  <sheetFormatPr defaultColWidth="11.44140625" defaultRowHeight="13.2" x14ac:dyDescent="0.25"/>
  <cols>
    <col min="1" max="1" width="10" style="128" customWidth="1"/>
    <col min="2" max="2" width="16.44140625" style="126" customWidth="1"/>
    <col min="3" max="3" width="15.6640625" style="126" customWidth="1"/>
    <col min="4" max="4" width="16.33203125" style="126" customWidth="1"/>
    <col min="5" max="5" width="10.88671875" style="126" customWidth="1"/>
    <col min="6" max="6" width="12.6640625" style="126" customWidth="1"/>
    <col min="7" max="7" width="9.33203125" style="128" customWidth="1"/>
    <col min="8" max="16384" width="11.44140625" style="128"/>
  </cols>
  <sheetData>
    <row r="1" spans="1:7" ht="21.75" customHeight="1" x14ac:dyDescent="0.3">
      <c r="A1" s="269" t="s">
        <v>121</v>
      </c>
      <c r="B1" s="269"/>
      <c r="C1" s="269"/>
      <c r="D1" s="269"/>
      <c r="E1" s="269"/>
      <c r="G1" s="127"/>
    </row>
    <row r="2" spans="1:7" ht="27.75" customHeight="1" thickBot="1" x14ac:dyDescent="0.35">
      <c r="A2" s="129" t="s">
        <v>54</v>
      </c>
      <c r="B2" s="130"/>
      <c r="C2" s="130"/>
      <c r="D2" s="131"/>
      <c r="E2" s="131"/>
      <c r="F2" s="131"/>
      <c r="G2"/>
    </row>
    <row r="3" spans="1:7" ht="17.25" customHeight="1" thickBot="1" x14ac:dyDescent="0.3">
      <c r="B3" s="132" t="s">
        <v>55</v>
      </c>
      <c r="C3" s="132" t="s">
        <v>56</v>
      </c>
      <c r="D3" s="131"/>
      <c r="E3" s="131"/>
      <c r="F3" s="131"/>
      <c r="G3"/>
    </row>
    <row r="4" spans="1:7" ht="12.9" customHeight="1" x14ac:dyDescent="0.25">
      <c r="A4" s="133" t="s">
        <v>57</v>
      </c>
      <c r="B4" s="134">
        <f>7+5</f>
        <v>12</v>
      </c>
      <c r="C4" s="134">
        <f>3+6</f>
        <v>9</v>
      </c>
      <c r="D4" s="131"/>
      <c r="E4" s="131"/>
      <c r="F4" s="131"/>
      <c r="G4"/>
    </row>
    <row r="5" spans="1:7" ht="12.9" customHeight="1" x14ac:dyDescent="0.25">
      <c r="A5" s="133" t="s">
        <v>58</v>
      </c>
      <c r="B5" s="134">
        <f>8+12</f>
        <v>20</v>
      </c>
      <c r="C5" s="134">
        <f>13+5</f>
        <v>18</v>
      </c>
      <c r="D5" s="131"/>
      <c r="E5" s="131"/>
      <c r="F5" s="131"/>
      <c r="G5"/>
    </row>
    <row r="6" spans="1:7" ht="12.9" customHeight="1" x14ac:dyDescent="0.25">
      <c r="A6" s="133" t="s">
        <v>59</v>
      </c>
      <c r="B6" s="134">
        <f>12+20</f>
        <v>32</v>
      </c>
      <c r="C6" s="134">
        <f>15+18</f>
        <v>33</v>
      </c>
      <c r="D6" s="131"/>
      <c r="E6" s="131"/>
      <c r="F6" s="131"/>
      <c r="G6"/>
    </row>
    <row r="7" spans="1:7" ht="12.9" customHeight="1" x14ac:dyDescent="0.25">
      <c r="A7" s="133" t="s">
        <v>60</v>
      </c>
      <c r="B7" s="134">
        <f>16</f>
        <v>16</v>
      </c>
      <c r="C7" s="134">
        <f>6</f>
        <v>6</v>
      </c>
      <c r="D7" s="131"/>
      <c r="E7" s="131"/>
      <c r="F7" s="131"/>
      <c r="G7"/>
    </row>
    <row r="8" spans="1:7" ht="12.9" customHeight="1" x14ac:dyDescent="0.25">
      <c r="A8" s="133" t="s">
        <v>61</v>
      </c>
      <c r="B8" s="134"/>
      <c r="C8" s="134"/>
      <c r="D8" s="131"/>
      <c r="E8" s="131"/>
      <c r="F8" s="131"/>
      <c r="G8"/>
    </row>
    <row r="9" spans="1:7" ht="12.9" customHeight="1" x14ac:dyDescent="0.25">
      <c r="A9" s="133" t="s">
        <v>62</v>
      </c>
      <c r="B9" s="134"/>
      <c r="C9" s="134"/>
      <c r="E9" s="134"/>
      <c r="F9" s="134"/>
      <c r="G9" s="135"/>
    </row>
    <row r="10" spans="1:7" ht="12.9" customHeight="1" x14ac:dyDescent="0.25">
      <c r="A10" s="133" t="s">
        <v>63</v>
      </c>
      <c r="B10" s="134"/>
      <c r="C10" s="134"/>
      <c r="E10" s="134"/>
      <c r="F10" s="134"/>
      <c r="G10" s="135"/>
    </row>
    <row r="11" spans="1:7" ht="12.9" customHeight="1" x14ac:dyDescent="0.25">
      <c r="A11" s="133" t="s">
        <v>64</v>
      </c>
      <c r="B11" s="134"/>
      <c r="C11" s="134"/>
      <c r="E11" s="134"/>
      <c r="F11" s="134"/>
      <c r="G11" s="135"/>
    </row>
    <row r="12" spans="1:7" ht="12.9" customHeight="1" x14ac:dyDescent="0.25">
      <c r="A12" s="133" t="s">
        <v>65</v>
      </c>
      <c r="B12" s="134"/>
      <c r="C12" s="134"/>
      <c r="E12" s="134"/>
      <c r="F12" s="134"/>
      <c r="G12" s="135"/>
    </row>
    <row r="13" spans="1:7" ht="12.9" customHeight="1" x14ac:dyDescent="0.25">
      <c r="A13" s="133" t="s">
        <v>66</v>
      </c>
      <c r="B13" s="134"/>
      <c r="C13" s="134"/>
      <c r="E13" s="134"/>
      <c r="F13" s="134"/>
      <c r="G13" s="135"/>
    </row>
    <row r="14" spans="1:7" ht="12.9" customHeight="1" x14ac:dyDescent="0.25">
      <c r="A14" s="133" t="s">
        <v>67</v>
      </c>
      <c r="B14" s="134"/>
      <c r="C14" s="134"/>
      <c r="E14" s="134"/>
      <c r="F14" s="134"/>
      <c r="G14" s="135"/>
    </row>
    <row r="15" spans="1:7" ht="12.9" customHeight="1" x14ac:dyDescent="0.25">
      <c r="A15" s="136" t="s">
        <v>68</v>
      </c>
      <c r="B15" s="134"/>
      <c r="C15" s="134"/>
      <c r="E15" s="134"/>
      <c r="F15" s="134"/>
      <c r="G15" s="135"/>
    </row>
    <row r="16" spans="1:7" ht="24.75" customHeight="1" x14ac:dyDescent="0.25">
      <c r="A16" s="136"/>
      <c r="E16" s="131"/>
      <c r="F16" s="131"/>
      <c r="G16" s="127"/>
    </row>
    <row r="17" spans="1:7" ht="23.25" customHeight="1" thickBot="1" x14ac:dyDescent="0.35">
      <c r="A17" s="129" t="s">
        <v>69</v>
      </c>
      <c r="E17" s="131"/>
      <c r="F17" s="131"/>
      <c r="G17" s="127"/>
    </row>
    <row r="18" spans="1:7" ht="12.9" customHeight="1" thickBot="1" x14ac:dyDescent="0.3">
      <c r="A18" s="136"/>
      <c r="B18" s="132" t="s">
        <v>70</v>
      </c>
      <c r="C18" s="132" t="s">
        <v>71</v>
      </c>
      <c r="D18" s="132" t="s">
        <v>72</v>
      </c>
      <c r="E18" s="132" t="s">
        <v>73</v>
      </c>
      <c r="F18" s="137" t="s">
        <v>74</v>
      </c>
      <c r="G18" s="138"/>
    </row>
    <row r="19" spans="1:7" ht="12.9" customHeight="1" x14ac:dyDescent="0.25">
      <c r="A19" s="133" t="s">
        <v>57</v>
      </c>
      <c r="B19" s="134">
        <v>217</v>
      </c>
      <c r="C19" s="134">
        <v>240</v>
      </c>
      <c r="D19" s="134">
        <f>227+1</f>
        <v>228</v>
      </c>
      <c r="E19" s="134">
        <v>11</v>
      </c>
      <c r="F19" s="139">
        <f>SUM(B19:E19)</f>
        <v>696</v>
      </c>
      <c r="G19" s="138"/>
    </row>
    <row r="20" spans="1:7" ht="12.9" customHeight="1" x14ac:dyDescent="0.25">
      <c r="A20" s="133" t="s">
        <v>58</v>
      </c>
      <c r="B20" s="134">
        <v>262</v>
      </c>
      <c r="C20" s="134">
        <v>223</v>
      </c>
      <c r="D20" s="134">
        <v>256</v>
      </c>
      <c r="E20" s="134">
        <v>8</v>
      </c>
      <c r="F20" s="139">
        <f>SUM(B20:E20)</f>
        <v>749</v>
      </c>
      <c r="G20" s="138"/>
    </row>
    <row r="21" spans="1:7" ht="12.9" customHeight="1" x14ac:dyDescent="0.25">
      <c r="A21" s="133" t="s">
        <v>59</v>
      </c>
      <c r="B21" s="134">
        <v>260</v>
      </c>
      <c r="C21" s="134">
        <v>202</v>
      </c>
      <c r="D21" s="134">
        <v>295</v>
      </c>
      <c r="E21" s="134">
        <v>7</v>
      </c>
      <c r="F21" s="139">
        <f>SUM(B21:E21)</f>
        <v>764</v>
      </c>
      <c r="G21" s="138"/>
    </row>
    <row r="22" spans="1:7" ht="12.9" customHeight="1" x14ac:dyDescent="0.25">
      <c r="A22" s="133" t="s">
        <v>60</v>
      </c>
      <c r="B22" s="134">
        <v>271</v>
      </c>
      <c r="C22" s="134">
        <v>174</v>
      </c>
      <c r="D22" s="134">
        <v>294</v>
      </c>
      <c r="E22" s="134">
        <f>4+1</f>
        <v>5</v>
      </c>
      <c r="F22" s="139">
        <f>SUM(B22:E22)</f>
        <v>744</v>
      </c>
      <c r="G22" s="138"/>
    </row>
    <row r="23" spans="1:7" ht="12.9" customHeight="1" x14ac:dyDescent="0.25">
      <c r="A23" s="133" t="s">
        <v>61</v>
      </c>
      <c r="B23" s="134">
        <v>277</v>
      </c>
      <c r="C23" s="134">
        <v>178</v>
      </c>
      <c r="D23" s="134">
        <v>291</v>
      </c>
      <c r="E23" s="134">
        <v>5</v>
      </c>
      <c r="F23" s="139">
        <f>SUM(B23:E23)</f>
        <v>751</v>
      </c>
      <c r="G23" s="138"/>
    </row>
    <row r="24" spans="1:7" ht="12.9" customHeight="1" x14ac:dyDescent="0.25">
      <c r="A24" s="133" t="s">
        <v>62</v>
      </c>
      <c r="B24" s="134"/>
      <c r="C24" s="134"/>
      <c r="D24" s="134"/>
      <c r="E24" s="134"/>
      <c r="F24" s="139"/>
      <c r="G24" s="138"/>
    </row>
    <row r="25" spans="1:7" ht="12.9" customHeight="1" x14ac:dyDescent="0.25">
      <c r="A25" s="133" t="s">
        <v>63</v>
      </c>
      <c r="B25" s="134"/>
      <c r="C25" s="134"/>
      <c r="D25" s="134"/>
      <c r="E25" s="134"/>
      <c r="F25" s="139"/>
      <c r="G25" s="138"/>
    </row>
    <row r="26" spans="1:7" ht="12.9" customHeight="1" x14ac:dyDescent="0.25">
      <c r="A26" s="133" t="s">
        <v>64</v>
      </c>
      <c r="B26" s="134"/>
      <c r="C26" s="134"/>
      <c r="D26" s="134"/>
      <c r="E26" s="134"/>
      <c r="F26" s="139"/>
      <c r="G26" s="138"/>
    </row>
    <row r="27" spans="1:7" ht="12.9" customHeight="1" x14ac:dyDescent="0.25">
      <c r="A27" s="133" t="s">
        <v>65</v>
      </c>
      <c r="B27" s="134"/>
      <c r="C27" s="134"/>
      <c r="D27" s="134"/>
      <c r="E27" s="134"/>
      <c r="F27" s="139"/>
      <c r="G27" s="138"/>
    </row>
    <row r="28" spans="1:7" ht="12.9" customHeight="1" x14ac:dyDescent="0.25">
      <c r="A28" s="133" t="s">
        <v>66</v>
      </c>
      <c r="B28" s="134"/>
      <c r="C28" s="134"/>
      <c r="D28" s="134"/>
      <c r="E28" s="134"/>
      <c r="F28" s="139"/>
      <c r="G28" s="135"/>
    </row>
    <row r="29" spans="1:7" ht="12.9" customHeight="1" x14ac:dyDescent="0.25">
      <c r="A29" s="133" t="s">
        <v>67</v>
      </c>
      <c r="B29" s="134"/>
      <c r="C29" s="134"/>
      <c r="D29" s="134"/>
      <c r="E29" s="134"/>
      <c r="F29" s="139"/>
      <c r="G29" s="127"/>
    </row>
    <row r="30" spans="1:7" ht="12.9" customHeight="1" x14ac:dyDescent="0.25">
      <c r="A30" s="136" t="s">
        <v>68</v>
      </c>
      <c r="B30" s="134"/>
      <c r="C30" s="134"/>
      <c r="D30" s="134"/>
      <c r="E30" s="134"/>
      <c r="F30" s="139"/>
      <c r="G30" s="127"/>
    </row>
    <row r="31" spans="1:7" customFormat="1" ht="27" customHeight="1" x14ac:dyDescent="0.25">
      <c r="B31" s="131"/>
      <c r="C31" s="131"/>
      <c r="D31" s="131"/>
      <c r="E31" s="131"/>
      <c r="F31" s="131"/>
    </row>
    <row r="32" spans="1:7" customFormat="1" ht="18" customHeight="1" x14ac:dyDescent="0.25">
      <c r="A32" s="140" t="s">
        <v>75</v>
      </c>
      <c r="B32" s="128"/>
      <c r="C32" s="131"/>
      <c r="D32" s="131"/>
      <c r="E32" s="131"/>
      <c r="F32" s="131"/>
    </row>
    <row r="33" spans="1:6" customFormat="1" ht="12.9" customHeight="1" x14ac:dyDescent="0.25">
      <c r="A33" s="133" t="s">
        <v>57</v>
      </c>
      <c r="B33" s="134">
        <v>498</v>
      </c>
      <c r="C33" s="131"/>
      <c r="D33" s="131"/>
      <c r="E33" s="131"/>
      <c r="F33" s="131"/>
    </row>
    <row r="34" spans="1:6" customFormat="1" ht="12.9" customHeight="1" x14ac:dyDescent="0.25">
      <c r="A34" s="133" t="s">
        <v>58</v>
      </c>
      <c r="B34" s="134">
        <v>545</v>
      </c>
      <c r="C34" s="131"/>
      <c r="D34" s="131"/>
      <c r="E34" s="131"/>
      <c r="F34" s="131"/>
    </row>
    <row r="35" spans="1:6" customFormat="1" ht="12.9" customHeight="1" x14ac:dyDescent="0.25">
      <c r="A35" s="133" t="s">
        <v>59</v>
      </c>
      <c r="B35" s="134">
        <v>538</v>
      </c>
      <c r="C35" s="131"/>
      <c r="D35" s="131"/>
      <c r="E35" s="131"/>
      <c r="F35" s="131"/>
    </row>
    <row r="36" spans="1:6" customFormat="1" ht="12.9" customHeight="1" x14ac:dyDescent="0.25">
      <c r="A36" s="133" t="s">
        <v>60</v>
      </c>
      <c r="B36" s="134">
        <v>568</v>
      </c>
      <c r="C36" s="131"/>
      <c r="D36" s="131"/>
      <c r="E36" s="131"/>
      <c r="F36" s="131"/>
    </row>
    <row r="37" spans="1:6" customFormat="1" ht="12.9" customHeight="1" x14ac:dyDescent="0.25">
      <c r="A37" s="133" t="s">
        <v>61</v>
      </c>
      <c r="B37" s="134">
        <v>562</v>
      </c>
      <c r="C37" s="131"/>
      <c r="D37" s="131"/>
      <c r="E37" s="131"/>
      <c r="F37" s="131"/>
    </row>
    <row r="38" spans="1:6" customFormat="1" ht="12.9" customHeight="1" x14ac:dyDescent="0.25">
      <c r="A38" s="133" t="s">
        <v>62</v>
      </c>
      <c r="B38" s="134"/>
      <c r="C38" s="131"/>
      <c r="D38" s="131"/>
      <c r="E38" s="131"/>
      <c r="F38" s="131"/>
    </row>
    <row r="39" spans="1:6" customFormat="1" ht="12.9" customHeight="1" x14ac:dyDescent="0.25">
      <c r="A39" s="133" t="s">
        <v>63</v>
      </c>
      <c r="B39" s="134"/>
      <c r="C39" s="131"/>
      <c r="D39" s="131"/>
      <c r="E39" s="131"/>
      <c r="F39" s="131"/>
    </row>
    <row r="40" spans="1:6" customFormat="1" ht="12.9" customHeight="1" x14ac:dyDescent="0.25">
      <c r="A40" s="133" t="s">
        <v>64</v>
      </c>
      <c r="B40" s="134"/>
      <c r="C40" s="131"/>
      <c r="D40" s="131"/>
      <c r="E40" s="131"/>
      <c r="F40" s="131"/>
    </row>
    <row r="41" spans="1:6" customFormat="1" ht="12" customHeight="1" x14ac:dyDescent="0.25">
      <c r="A41" s="133" t="s">
        <v>65</v>
      </c>
      <c r="B41" s="134"/>
      <c r="C41" s="131"/>
      <c r="D41" s="131"/>
      <c r="E41" s="131"/>
      <c r="F41" s="131"/>
    </row>
    <row r="42" spans="1:6" customFormat="1" ht="12" customHeight="1" x14ac:dyDescent="0.25">
      <c r="A42" s="133" t="s">
        <v>66</v>
      </c>
      <c r="B42" s="134"/>
      <c r="C42" s="131"/>
      <c r="D42" s="131"/>
      <c r="E42" s="131"/>
      <c r="F42" s="131"/>
    </row>
    <row r="43" spans="1:6" customFormat="1" ht="12" customHeight="1" x14ac:dyDescent="0.25">
      <c r="A43" s="133" t="s">
        <v>67</v>
      </c>
      <c r="B43" s="134"/>
      <c r="C43" s="131"/>
      <c r="D43" s="131"/>
      <c r="E43" s="131"/>
      <c r="F43" s="131"/>
    </row>
    <row r="44" spans="1:6" customFormat="1" ht="12" customHeight="1" x14ac:dyDescent="0.25">
      <c r="A44" s="136" t="s">
        <v>68</v>
      </c>
      <c r="B44" s="134"/>
      <c r="C44" s="131"/>
      <c r="D44" s="131"/>
      <c r="E44" s="131"/>
      <c r="F44" s="131"/>
    </row>
    <row r="45" spans="1:6" customFormat="1" ht="12" customHeight="1" x14ac:dyDescent="0.25">
      <c r="B45" s="131"/>
      <c r="C45" s="131"/>
      <c r="D45" s="131"/>
      <c r="E45" s="131"/>
      <c r="F45" s="131"/>
    </row>
    <row r="46" spans="1:6" customFormat="1" ht="12" customHeight="1" x14ac:dyDescent="0.25">
      <c r="B46" s="131"/>
      <c r="C46" s="131"/>
      <c r="D46" s="131"/>
      <c r="E46" s="131"/>
      <c r="F46" s="131"/>
    </row>
    <row r="47" spans="1:6" customFormat="1" ht="12" customHeight="1" x14ac:dyDescent="0.25">
      <c r="B47" s="131"/>
      <c r="C47" s="131"/>
      <c r="D47" s="131"/>
      <c r="E47" s="131"/>
      <c r="F47" s="131"/>
    </row>
    <row r="48" spans="1:6" customFormat="1" ht="12" customHeight="1" x14ac:dyDescent="0.25">
      <c r="B48" s="131"/>
      <c r="C48" s="131"/>
      <c r="D48" s="131"/>
      <c r="E48" s="131"/>
      <c r="F48" s="131"/>
    </row>
    <row r="49" spans="2:6" customFormat="1" ht="12" customHeight="1" x14ac:dyDescent="0.25">
      <c r="B49" s="131"/>
      <c r="C49" s="131"/>
      <c r="D49" s="131"/>
      <c r="E49" s="131"/>
      <c r="F49" s="131"/>
    </row>
    <row r="50" spans="2:6" customFormat="1" ht="12" customHeight="1" x14ac:dyDescent="0.25">
      <c r="B50" s="131"/>
      <c r="C50" s="131"/>
      <c r="D50" s="131"/>
      <c r="E50" s="131"/>
      <c r="F50" s="131"/>
    </row>
    <row r="51" spans="2:6" customFormat="1" ht="12" customHeight="1" x14ac:dyDescent="0.25">
      <c r="B51" s="131"/>
      <c r="C51" s="131"/>
      <c r="D51" s="131"/>
      <c r="E51" s="131"/>
      <c r="F51" s="131"/>
    </row>
    <row r="52" spans="2:6" customFormat="1" ht="12" customHeight="1" x14ac:dyDescent="0.25">
      <c r="B52" s="131"/>
      <c r="C52" s="131"/>
      <c r="D52" s="131"/>
      <c r="E52" s="131"/>
      <c r="F52" s="131"/>
    </row>
    <row r="53" spans="2:6" customFormat="1" ht="12" customHeight="1" x14ac:dyDescent="0.25">
      <c r="B53" s="131"/>
      <c r="C53" s="131"/>
      <c r="D53" s="131"/>
      <c r="E53" s="131"/>
      <c r="F53" s="131"/>
    </row>
    <row r="54" spans="2:6" customFormat="1" ht="12" customHeight="1" x14ac:dyDescent="0.25">
      <c r="B54" s="131"/>
      <c r="C54" s="131"/>
      <c r="D54" s="131"/>
      <c r="E54" s="131"/>
      <c r="F54" s="131"/>
    </row>
    <row r="55" spans="2:6" customFormat="1" ht="12" customHeight="1" x14ac:dyDescent="0.25">
      <c r="B55" s="131"/>
      <c r="C55" s="131"/>
      <c r="D55" s="131"/>
      <c r="E55" s="131"/>
      <c r="F55" s="131"/>
    </row>
  </sheetData>
  <mergeCells count="1">
    <mergeCell ref="A1:E1"/>
  </mergeCells>
  <phoneticPr fontId="6" type="noConversion"/>
  <pageMargins left="0.5" right="0.75" top="0.5" bottom="0.5" header="0.5" footer="0.5"/>
  <pageSetup scale="8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7" zoomScale="75" workbookViewId="0">
      <selection activeCell="D6" sqref="D6:D42"/>
    </sheetView>
  </sheetViews>
  <sheetFormatPr defaultColWidth="9.109375" defaultRowHeight="13.2" x14ac:dyDescent="0.25"/>
  <cols>
    <col min="1" max="1" width="49.6640625" style="238" customWidth="1"/>
    <col min="2" max="2" width="1.6640625" style="238" customWidth="1"/>
    <col min="3" max="3" width="14.44140625" style="238" bestFit="1" customWidth="1"/>
    <col min="4" max="4" width="15.33203125" style="238" customWidth="1"/>
    <col min="5" max="6" width="9.109375" style="238"/>
    <col min="7" max="7" width="13.5546875" style="238" customWidth="1"/>
    <col min="8" max="16384" width="9.109375" style="238"/>
  </cols>
  <sheetData>
    <row r="1" spans="1:5" x14ac:dyDescent="0.25">
      <c r="D1" s="239" t="s">
        <v>123</v>
      </c>
    </row>
    <row r="2" spans="1:5" x14ac:dyDescent="0.25">
      <c r="A2" s="240"/>
      <c r="B2" s="240"/>
      <c r="C2" s="241" t="s">
        <v>124</v>
      </c>
      <c r="D2" s="242">
        <v>37050</v>
      </c>
    </row>
    <row r="3" spans="1:5" x14ac:dyDescent="0.25">
      <c r="A3" s="243" t="s">
        <v>125</v>
      </c>
      <c r="B3" s="243"/>
      <c r="C3" s="241" t="s">
        <v>126</v>
      </c>
      <c r="D3" s="241" t="s">
        <v>6</v>
      </c>
    </row>
    <row r="5" spans="1:5" x14ac:dyDescent="0.25">
      <c r="A5" s="244" t="s">
        <v>127</v>
      </c>
      <c r="B5" s="245"/>
      <c r="C5" s="245"/>
      <c r="E5" s="245"/>
    </row>
    <row r="6" spans="1:5" x14ac:dyDescent="0.25">
      <c r="A6" s="238" t="s">
        <v>129</v>
      </c>
      <c r="B6" s="246"/>
      <c r="C6" s="246"/>
      <c r="D6" s="247">
        <v>2852</v>
      </c>
    </row>
    <row r="7" spans="1:5" x14ac:dyDescent="0.25">
      <c r="A7" s="238" t="s">
        <v>128</v>
      </c>
      <c r="B7" s="248">
        <v>1997.7618</v>
      </c>
      <c r="C7" s="249">
        <v>1998</v>
      </c>
      <c r="D7" s="249">
        <v>1193</v>
      </c>
    </row>
    <row r="8" spans="1:5" x14ac:dyDescent="0.25">
      <c r="A8" s="238" t="s">
        <v>130</v>
      </c>
      <c r="B8" s="248">
        <v>1066.95336</v>
      </c>
      <c r="C8" s="249">
        <v>1067</v>
      </c>
      <c r="D8" s="249">
        <v>60</v>
      </c>
    </row>
    <row r="9" spans="1:5" x14ac:dyDescent="0.25">
      <c r="B9" s="250">
        <v>0</v>
      </c>
      <c r="C9" s="251">
        <v>0</v>
      </c>
      <c r="D9" s="251">
        <v>0</v>
      </c>
    </row>
    <row r="10" spans="1:5" x14ac:dyDescent="0.25">
      <c r="A10" s="244" t="s">
        <v>131</v>
      </c>
      <c r="B10" s="250">
        <v>0</v>
      </c>
      <c r="C10" s="251">
        <v>0</v>
      </c>
      <c r="D10" s="251">
        <v>0</v>
      </c>
    </row>
    <row r="11" spans="1:5" x14ac:dyDescent="0.25">
      <c r="A11" s="238" t="s">
        <v>136</v>
      </c>
      <c r="B11" s="250">
        <v>218221.5864</v>
      </c>
      <c r="C11" s="251">
        <v>218222</v>
      </c>
      <c r="D11" s="251">
        <v>0</v>
      </c>
    </row>
    <row r="12" spans="1:5" x14ac:dyDescent="0.25">
      <c r="A12" s="238" t="s">
        <v>133</v>
      </c>
      <c r="B12" s="250">
        <v>27369.63</v>
      </c>
      <c r="C12" s="251">
        <v>27370</v>
      </c>
      <c r="D12" s="251">
        <v>0</v>
      </c>
    </row>
    <row r="13" spans="1:5" x14ac:dyDescent="0.25">
      <c r="A13" s="238" t="s">
        <v>134</v>
      </c>
      <c r="B13" s="250">
        <v>26230.796879999998</v>
      </c>
      <c r="C13" s="251">
        <v>26231</v>
      </c>
      <c r="D13" s="251">
        <v>0</v>
      </c>
    </row>
    <row r="14" spans="1:5" x14ac:dyDescent="0.25">
      <c r="A14" s="238" t="s">
        <v>137</v>
      </c>
      <c r="B14" s="250">
        <v>24529.462</v>
      </c>
      <c r="C14" s="251">
        <v>24529</v>
      </c>
      <c r="D14" s="251">
        <v>0</v>
      </c>
    </row>
    <row r="15" spans="1:5" x14ac:dyDescent="0.25">
      <c r="A15" s="238" t="s">
        <v>132</v>
      </c>
      <c r="B15" s="250">
        <v>22000</v>
      </c>
      <c r="C15" s="251">
        <v>22000</v>
      </c>
      <c r="D15" s="251">
        <v>0</v>
      </c>
    </row>
    <row r="16" spans="1:5" x14ac:dyDescent="0.25">
      <c r="A16" s="238" t="s">
        <v>135</v>
      </c>
      <c r="B16" s="250">
        <v>20106.069</v>
      </c>
      <c r="C16" s="251">
        <v>20106.069</v>
      </c>
      <c r="D16" s="251">
        <v>0</v>
      </c>
    </row>
    <row r="17" spans="1:4" x14ac:dyDescent="0.25">
      <c r="A17" s="238" t="s">
        <v>138</v>
      </c>
      <c r="B17" s="250">
        <v>203561.39639999997</v>
      </c>
      <c r="C17" s="251">
        <v>203561.39639999997</v>
      </c>
      <c r="D17" s="251">
        <v>-1054</v>
      </c>
    </row>
    <row r="18" spans="1:4" x14ac:dyDescent="0.25">
      <c r="B18" s="250">
        <v>0</v>
      </c>
      <c r="C18" s="251">
        <v>0</v>
      </c>
      <c r="D18" s="251">
        <v>0</v>
      </c>
    </row>
    <row r="19" spans="1:4" x14ac:dyDescent="0.25">
      <c r="A19" s="244" t="s">
        <v>139</v>
      </c>
      <c r="B19" s="250">
        <v>0</v>
      </c>
      <c r="C19" s="251">
        <v>0</v>
      </c>
      <c r="D19" s="251">
        <v>0</v>
      </c>
    </row>
    <row r="20" spans="1:4" x14ac:dyDescent="0.25">
      <c r="A20" s="238" t="s">
        <v>140</v>
      </c>
      <c r="B20" s="250">
        <v>164738.16141</v>
      </c>
      <c r="C20" s="251">
        <v>164738.16141</v>
      </c>
      <c r="D20" s="251">
        <v>3437</v>
      </c>
    </row>
    <row r="21" spans="1:4" x14ac:dyDescent="0.25">
      <c r="A21" s="238" t="s">
        <v>141</v>
      </c>
      <c r="B21" s="250">
        <v>130501.72603000001</v>
      </c>
      <c r="C21" s="251">
        <v>130501.72603000001</v>
      </c>
      <c r="D21" s="251">
        <v>3269</v>
      </c>
    </row>
    <row r="22" spans="1:4" x14ac:dyDescent="0.25">
      <c r="A22" s="238" t="s">
        <v>138</v>
      </c>
      <c r="B22" s="250">
        <v>28164.241429999998</v>
      </c>
      <c r="C22" s="251">
        <v>28164.241429999998</v>
      </c>
      <c r="D22" s="251">
        <v>1172</v>
      </c>
    </row>
    <row r="23" spans="1:4" x14ac:dyDescent="0.25">
      <c r="B23" s="250">
        <v>0</v>
      </c>
      <c r="C23" s="251">
        <v>0</v>
      </c>
      <c r="D23" s="251">
        <v>0</v>
      </c>
    </row>
    <row r="24" spans="1:4" ht="13.5" customHeight="1" x14ac:dyDescent="0.25">
      <c r="A24" s="244" t="s">
        <v>142</v>
      </c>
      <c r="B24" s="250">
        <v>0</v>
      </c>
      <c r="C24" s="251">
        <v>0</v>
      </c>
      <c r="D24" s="251">
        <v>0</v>
      </c>
    </row>
    <row r="25" spans="1:4" x14ac:dyDescent="0.25">
      <c r="A25" s="252" t="s">
        <v>144</v>
      </c>
      <c r="B25" s="250">
        <v>162030</v>
      </c>
      <c r="C25" s="251">
        <v>162030</v>
      </c>
      <c r="D25" s="251">
        <v>0</v>
      </c>
    </row>
    <row r="26" spans="1:4" x14ac:dyDescent="0.25">
      <c r="A26" s="238" t="s">
        <v>143</v>
      </c>
      <c r="B26" s="250">
        <v>99356</v>
      </c>
      <c r="C26" s="251">
        <v>99356</v>
      </c>
      <c r="D26" s="251">
        <v>0</v>
      </c>
    </row>
    <row r="27" spans="1:4" x14ac:dyDescent="0.25">
      <c r="A27" s="238" t="s">
        <v>138</v>
      </c>
      <c r="B27" s="250">
        <v>16165.616170000001</v>
      </c>
      <c r="C27" s="251">
        <v>16165.616170000001</v>
      </c>
      <c r="D27" s="251">
        <v>-808</v>
      </c>
    </row>
    <row r="28" spans="1:4" x14ac:dyDescent="0.25">
      <c r="B28" s="250"/>
      <c r="C28" s="251"/>
      <c r="D28" s="251"/>
    </row>
    <row r="29" spans="1:4" x14ac:dyDescent="0.25">
      <c r="A29" s="244" t="s">
        <v>145</v>
      </c>
      <c r="B29" s="250">
        <v>0</v>
      </c>
      <c r="C29" s="251">
        <v>0</v>
      </c>
      <c r="D29" s="251">
        <v>0</v>
      </c>
    </row>
    <row r="30" spans="1:4" x14ac:dyDescent="0.25">
      <c r="A30" s="238" t="s">
        <v>146</v>
      </c>
      <c r="B30" s="250">
        <v>91988.156350000005</v>
      </c>
      <c r="C30" s="251">
        <v>91988.156350000005</v>
      </c>
      <c r="D30" s="251">
        <v>8288</v>
      </c>
    </row>
    <row r="31" spans="1:4" x14ac:dyDescent="0.25">
      <c r="A31" s="238" t="s">
        <v>147</v>
      </c>
      <c r="B31" s="250">
        <v>47929.01511</v>
      </c>
      <c r="C31" s="251">
        <v>47929.01511</v>
      </c>
      <c r="D31" s="251">
        <v>0</v>
      </c>
    </row>
    <row r="32" spans="1:4" x14ac:dyDescent="0.25">
      <c r="A32" s="238" t="s">
        <v>148</v>
      </c>
      <c r="B32" s="250">
        <v>28334.957899999998</v>
      </c>
      <c r="C32" s="251">
        <v>28334.957899999998</v>
      </c>
      <c r="D32" s="251">
        <v>0</v>
      </c>
    </row>
    <row r="33" spans="1:11" x14ac:dyDescent="0.25">
      <c r="A33" s="238" t="s">
        <v>149</v>
      </c>
      <c r="B33" s="250">
        <v>23513.434499999999</v>
      </c>
      <c r="C33" s="251">
        <v>23513.434499999999</v>
      </c>
      <c r="D33" s="251">
        <v>0</v>
      </c>
      <c r="F33" s="244"/>
      <c r="G33" s="253"/>
      <c r="I33" s="254"/>
      <c r="K33" s="254"/>
    </row>
    <row r="34" spans="1:11" x14ac:dyDescent="0.25">
      <c r="A34" s="244" t="s">
        <v>167</v>
      </c>
      <c r="B34" s="250">
        <v>21493.125</v>
      </c>
      <c r="C34" s="251">
        <v>21493.125</v>
      </c>
      <c r="D34" s="251">
        <v>0</v>
      </c>
    </row>
    <row r="35" spans="1:11" x14ac:dyDescent="0.25">
      <c r="A35" s="238" t="s">
        <v>138</v>
      </c>
      <c r="B35" s="250">
        <v>29152.753109999998</v>
      </c>
      <c r="C35" s="251">
        <v>29152.753109999998</v>
      </c>
      <c r="D35" s="251">
        <v>510</v>
      </c>
    </row>
    <row r="36" spans="1:11" ht="13.8" thickBot="1" x14ac:dyDescent="0.3">
      <c r="B36" s="255">
        <f>SUM(B7:B35)</f>
        <v>1388450.8428499999</v>
      </c>
      <c r="C36" s="256">
        <f>SUM(C7:C35)</f>
        <v>1388451.6524100003</v>
      </c>
      <c r="D36" s="256">
        <f>SUM(D6:D35)</f>
        <v>18919</v>
      </c>
    </row>
    <row r="37" spans="1:11" ht="13.8" thickTop="1" x14ac:dyDescent="0.25"/>
    <row r="39" spans="1:11" x14ac:dyDescent="0.25">
      <c r="A39" s="239" t="s">
        <v>150</v>
      </c>
      <c r="C39" s="251">
        <v>0</v>
      </c>
      <c r="D39" s="251">
        <v>-17124</v>
      </c>
    </row>
    <row r="40" spans="1:11" x14ac:dyDescent="0.25">
      <c r="A40" s="239" t="s">
        <v>151</v>
      </c>
      <c r="B40" s="257"/>
      <c r="C40" s="251">
        <v>0</v>
      </c>
      <c r="D40" s="258">
        <f>13253</f>
        <v>13253</v>
      </c>
    </row>
    <row r="41" spans="1:11" x14ac:dyDescent="0.25">
      <c r="A41" s="239" t="s">
        <v>21</v>
      </c>
      <c r="B41" s="257"/>
      <c r="C41" s="251">
        <v>0</v>
      </c>
      <c r="D41" s="258">
        <v>2335</v>
      </c>
    </row>
    <row r="42" spans="1:11" ht="13.8" thickBot="1" x14ac:dyDescent="0.3">
      <c r="A42" s="244" t="s">
        <v>154</v>
      </c>
      <c r="C42" s="256">
        <f>C36+C39+C40+C41</f>
        <v>1388451.6524100003</v>
      </c>
      <c r="D42" s="256">
        <f>D36+D39+D40+D41</f>
        <v>17383</v>
      </c>
    </row>
    <row r="43" spans="1:11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North America Trading</vt:lpstr>
      <vt:lpstr>North America Trading Data</vt:lpstr>
      <vt:lpstr>Linked Data </vt:lpstr>
      <vt:lpstr>Hot List</vt:lpstr>
      <vt:lpstr>Portfolio Data</vt:lpstr>
      <vt:lpstr>Headcount Data</vt:lpstr>
      <vt:lpstr>Hard Look Assets Types</vt:lpstr>
      <vt:lpstr>'Hot List'!Print_Area</vt:lpstr>
      <vt:lpstr>'Linked Data '!Print_Area</vt:lpstr>
      <vt:lpstr>'North America Trading'!Print_Area</vt:lpstr>
      <vt:lpstr>'North America Trading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2001-06-11T21:00:48Z</cp:lastPrinted>
  <dcterms:created xsi:type="dcterms:W3CDTF">2000-07-11T15:11:33Z</dcterms:created>
  <dcterms:modified xsi:type="dcterms:W3CDTF">2023-09-10T11:07:10Z</dcterms:modified>
</cp:coreProperties>
</file>