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9876" windowHeight="10932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GW'!$A$1:$AE$21</definedName>
    <definedName name="_xlnm.Print_Area" localSheetId="2">'WTI GW Change'!$A$1:$AE$21</definedName>
  </definedNames>
  <calcPr calcId="92512"/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AE11" i="26"/>
  <c r="F17" i="26"/>
  <c r="H17" i="26"/>
  <c r="J17" i="26"/>
  <c r="K17" i="26"/>
  <c r="M17" i="26"/>
  <c r="O17" i="26"/>
  <c r="W17" i="26"/>
  <c r="AA17" i="26"/>
  <c r="AC17" i="26"/>
  <c r="AE17" i="26"/>
  <c r="F19" i="26"/>
  <c r="H19" i="26"/>
  <c r="J19" i="26"/>
  <c r="K19" i="26"/>
  <c r="M19" i="26"/>
  <c r="O19" i="26"/>
  <c r="W19" i="26"/>
  <c r="AA19" i="26"/>
  <c r="AC19" i="26"/>
  <c r="B21" i="26"/>
  <c r="C21" i="26"/>
  <c r="D21" i="26"/>
  <c r="F21" i="26"/>
  <c r="H21" i="26"/>
  <c r="J21" i="26"/>
  <c r="K21" i="26"/>
  <c r="M21" i="26"/>
  <c r="O21" i="26"/>
  <c r="Q21" i="26"/>
  <c r="R21" i="26"/>
  <c r="S21" i="26"/>
  <c r="T21" i="26"/>
  <c r="U21" i="26"/>
  <c r="X21" i="26"/>
  <c r="Y21" i="26"/>
  <c r="Z21" i="26"/>
  <c r="AA21" i="26"/>
  <c r="AC21" i="26"/>
  <c r="AE21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AE11" i="28"/>
  <c r="F17" i="28"/>
  <c r="H17" i="28"/>
  <c r="J17" i="28"/>
  <c r="K17" i="28"/>
  <c r="M17" i="28"/>
  <c r="O17" i="28"/>
  <c r="W17" i="28"/>
  <c r="AA17" i="28"/>
  <c r="AC17" i="28"/>
  <c r="AE17" i="28"/>
  <c r="F19" i="28"/>
  <c r="H19" i="28"/>
  <c r="J19" i="28"/>
  <c r="K19" i="28"/>
  <c r="M19" i="28"/>
  <c r="O19" i="28"/>
  <c r="W19" i="28"/>
  <c r="AA19" i="28"/>
  <c r="AC19" i="28"/>
  <c r="B21" i="28"/>
  <c r="C21" i="28"/>
  <c r="D21" i="28"/>
  <c r="F21" i="28"/>
  <c r="H21" i="28"/>
  <c r="J21" i="28"/>
  <c r="K21" i="28"/>
  <c r="M21" i="28"/>
  <c r="O21" i="28"/>
  <c r="Q21" i="28"/>
  <c r="R21" i="28"/>
  <c r="S21" i="28"/>
  <c r="T21" i="28"/>
  <c r="U21" i="28"/>
  <c r="X21" i="28"/>
  <c r="Y21" i="28"/>
  <c r="Z21" i="28"/>
  <c r="AA21" i="28"/>
  <c r="AC21" i="28"/>
  <c r="AE21" i="28"/>
  <c r="A5" i="27"/>
</calcChain>
</file>

<file path=xl/sharedStrings.xml><?xml version="1.0" encoding="utf-8"?>
<sst xmlns="http://schemas.openxmlformats.org/spreadsheetml/2006/main" count="168" uniqueCount="57">
  <si>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</si>
  <si>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</si>
  <si>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</si>
  <si>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</si>
  <si>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</si>
  <si>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</si>
  <si>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</si>
  <si>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</si>
  <si>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</si>
  <si>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</si>
  <si>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</si>
  <si>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</si>
  <si>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</si>
  <si>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</si>
  <si>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</si>
  <si>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</si>
  <si>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</si>
  <si>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</si>
  <si>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</si>
  <si>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</si>
  <si>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</si>
  <si>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</si>
  <si>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</si>
  <si>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</si>
  <si>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</si>
  <si>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</si>
  <si>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</si>
  <si>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</si>
  <si>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</si>
  <si>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</si>
  <si>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</si>
  <si>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</si>
  <si>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</si>
  <si>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</si>
  <si>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</si>
  <si>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</si>
  <si>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</si>
  <si>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</si>
  <si>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</si>
  <si>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</si>
  <si>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</si>
  <si>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</si>
  <si>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</si>
  <si>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>Natural Gas</t>
  </si>
  <si>
    <t>NX1</t>
  </si>
  <si>
    <t>OIL-NG-GW</t>
  </si>
  <si>
    <t xml:space="preserve">
20-Jun-2001
03:55:07 PM</t>
  </si>
  <si>
    <t>EOL Crude
e
A
1177418
010
NXC1
WTI NXC1</t>
  </si>
  <si>
    <t>EOL Crude
e
A
1177418
010
NXC1-OPT
WTI NXC1</t>
  </si>
  <si>
    <t>EOL Crude
e
A
1177418
020
NXC2
WTI NXC1</t>
  </si>
  <si>
    <t>EOL Crude
e
B
1177419
010
NXC2
WTI NXC2</t>
  </si>
  <si>
    <t>EOL Crude
e
B
1177419
020
NXC1
WTI NXC2</t>
  </si>
  <si>
    <t>EOL Crude
e
C
1177420
010
NXC1
WTI HEDGE</t>
  </si>
  <si>
    <t>EOL Crude
e
C
1177420
020
NXC2
WTI HEDGE</t>
  </si>
  <si>
    <t>EOL Crude
e
D
1177421
01
GDP-HEHUB
OIL-NG-GW</t>
  </si>
  <si>
    <t>EOL Crude
e
D
1177421
01
IF-HEHUB
OIL-NG-GW</t>
  </si>
  <si>
    <t>EOL Crude
e
D
1177421
01
NX1
OIL-NG-GW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</si>
</sst>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91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0" fontId="7" fillId="5" borderId="0" xfId="0" applyFont="1" applyFill="1" applyBorder="1"/>
    <xf numFmtId="0" fontId="0" fillId="5" borderId="0" xfId="0" applyFill="1" applyBorder="1"/>
    <xf numFmtId="38" fontId="28" fillId="5" borderId="21" xfId="0" applyNumberFormat="1" applyFont="1" applyFill="1" applyBorder="1"/>
    <xf numFmtId="0" fontId="6" fillId="0" borderId="21" xfId="0" applyFont="1" applyBorder="1"/>
    <xf numFmtId="0" fontId="0" fillId="0" borderId="21" xfId="0" applyBorder="1"/>
    <xf numFmtId="0" fontId="0" fillId="0" borderId="33" xfId="0" applyBorder="1"/>
    <xf numFmtId="0" fontId="24" fillId="0" borderId="21" xfId="0" applyFont="1" applyBorder="1"/>
    <xf numFmtId="1" fontId="24" fillId="0" borderId="21" xfId="0" applyNumberFormat="1" applyFont="1" applyBorder="1"/>
    <xf numFmtId="0" fontId="30" fillId="5" borderId="34" xfId="0" applyFont="1" applyFill="1" applyBorder="1" applyAlignment="1">
      <alignment horizontal="center"/>
    </xf>
    <xf numFmtId="0" fontId="30" fillId="0" borderId="25" xfId="0" applyFont="1" applyBorder="1"/>
    <xf numFmtId="1" fontId="24" fillId="0" borderId="35" xfId="0" applyNumberFormat="1" applyFont="1" applyBorder="1"/>
    <xf numFmtId="16" fontId="0" fillId="0" borderId="0" xfId="0" applyNumberFormat="1" applyBorder="1"/>
    <xf numFmtId="165" fontId="30" fillId="0" borderId="36" xfId="0" applyNumberFormat="1" applyFont="1" applyFill="1" applyBorder="1" applyAlignment="1">
      <alignment horizontal="center"/>
    </xf>
    <xf numFmtId="165" fontId="30" fillId="0" borderId="37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81640625" defaultRowHeight="5.4" customHeight="1" x14ac:dyDescent="0.25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449580</xdr:colOff>
          <xdr:row>31</xdr:row>
          <xdr:rowOff>76200</xdr:rowOff>
        </xdr:from>
        <xdr:to>
          <xdr:col>5</xdr:col>
          <xdr:colOff>899160</xdr:colOff>
          <xdr:row>33</xdr:row>
          <xdr:rowOff>68580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121920</xdr:colOff>
          <xdr:row>31</xdr:row>
          <xdr:rowOff>68580</xdr:rowOff>
        </xdr:from>
        <xdr:to>
          <xdr:col>7</xdr:col>
          <xdr:colOff>701040</xdr:colOff>
          <xdr:row>33</xdr:row>
          <xdr:rowOff>68580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3"/>
  <sheetViews>
    <sheetView showGridLines="0" zoomScale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08984375" defaultRowHeight="13.2" x14ac:dyDescent="0.25"/>
  <cols>
    <col min="1" max="1" width="11.81640625" style="173" customWidth="1"/>
    <col min="2" max="2" width="17.81640625" style="34" customWidth="1"/>
    <col min="3" max="3" width="8.81640625" style="34" customWidth="1"/>
    <col min="4" max="4" width="20.08984375" style="35" customWidth="1"/>
    <col min="5" max="5" width="9.36328125" style="34" bestFit="1" customWidth="1"/>
    <col min="6" max="6" width="16.453125" style="34" customWidth="1"/>
    <col min="7" max="7" width="8.54296875" style="34" customWidth="1"/>
    <col min="8" max="8" width="16.08984375" style="34" customWidth="1"/>
    <col min="9" max="9" width="7.81640625" style="34" customWidth="1"/>
    <col min="10" max="10" width="16.453125" style="34" customWidth="1"/>
    <col min="11" max="11" width="7.1796875" style="34" customWidth="1"/>
    <col min="12" max="12" width="16.08984375" style="34" customWidth="1"/>
    <col min="13" max="13" width="5.81640625" style="34" customWidth="1"/>
    <col min="14" max="14" width="16.54296875" style="34" customWidth="1"/>
    <col min="15" max="15" width="8.08984375" style="34" customWidth="1"/>
    <col min="16" max="17" width="9.90625" style="34" customWidth="1"/>
    <col min="18" max="18" width="14.36328125" style="34" customWidth="1"/>
    <col min="19" max="19" width="7.54296875" style="34" customWidth="1"/>
    <col min="20" max="20" width="15.54296875" style="34" customWidth="1"/>
    <col min="21" max="21" width="5.1796875" style="34" customWidth="1"/>
    <col min="22" max="22" width="15.81640625" style="34" customWidth="1"/>
    <col min="23" max="23" width="12" style="34" customWidth="1"/>
    <col min="24" max="24" width="15" style="34" customWidth="1"/>
    <col min="25" max="25" width="6.81640625" style="34" customWidth="1"/>
    <col min="26" max="26" width="16.1796875" style="34" customWidth="1"/>
    <col min="27" max="27" width="7.1796875" style="34" customWidth="1"/>
    <col min="28" max="28" width="14.36328125" style="34" customWidth="1"/>
    <col min="29" max="172" width="16.08984375" style="34" customWidth="1"/>
    <col min="173" max="16384" width="16.08984375" style="23"/>
  </cols>
  <sheetData>
    <row r="1" spans="1:179" s="30" customFormat="1" ht="90" customHeight="1" x14ac:dyDescent="0.25">
      <c r="A1" s="171" t="s">
        <v>46</v>
      </c>
      <c r="B1" s="30" t="s">
        <v>47</v>
      </c>
      <c r="D1" s="31" t="s">
        <v>48</v>
      </c>
      <c r="F1" s="30" t="s">
        <v>49</v>
      </c>
      <c r="H1" s="30" t="s">
        <v>50</v>
      </c>
      <c r="J1" s="30" t="s">
        <v>51</v>
      </c>
      <c r="L1" s="30" t="s">
        <v>52</v>
      </c>
      <c r="N1" s="30" t="s">
        <v>53</v>
      </c>
      <c r="P1" s="30" t="s">
        <v>54</v>
      </c>
      <c r="R1" s="30" t="s">
        <v>55</v>
      </c>
      <c r="T1" s="30" t="s">
        <v>56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5">
      <c r="A2" s="172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17</v>
      </c>
      <c r="Q2" s="32" t="s">
        <v>18</v>
      </c>
      <c r="R2" s="32" t="s">
        <v>17</v>
      </c>
      <c r="S2" s="32" t="s">
        <v>18</v>
      </c>
      <c r="T2" s="32" t="s">
        <v>17</v>
      </c>
      <c r="U2" s="32" t="s">
        <v>18</v>
      </c>
      <c r="V2" s="32" t="s">
        <v>19</v>
      </c>
      <c r="W2" s="32" t="s">
        <v>20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5">
      <c r="A3" s="172">
        <v>37043</v>
      </c>
      <c r="B3" s="32">
        <v>0</v>
      </c>
      <c r="C3" s="32">
        <v>0</v>
      </c>
      <c r="D3" s="32"/>
      <c r="E3" s="32"/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/>
      <c r="Q3" s="32"/>
      <c r="R3" s="32"/>
      <c r="S3" s="32"/>
      <c r="T3" s="32"/>
      <c r="U3" s="32"/>
      <c r="V3" s="32">
        <v>0</v>
      </c>
      <c r="W3" s="32">
        <v>0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5">
      <c r="A4" s="173">
        <v>37073</v>
      </c>
      <c r="B4" s="33">
        <v>0</v>
      </c>
      <c r="C4" s="33">
        <v>0</v>
      </c>
      <c r="D4" s="33">
        <v>0</v>
      </c>
      <c r="E4" s="33">
        <v>0</v>
      </c>
      <c r="F4" s="33"/>
      <c r="G4" s="33"/>
      <c r="H4" s="33">
        <v>0</v>
      </c>
      <c r="I4" s="33">
        <v>0</v>
      </c>
      <c r="J4" s="33"/>
      <c r="K4" s="33"/>
      <c r="L4" s="33">
        <v>0</v>
      </c>
      <c r="M4" s="33">
        <v>0</v>
      </c>
      <c r="N4" s="33">
        <v>0</v>
      </c>
      <c r="O4" s="33">
        <v>0</v>
      </c>
      <c r="P4" s="33"/>
      <c r="Q4" s="33"/>
      <c r="R4" s="33"/>
      <c r="S4" s="33"/>
      <c r="T4" s="33">
        <v>1E-8</v>
      </c>
      <c r="U4" s="33">
        <v>0</v>
      </c>
      <c r="V4" s="33">
        <v>1E-8</v>
      </c>
      <c r="W4" s="33">
        <v>0</v>
      </c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5">
      <c r="A5" s="173">
        <v>37104</v>
      </c>
      <c r="B5" s="33"/>
      <c r="C5" s="33"/>
      <c r="D5" s="33"/>
      <c r="E5" s="33"/>
      <c r="F5" s="33"/>
      <c r="G5" s="33"/>
      <c r="H5" s="33">
        <v>1543.1071903</v>
      </c>
      <c r="I5" s="33">
        <v>0</v>
      </c>
      <c r="J5" s="33"/>
      <c r="K5" s="33"/>
      <c r="L5" s="33"/>
      <c r="M5" s="33"/>
      <c r="N5" s="33">
        <v>0</v>
      </c>
      <c r="O5" s="33">
        <v>0</v>
      </c>
      <c r="P5" s="33"/>
      <c r="Q5" s="33"/>
      <c r="R5" s="33"/>
      <c r="S5" s="33"/>
      <c r="T5" s="33"/>
      <c r="U5" s="33"/>
      <c r="V5" s="33">
        <v>1543.1071903</v>
      </c>
      <c r="W5" s="33">
        <v>0</v>
      </c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5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5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5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5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5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5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5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5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5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5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5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5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5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5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5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5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5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5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5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5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5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5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5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5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5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5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5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5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5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5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5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5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5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5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5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5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5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5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5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5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5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5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5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5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5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5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5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5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5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5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5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5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F69"/>
  <sheetViews>
    <sheetView showGridLines="0" tabSelected="1" zoomScale="75" zoomScaleNormal="75" workbookViewId="0">
      <pane xSplit="1" ySplit="11" topLeftCell="F12" activePane="bottomRight" state="frozen"/>
      <selection activeCell="V1" sqref="V1:V65536"/>
      <selection pane="topRight" activeCell="V1" sqref="V1:V65536"/>
      <selection pane="bottomLeft" activeCell="V1" sqref="V1:V65536"/>
      <selection pane="bottomRight" activeCell="A11" sqref="A11:IV23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hidden="1" customWidth="1"/>
    <col min="6" max="6" width="9.81640625" style="2" customWidth="1"/>
    <col min="7" max="7" width="4.6328125" style="2" customWidth="1"/>
    <col min="8" max="8" width="9.81640625" style="2" customWidth="1"/>
    <col min="9" max="9" width="4.54296875" style="2" customWidth="1"/>
    <col min="10" max="11" width="9.81640625" style="2" customWidth="1"/>
    <col min="12" max="12" width="4.6328125" style="8" customWidth="1"/>
    <col min="13" max="13" width="9.81640625" style="2" customWidth="1"/>
    <col min="14" max="14" width="5.54296875" style="2" customWidth="1"/>
    <col min="15" max="15" width="9.8164062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8.984375E-2" style="1" hidden="1" customWidth="1"/>
    <col min="23" max="23" width="7.54296875" style="1" customWidth="1"/>
    <col min="24" max="25" width="6.6328125" style="1" hidden="1" customWidth="1"/>
    <col min="26" max="26" width="23.453125" style="1" hidden="1" customWidth="1"/>
    <col min="27" max="27" width="12.81640625" style="1" customWidth="1"/>
    <col min="28" max="28" width="5.6328125" customWidth="1"/>
    <col min="29" max="29" width="10.81640625" style="1" customWidth="1"/>
    <col min="30" max="30" width="5.6328125" style="21" customWidth="1"/>
    <col min="31" max="32" width="10.54296875" style="21" customWidth="1"/>
    <col min="33" max="33" width="11.54296875" style="21" customWidth="1"/>
    <col min="34" max="16384" width="9.08984375" style="21"/>
  </cols>
  <sheetData>
    <row r="1" spans="1:32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5">
      <c r="A3" s="174" t="s">
        <v>33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/>
      <c r="AC3" s="153"/>
    </row>
    <row r="4" spans="1:32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6" x14ac:dyDescent="0.3">
      <c r="A5" s="36">
        <f ca="1">NOW()</f>
        <v>37062.667189699074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43</v>
      </c>
      <c r="AF7" s="178"/>
    </row>
    <row r="8" spans="1:32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2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6" t="s">
        <v>45</v>
      </c>
    </row>
    <row r="10" spans="1:32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7"/>
      <c r="AE10" s="185" t="s">
        <v>44</v>
      </c>
    </row>
    <row r="11" spans="1:32" s="22" customFormat="1" ht="28.5" customHeight="1" thickBot="1" x14ac:dyDescent="0.35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0</v>
      </c>
      <c r="G11" s="148"/>
      <c r="H11" s="123">
        <f>+H21</f>
        <v>1543.1071903</v>
      </c>
      <c r="I11" s="148"/>
      <c r="J11" s="162">
        <f>+J21</f>
        <v>0</v>
      </c>
      <c r="K11" s="158">
        <f>+K21</f>
        <v>0</v>
      </c>
      <c r="L11" s="78"/>
      <c r="M11" s="123">
        <f>+M21</f>
        <v>0</v>
      </c>
      <c r="N11" s="148"/>
      <c r="O11" s="150">
        <f>+O21</f>
        <v>1543.1071903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1543.1071903</v>
      </c>
      <c r="AB11" s="6"/>
      <c r="AC11" s="84">
        <f>O11</f>
        <v>1543.1071903</v>
      </c>
      <c r="AE11" s="184">
        <f>SUM(AE12:AE20)</f>
        <v>1E-8</v>
      </c>
    </row>
    <row r="12" spans="1:32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6" x14ac:dyDescent="0.3">
      <c r="A17" s="92">
        <v>37073</v>
      </c>
      <c r="B17" s="93"/>
      <c r="C17" s="94"/>
      <c r="D17" s="95"/>
      <c r="E17" s="93"/>
      <c r="F17" s="126">
        <f>OBS!B4</f>
        <v>0</v>
      </c>
      <c r="G17" s="93"/>
      <c r="H17" s="126">
        <f>OBS!H4</f>
        <v>0</v>
      </c>
      <c r="I17" s="93"/>
      <c r="J17" s="119">
        <f>OBS!L4</f>
        <v>0</v>
      </c>
      <c r="K17" s="120">
        <f>OBS!N4</f>
        <v>0</v>
      </c>
      <c r="L17" s="96"/>
      <c r="M17" s="126">
        <f>OBS!E4+OBS!M4</f>
        <v>0</v>
      </c>
      <c r="N17" s="93"/>
      <c r="O17" s="142">
        <f>SUM(F17:M17)</f>
        <v>0</v>
      </c>
      <c r="P17" s="96"/>
      <c r="Q17" s="96"/>
      <c r="R17" s="96"/>
      <c r="S17" s="96"/>
      <c r="T17" s="96"/>
      <c r="U17" s="95"/>
      <c r="V17" s="93"/>
      <c r="W17" s="92">
        <f>A17</f>
        <v>37073</v>
      </c>
      <c r="X17" s="97"/>
      <c r="Y17" s="98"/>
      <c r="Z17" s="98"/>
      <c r="AA17" s="127">
        <f>O17-M17</f>
        <v>0</v>
      </c>
      <c r="AB17" s="21"/>
      <c r="AC17" s="127">
        <f>O17</f>
        <v>0</v>
      </c>
      <c r="AE17" s="179">
        <f>OBS!P4+OBS!R4+OBS!T4</f>
        <v>1E-8</v>
      </c>
    </row>
    <row r="18" spans="1:31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6" x14ac:dyDescent="0.3">
      <c r="A19" s="92">
        <v>37104</v>
      </c>
      <c r="B19" s="93"/>
      <c r="C19" s="94"/>
      <c r="D19" s="95"/>
      <c r="E19" s="93"/>
      <c r="F19" s="126">
        <f>OBS!B5</f>
        <v>0</v>
      </c>
      <c r="G19" s="93"/>
      <c r="H19" s="126">
        <f>OBS!H5</f>
        <v>1543.1071903</v>
      </c>
      <c r="I19" s="93"/>
      <c r="J19" s="119">
        <f>OBS!L5</f>
        <v>0</v>
      </c>
      <c r="K19" s="120">
        <f>OBS!N5</f>
        <v>0</v>
      </c>
      <c r="L19" s="96"/>
      <c r="M19" s="126">
        <f>OBS!E5+OBS!M5</f>
        <v>0</v>
      </c>
      <c r="N19" s="93"/>
      <c r="O19" s="142">
        <f>SUM(F19:M19)</f>
        <v>1543.1071903</v>
      </c>
      <c r="P19" s="96"/>
      <c r="Q19" s="96"/>
      <c r="R19" s="96"/>
      <c r="S19" s="96"/>
      <c r="T19" s="96"/>
      <c r="U19" s="95"/>
      <c r="V19" s="93"/>
      <c r="W19" s="92">
        <f>A19</f>
        <v>37104</v>
      </c>
      <c r="X19" s="97"/>
      <c r="Y19" s="98"/>
      <c r="Z19" s="98"/>
      <c r="AA19" s="127">
        <f>O19-M19</f>
        <v>1543.1071903</v>
      </c>
      <c r="AB19" s="21"/>
      <c r="AC19" s="127">
        <f>O19</f>
        <v>1543.1071903</v>
      </c>
      <c r="AE19" s="181"/>
    </row>
    <row r="20" spans="1:31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2" thickBot="1" x14ac:dyDescent="0.35">
      <c r="A21" s="99" t="s">
        <v>3</v>
      </c>
      <c r="B21" s="100" t="e">
        <f>SUM(#REF!)</f>
        <v>#REF!</v>
      </c>
      <c r="C21" s="100" t="e">
        <f>SUM(#REF!)</f>
        <v>#REF!</v>
      </c>
      <c r="D21" s="101" t="e">
        <f>SUM(#REF!)</f>
        <v>#REF!</v>
      </c>
      <c r="E21" s="102"/>
      <c r="F21" s="129">
        <f>SUM(F16:F20)</f>
        <v>0</v>
      </c>
      <c r="G21" s="103"/>
      <c r="H21" s="129">
        <f>SUM(H16:H20)</f>
        <v>1543.1071903</v>
      </c>
      <c r="I21" s="103"/>
      <c r="J21" s="130">
        <f>SUM(J16:J20)</f>
        <v>0</v>
      </c>
      <c r="K21" s="131">
        <f>SUM(K16:K20)</f>
        <v>0</v>
      </c>
      <c r="L21" s="129"/>
      <c r="M21" s="129">
        <f>SUM(M16:M20)</f>
        <v>0</v>
      </c>
      <c r="N21" s="103"/>
      <c r="O21" s="163">
        <f>SUM(O16:O20)</f>
        <v>1543.1071903</v>
      </c>
      <c r="P21" s="103"/>
      <c r="Q21" s="103" t="e">
        <f>SUM(#REF!)</f>
        <v>#REF!</v>
      </c>
      <c r="R21" s="103" t="e">
        <f>SUM(#REF!)</f>
        <v>#REF!</v>
      </c>
      <c r="S21" s="103" t="e">
        <f>SUM(#REF!)</f>
        <v>#REF!</v>
      </c>
      <c r="T21" s="103" t="e">
        <f>SUM(#REF!)</f>
        <v>#REF!</v>
      </c>
      <c r="U21" s="101" t="e">
        <f>SUM(#REF!)</f>
        <v>#REF!</v>
      </c>
      <c r="V21" s="104"/>
      <c r="W21" s="105"/>
      <c r="X21" s="106" t="e">
        <f>SUM(#REF!)</f>
        <v>#REF!</v>
      </c>
      <c r="Y21" s="106" t="e">
        <f>SUM(#REF!)</f>
        <v>#REF!</v>
      </c>
      <c r="Z21" s="106" t="e">
        <f>SUM(#REF!)</f>
        <v>#REF!</v>
      </c>
      <c r="AA21" s="164">
        <f>SUM(AA16:AA20)</f>
        <v>1543.1071903</v>
      </c>
      <c r="AB21" s="39"/>
      <c r="AC21" s="164">
        <f>SUM(AC12:AC20)</f>
        <v>1543.1071903</v>
      </c>
      <c r="AD21" s="29"/>
      <c r="AE21" s="187">
        <f>SUM(AE12:AE20)</f>
        <v>1E-8</v>
      </c>
    </row>
    <row r="22" spans="1:31" ht="12.9" customHeight="1" thickTop="1" x14ac:dyDescent="0.25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" customHeight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5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5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69"/>
  <sheetViews>
    <sheetView showGridLines="0" zoomScale="75"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hidden="1" customWidth="1"/>
    <col min="6" max="6" width="9.81640625" style="2" customWidth="1"/>
    <col min="7" max="7" width="4.6328125" style="2" customWidth="1"/>
    <col min="8" max="8" width="9.81640625" style="2" customWidth="1"/>
    <col min="9" max="9" width="4.54296875" style="2" customWidth="1"/>
    <col min="10" max="11" width="9.81640625" style="2" customWidth="1"/>
    <col min="12" max="12" width="4.6328125" style="8" customWidth="1"/>
    <col min="13" max="13" width="9.81640625" style="2" customWidth="1"/>
    <col min="14" max="14" width="5.6328125" style="2" customWidth="1"/>
    <col min="15" max="15" width="9.8164062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hidden="1" customWidth="1"/>
    <col min="23" max="23" width="7.08984375" style="1" customWidth="1"/>
    <col min="24" max="25" width="6.6328125" style="1" hidden="1" customWidth="1"/>
    <col min="26" max="26" width="8.984375E-2" style="1" hidden="1" customWidth="1"/>
    <col min="27" max="27" width="12.81640625" style="1" customWidth="1"/>
    <col min="28" max="28" width="5.6328125" customWidth="1"/>
    <col min="29" max="29" width="10.81640625" style="1" customWidth="1"/>
    <col min="30" max="30" width="5.6328125" style="21" customWidth="1"/>
    <col min="31" max="32" width="10.54296875" style="21" customWidth="1"/>
    <col min="33" max="33" width="11.54296875" style="21" customWidth="1"/>
    <col min="34" max="16384" width="9.08984375" style="21"/>
  </cols>
  <sheetData>
    <row r="1" spans="1:34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4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6" x14ac:dyDescent="0.3">
      <c r="A5" s="36">
        <f ca="1">'WTI GW'!A5</f>
        <v>37062.667189699074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43</v>
      </c>
      <c r="AF7" s="178"/>
    </row>
    <row r="8" spans="1:34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4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  <c r="AE9" s="186" t="s">
        <v>45</v>
      </c>
    </row>
    <row r="10" spans="1:34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7"/>
      <c r="AE10" s="185" t="s">
        <v>44</v>
      </c>
    </row>
    <row r="11" spans="1:34" s="22" customFormat="1" ht="28.5" customHeight="1" thickBot="1" x14ac:dyDescent="0.35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-873.83833860000004</v>
      </c>
      <c r="G11" s="148"/>
      <c r="H11" s="123">
        <f>+H21</f>
        <v>1543.1071903</v>
      </c>
      <c r="I11" s="148"/>
      <c r="J11" s="162">
        <f>+J21</f>
        <v>0</v>
      </c>
      <c r="K11" s="158">
        <f>+K21</f>
        <v>0</v>
      </c>
      <c r="L11" s="78"/>
      <c r="M11" s="123">
        <f>+M21</f>
        <v>0</v>
      </c>
      <c r="N11" s="148"/>
      <c r="O11" s="150">
        <f>+O21</f>
        <v>669.26885169999991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669.26885169999991</v>
      </c>
      <c r="AB11"/>
      <c r="AC11" s="84">
        <f>O11</f>
        <v>669.26885169999991</v>
      </c>
      <c r="AE11" s="184">
        <f>SUM(AE12:AE20)</f>
        <v>30.958843980000001</v>
      </c>
    </row>
    <row r="12" spans="1:34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  <c r="AE12" s="180"/>
    </row>
    <row r="13" spans="1:34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  <c r="AE13" s="181"/>
    </row>
    <row r="14" spans="1:34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  <c r="AE14" s="181"/>
    </row>
    <row r="15" spans="1:34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  <c r="AE15" s="181"/>
    </row>
    <row r="16" spans="1:34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  <c r="AE16" s="181"/>
    </row>
    <row r="17" spans="1:31" ht="15.6" x14ac:dyDescent="0.3">
      <c r="A17" s="92">
        <v>37073</v>
      </c>
      <c r="B17" s="93"/>
      <c r="C17" s="94"/>
      <c r="D17" s="95"/>
      <c r="E17" s="93"/>
      <c r="F17" s="126">
        <f>+'WTI GW'!F17-'WTI GW Prior'!F17</f>
        <v>-873.83833860000004</v>
      </c>
      <c r="G17" s="93"/>
      <c r="H17" s="126">
        <f>+'WTI GW'!H17-'WTI GW Prior'!H17</f>
        <v>0</v>
      </c>
      <c r="I17" s="93"/>
      <c r="J17" s="119">
        <f>+'WTI GW'!J17-'WTI GW Prior'!J17</f>
        <v>0</v>
      </c>
      <c r="K17" s="120">
        <f>+'WTI GW'!K17-'WTI GW Prior'!K17</f>
        <v>0</v>
      </c>
      <c r="L17" s="96"/>
      <c r="M17" s="126">
        <f>+'WTI GW'!M17-'WTI GW Prior'!M17</f>
        <v>0</v>
      </c>
      <c r="N17" s="93"/>
      <c r="O17" s="143">
        <f>SUM(F17:M17)</f>
        <v>-873.83833860000004</v>
      </c>
      <c r="P17" s="87"/>
      <c r="Q17" s="87"/>
      <c r="R17" s="87"/>
      <c r="S17" s="87"/>
      <c r="T17" s="87"/>
      <c r="U17" s="86"/>
      <c r="V17" s="93"/>
      <c r="W17" s="92">
        <f>A17</f>
        <v>37073</v>
      </c>
      <c r="X17" s="97"/>
      <c r="Y17" s="98"/>
      <c r="Z17" s="98"/>
      <c r="AA17" s="127">
        <f>O17-M17</f>
        <v>-873.83833860000004</v>
      </c>
      <c r="AC17" s="127">
        <f>O17</f>
        <v>-873.83833860000004</v>
      </c>
      <c r="AE17" s="179">
        <f>+'WTI GW'!AE17-'WTI GW Prior'!AE17</f>
        <v>30.958843980000001</v>
      </c>
    </row>
    <row r="18" spans="1:31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  <c r="AE18" s="181"/>
    </row>
    <row r="19" spans="1:31" ht="15.6" x14ac:dyDescent="0.3">
      <c r="A19" s="92">
        <v>37104</v>
      </c>
      <c r="B19" s="93"/>
      <c r="C19" s="94"/>
      <c r="D19" s="95"/>
      <c r="E19" s="93"/>
      <c r="F19" s="126">
        <f>+'WTI GW'!F19-'WTI GW Prior'!F19</f>
        <v>0</v>
      </c>
      <c r="G19" s="93"/>
      <c r="H19" s="126">
        <f>+'WTI GW'!H19-'WTI GW Prior'!H19</f>
        <v>1543.1071903</v>
      </c>
      <c r="I19" s="93"/>
      <c r="J19" s="119">
        <f>+'WTI GW'!J19-'WTI GW Prior'!J19</f>
        <v>0</v>
      </c>
      <c r="K19" s="120">
        <f>+'WTI GW'!K19-'WTI GW Prior'!K19</f>
        <v>0</v>
      </c>
      <c r="L19" s="96"/>
      <c r="M19" s="126">
        <f>+'WTI GW'!M19-'WTI GW Prior'!M19</f>
        <v>0</v>
      </c>
      <c r="N19" s="93"/>
      <c r="O19" s="143">
        <f>SUM(F19:M19)</f>
        <v>1543.1071903</v>
      </c>
      <c r="P19" s="87"/>
      <c r="Q19" s="87"/>
      <c r="R19" s="87"/>
      <c r="S19" s="87"/>
      <c r="T19" s="87"/>
      <c r="U19" s="86"/>
      <c r="V19" s="93"/>
      <c r="W19" s="92">
        <f>A19</f>
        <v>37104</v>
      </c>
      <c r="X19" s="97"/>
      <c r="Y19" s="98"/>
      <c r="Z19" s="98"/>
      <c r="AA19" s="127">
        <f>O19-M19</f>
        <v>1543.1071903</v>
      </c>
      <c r="AC19" s="127">
        <f>O19</f>
        <v>1543.1071903</v>
      </c>
      <c r="AE19" s="181"/>
    </row>
    <row r="20" spans="1:31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  <c r="AE20" s="182"/>
    </row>
    <row r="21" spans="1:31" ht="16.2" thickBot="1" x14ac:dyDescent="0.35">
      <c r="A21" s="99" t="s">
        <v>3</v>
      </c>
      <c r="B21" s="100" t="e">
        <f>SUM(#REF!)</f>
        <v>#REF!</v>
      </c>
      <c r="C21" s="100" t="e">
        <f>SUM(#REF!)</f>
        <v>#REF!</v>
      </c>
      <c r="D21" s="110" t="e">
        <f>SUM(#REF!)</f>
        <v>#REF!</v>
      </c>
      <c r="E21" s="100"/>
      <c r="F21" s="132">
        <f>SUM(F16:F20)</f>
        <v>-873.83833860000004</v>
      </c>
      <c r="G21" s="100"/>
      <c r="H21" s="132">
        <f>SUM(H16:H20)</f>
        <v>1543.1071903</v>
      </c>
      <c r="I21" s="100"/>
      <c r="J21" s="133">
        <f>SUM(J16:J20)</f>
        <v>0</v>
      </c>
      <c r="K21" s="134">
        <f>SUM(K16:K20)</f>
        <v>0</v>
      </c>
      <c r="L21" s="132"/>
      <c r="M21" s="132">
        <f>SUM(M16:M20)</f>
        <v>0</v>
      </c>
      <c r="N21" s="100"/>
      <c r="O21" s="165">
        <f>SUM(O16:O20)</f>
        <v>669.26885169999991</v>
      </c>
      <c r="P21" s="100"/>
      <c r="Q21" s="100" t="e">
        <f>SUM(#REF!)</f>
        <v>#REF!</v>
      </c>
      <c r="R21" s="100" t="e">
        <f>SUM(#REF!)</f>
        <v>#REF!</v>
      </c>
      <c r="S21" s="100" t="e">
        <f>SUM(#REF!)</f>
        <v>#REF!</v>
      </c>
      <c r="T21" s="100" t="e">
        <f>SUM(#REF!)</f>
        <v>#REF!</v>
      </c>
      <c r="U21" s="110" t="e">
        <f>SUM(#REF!)</f>
        <v>#REF!</v>
      </c>
      <c r="V21" s="100"/>
      <c r="W21" s="100"/>
      <c r="X21" s="111" t="e">
        <f>SUM(#REF!)</f>
        <v>#REF!</v>
      </c>
      <c r="Y21" s="111" t="e">
        <f>SUM(#REF!)</f>
        <v>#REF!</v>
      </c>
      <c r="Z21" s="111" t="e">
        <f>SUM(#REF!)</f>
        <v>#REF!</v>
      </c>
      <c r="AA21" s="166">
        <f>SUM(AA16:AA20)</f>
        <v>669.26885169999991</v>
      </c>
      <c r="AB21" s="24"/>
      <c r="AC21" s="166">
        <f>SUM(AC12:AC20)</f>
        <v>669.26885169999991</v>
      </c>
      <c r="AE21" s="187">
        <f>SUM(AE12:AE20)</f>
        <v>30.958843980000001</v>
      </c>
    </row>
    <row r="22" spans="1:31" ht="12.9" customHeight="1" thickTop="1" x14ac:dyDescent="0.25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</row>
    <row r="23" spans="1:31" ht="12.9" customHeight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31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31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5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5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1200000000000001" right="0.75" top="1" bottom="1" header="0.5" footer="0.5"/>
  <pageSetup scale="7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449580</xdr:colOff>
                    <xdr:row>31</xdr:row>
                    <xdr:rowOff>76200</xdr:rowOff>
                  </from>
                  <to>
                    <xdr:col>5</xdr:col>
                    <xdr:colOff>899160</xdr:colOff>
                    <xdr:row>33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121920</xdr:colOff>
                    <xdr:row>31</xdr:row>
                    <xdr:rowOff>68580</xdr:rowOff>
                  </from>
                  <to>
                    <xdr:col>7</xdr:col>
                    <xdr:colOff>701040</xdr:colOff>
                    <xdr:row>33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F69"/>
  <sheetViews>
    <sheetView showGridLines="0" zoomScale="75" workbookViewId="0">
      <selection activeCell="A11" sqref="A11:IV23"/>
    </sheetView>
  </sheetViews>
  <sheetFormatPr defaultColWidth="9.08984375" defaultRowHeight="13.2" x14ac:dyDescent="0.25"/>
  <cols>
    <col min="1" max="1" width="12.90625" style="2" bestFit="1" customWidth="1"/>
    <col min="2" max="4" width="11.54296875" style="2" hidden="1" customWidth="1"/>
    <col min="5" max="5" width="5.54296875" style="2" hidden="1" customWidth="1"/>
    <col min="6" max="6" width="9.81640625" style="2" customWidth="1"/>
    <col min="7" max="7" width="4.6328125" style="2" customWidth="1"/>
    <col min="8" max="8" width="9.81640625" style="2" customWidth="1"/>
    <col min="9" max="9" width="4.54296875" style="2" customWidth="1"/>
    <col min="10" max="11" width="9.81640625" style="2" customWidth="1"/>
    <col min="12" max="12" width="4.6328125" style="8" customWidth="1"/>
    <col min="13" max="13" width="9.81640625" style="2" customWidth="1"/>
    <col min="14" max="14" width="5.6328125" style="2" customWidth="1"/>
    <col min="15" max="15" width="9.8164062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hidden="1" customWidth="1"/>
    <col min="23" max="23" width="7" style="1" bestFit="1" customWidth="1"/>
    <col min="24" max="25" width="6.6328125" style="1" hidden="1" customWidth="1"/>
    <col min="26" max="26" width="23.453125" style="1" hidden="1" customWidth="1"/>
    <col min="27" max="27" width="12.81640625" style="1" customWidth="1"/>
    <col min="28" max="28" width="5.6328125" customWidth="1"/>
    <col min="29" max="29" width="10.81640625" style="1" customWidth="1"/>
    <col min="30" max="30" width="5.6328125" style="21" customWidth="1"/>
    <col min="31" max="32" width="10.54296875" style="21" customWidth="1"/>
    <col min="33" max="33" width="11.54296875" style="21" customWidth="1"/>
    <col min="34" max="16384" width="9.08984375" style="21"/>
  </cols>
  <sheetData>
    <row r="1" spans="1:32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5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2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6" x14ac:dyDescent="0.3">
      <c r="A5" s="36">
        <f ca="1">NOW()-1</f>
        <v>37061.667189699074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43</v>
      </c>
      <c r="AF7" s="178"/>
    </row>
    <row r="8" spans="1:32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7" t="s">
        <v>42</v>
      </c>
    </row>
    <row r="9" spans="1:32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6" t="s">
        <v>45</v>
      </c>
    </row>
    <row r="10" spans="1:32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7"/>
      <c r="AE10" s="185" t="s">
        <v>44</v>
      </c>
    </row>
    <row r="11" spans="1:32" s="22" customFormat="1" ht="28.5" customHeight="1" thickBot="1" x14ac:dyDescent="0.35">
      <c r="A11" s="78" t="s">
        <v>4</v>
      </c>
      <c r="B11" s="79" t="e">
        <v>#REF!</v>
      </c>
      <c r="C11" s="79" t="e">
        <v>#REF!</v>
      </c>
      <c r="D11" s="80" t="e">
        <v>#REF!</v>
      </c>
      <c r="E11" s="78"/>
      <c r="F11" s="123">
        <v>873.83833860000004</v>
      </c>
      <c r="G11" s="148"/>
      <c r="H11" s="123">
        <v>0</v>
      </c>
      <c r="I11" s="148"/>
      <c r="J11" s="162">
        <v>0</v>
      </c>
      <c r="K11" s="158">
        <v>0</v>
      </c>
      <c r="L11" s="78"/>
      <c r="M11" s="123">
        <v>0</v>
      </c>
      <c r="N11" s="148"/>
      <c r="O11" s="150">
        <v>873.83833860000004</v>
      </c>
      <c r="P11" s="82"/>
      <c r="Q11" s="79" t="e">
        <v>#REF!</v>
      </c>
      <c r="R11" s="79" t="e">
        <v>#REF!</v>
      </c>
      <c r="S11" s="79" t="e">
        <v>#REF!</v>
      </c>
      <c r="T11" s="79" t="e">
        <v>#REF!</v>
      </c>
      <c r="U11" s="81" t="e">
        <v>#REF!</v>
      </c>
      <c r="V11" s="46"/>
      <c r="W11" s="78"/>
      <c r="X11" s="83" t="e">
        <v>#REF!</v>
      </c>
      <c r="Y11" s="83" t="e">
        <v>#REF!</v>
      </c>
      <c r="Z11" s="136" t="e">
        <v>#REF!</v>
      </c>
      <c r="AA11" s="84">
        <v>873.83833860000004</v>
      </c>
      <c r="AB11" s="6"/>
      <c r="AC11" s="84">
        <v>873.83833860000004</v>
      </c>
      <c r="AE11" s="184">
        <v>-30.95884397</v>
      </c>
    </row>
    <row r="12" spans="1:32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6" x14ac:dyDescent="0.3">
      <c r="A17" s="92">
        <v>37073</v>
      </c>
      <c r="B17" s="93"/>
      <c r="C17" s="94"/>
      <c r="D17" s="95"/>
      <c r="E17" s="93"/>
      <c r="F17" s="126">
        <v>873.83833860000004</v>
      </c>
      <c r="G17" s="93"/>
      <c r="H17" s="126">
        <v>0</v>
      </c>
      <c r="I17" s="93"/>
      <c r="J17" s="119">
        <v>0</v>
      </c>
      <c r="K17" s="120">
        <v>0</v>
      </c>
      <c r="L17" s="96"/>
      <c r="M17" s="126">
        <v>0</v>
      </c>
      <c r="N17" s="93"/>
      <c r="O17" s="142">
        <v>873.83833860000004</v>
      </c>
      <c r="P17" s="96"/>
      <c r="Q17" s="96"/>
      <c r="R17" s="96"/>
      <c r="S17" s="96"/>
      <c r="T17" s="96"/>
      <c r="U17" s="95"/>
      <c r="V17" s="93"/>
      <c r="W17" s="92">
        <v>37073</v>
      </c>
      <c r="X17" s="97"/>
      <c r="Y17" s="98"/>
      <c r="Z17" s="98"/>
      <c r="AA17" s="127">
        <v>873.83833860000004</v>
      </c>
      <c r="AB17" s="21"/>
      <c r="AC17" s="127">
        <v>873.83833860000004</v>
      </c>
      <c r="AD17" s="188"/>
      <c r="AE17" s="179">
        <v>-30.95884397</v>
      </c>
    </row>
    <row r="18" spans="1:31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6" x14ac:dyDescent="0.3">
      <c r="A19" s="92">
        <v>37104</v>
      </c>
      <c r="B19" s="93"/>
      <c r="C19" s="94"/>
      <c r="D19" s="95"/>
      <c r="E19" s="93"/>
      <c r="F19" s="126">
        <v>0</v>
      </c>
      <c r="G19" s="93"/>
      <c r="H19" s="126">
        <v>0</v>
      </c>
      <c r="I19" s="93"/>
      <c r="J19" s="119">
        <v>0</v>
      </c>
      <c r="K19" s="120">
        <v>0</v>
      </c>
      <c r="L19" s="96"/>
      <c r="M19" s="126">
        <v>0</v>
      </c>
      <c r="N19" s="93"/>
      <c r="O19" s="142">
        <v>0</v>
      </c>
      <c r="P19" s="96"/>
      <c r="Q19" s="96"/>
      <c r="R19" s="96"/>
      <c r="S19" s="96"/>
      <c r="T19" s="96"/>
      <c r="U19" s="95"/>
      <c r="V19" s="93"/>
      <c r="W19" s="92">
        <v>37104</v>
      </c>
      <c r="X19" s="97"/>
      <c r="Y19" s="98"/>
      <c r="Z19" s="98"/>
      <c r="AA19" s="127">
        <v>0</v>
      </c>
      <c r="AB19" s="21"/>
      <c r="AC19" s="127">
        <v>0</v>
      </c>
      <c r="AE19" s="183"/>
    </row>
    <row r="20" spans="1:31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2" thickBot="1" x14ac:dyDescent="0.35">
      <c r="A21" s="99" t="s">
        <v>3</v>
      </c>
      <c r="B21" s="100" t="e">
        <v>#REF!</v>
      </c>
      <c r="C21" s="100" t="e">
        <v>#REF!</v>
      </c>
      <c r="D21" s="101" t="e">
        <v>#REF!</v>
      </c>
      <c r="E21" s="102"/>
      <c r="F21" s="129">
        <v>873.83833860000004</v>
      </c>
      <c r="G21" s="103"/>
      <c r="H21" s="129">
        <v>0</v>
      </c>
      <c r="I21" s="103"/>
      <c r="J21" s="130">
        <v>0</v>
      </c>
      <c r="K21" s="131">
        <v>0</v>
      </c>
      <c r="L21" s="129"/>
      <c r="M21" s="129">
        <v>0</v>
      </c>
      <c r="N21" s="103"/>
      <c r="O21" s="163">
        <v>873.83833860000004</v>
      </c>
      <c r="P21" s="103"/>
      <c r="Q21" s="103" t="e">
        <v>#REF!</v>
      </c>
      <c r="R21" s="103" t="e">
        <v>#REF!</v>
      </c>
      <c r="S21" s="103" t="e">
        <v>#REF!</v>
      </c>
      <c r="T21" s="103" t="e">
        <v>#REF!</v>
      </c>
      <c r="U21" s="101" t="e">
        <v>#REF!</v>
      </c>
      <c r="V21" s="104"/>
      <c r="W21" s="105"/>
      <c r="X21" s="106" t="e">
        <v>#REF!</v>
      </c>
      <c r="Y21" s="106" t="e">
        <v>#REF!</v>
      </c>
      <c r="Z21" s="106" t="e">
        <v>#REF!</v>
      </c>
      <c r="AA21" s="164">
        <v>873.83833860000004</v>
      </c>
      <c r="AB21" s="39"/>
      <c r="AC21" s="164">
        <v>873.83833860000004</v>
      </c>
      <c r="AD21" s="29"/>
      <c r="AE21" s="187">
        <v>-30.95884397</v>
      </c>
    </row>
    <row r="22" spans="1:31" ht="12.9" customHeight="1" thickTop="1" x14ac:dyDescent="0.25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" customHeight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5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5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0.75" right="0.75" top="1" bottom="1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G38" sqref="G38"/>
    </sheetView>
  </sheetViews>
  <sheetFormatPr defaultRowHeight="13.2" x14ac:dyDescent="0.25"/>
  <cols>
    <col min="1" max="1" width="10.453125" customWidth="1"/>
    <col min="4" max="4" width="11" customWidth="1"/>
    <col min="11" max="11" width="27" customWidth="1"/>
    <col min="22" max="22" width="0" hidden="1" customWidth="1"/>
    <col min="28" max="28" width="5.6328125" customWidth="1"/>
    <col min="30" max="30" width="5.6328125" customWidth="1"/>
  </cols>
  <sheetData>
    <row r="6" spans="1:17" ht="60.6" x14ac:dyDescent="1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.6" x14ac:dyDescent="1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60" x14ac:dyDescent="0.9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75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75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75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75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7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2001-06-20T21:01:46Z</cp:lastPrinted>
  <dcterms:created xsi:type="dcterms:W3CDTF">1997-02-04T06:23:25Z</dcterms:created>
  <dcterms:modified xsi:type="dcterms:W3CDTF">2023-09-10T11:07:15Z</dcterms:modified>
</cp:coreProperties>
</file>