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832" activeTab="2"/>
  </bookViews>
  <sheets>
    <sheet name="Summary" sheetId="37" r:id="rId1"/>
    <sheet name="Positions" sheetId="18" r:id="rId2"/>
    <sheet name="Prior Day Position" sheetId="30" r:id="rId3"/>
    <sheet name="PnL check" sheetId="31" r:id="rId4"/>
    <sheet name="EOL LINKS" sheetId="39" r:id="rId5"/>
  </sheets>
  <externalReferences>
    <externalReference r:id="rId6"/>
    <externalReference r:id="rId7"/>
    <externalReference r:id="rId8"/>
    <externalReference r:id="rId9"/>
  </externalReferences>
  <definedNames>
    <definedName name="april">#REF!</definedName>
    <definedName name="comed">#REF!</definedName>
    <definedName name="gas_ldc">#REF!</definedName>
    <definedName name="_gas2">#REF!</definedName>
    <definedName name="heat_index">#REF!</definedName>
    <definedName name="NumProducts">'EOL LINKS'!$G$1</definedName>
    <definedName name="_xlnm.Print_Area" localSheetId="1">Positions!$B$1:$S$36</definedName>
    <definedName name="tblPriorPrice" localSheetId="2">'Prior Day Position'!$BP$2:$BU$279</definedName>
    <definedName name="tblPriorPrice" localSheetId="0">Summary!#REF!</definedName>
    <definedName name="TopCurrDate">[3]Top!$E$4</definedName>
    <definedName name="weather1">#REF!</definedName>
  </definedNames>
  <calcPr calcId="92512" calcMode="manual"/>
</workbook>
</file>

<file path=xl/calcChain.xml><?xml version="1.0" encoding="utf-8"?>
<calcChain xmlns="http://schemas.openxmlformats.org/spreadsheetml/2006/main">
  <c r="H2" i="39" l="1"/>
  <c r="K2" i="39"/>
  <c r="H3" i="39"/>
  <c r="K3" i="39"/>
  <c r="H4" i="39"/>
  <c r="K4" i="39"/>
  <c r="H5" i="39"/>
  <c r="K5" i="39"/>
  <c r="H6" i="39"/>
  <c r="K6" i="39"/>
  <c r="H7" i="39"/>
  <c r="K7" i="39"/>
  <c r="H8" i="39"/>
  <c r="H9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V3" i="31"/>
  <c r="H4" i="31"/>
  <c r="V4" i="31"/>
  <c r="H5" i="31"/>
  <c r="V5" i="31"/>
  <c r="H6" i="31"/>
  <c r="V6" i="31"/>
  <c r="H7" i="31"/>
  <c r="V7" i="31"/>
  <c r="V8" i="31"/>
  <c r="D9" i="31"/>
  <c r="E9" i="31"/>
  <c r="F9" i="31"/>
  <c r="H9" i="31"/>
  <c r="M9" i="31"/>
  <c r="V9" i="31"/>
  <c r="V10" i="31"/>
  <c r="V13" i="31"/>
  <c r="T14" i="31"/>
  <c r="V14" i="31"/>
  <c r="V15" i="31"/>
  <c r="H16" i="31"/>
  <c r="L16" i="31"/>
  <c r="M16" i="31"/>
  <c r="S16" i="31"/>
  <c r="V16" i="31"/>
  <c r="H17" i="31"/>
  <c r="L17" i="31"/>
  <c r="M17" i="31"/>
  <c r="P17" i="31"/>
  <c r="S17" i="31"/>
  <c r="V17" i="31"/>
  <c r="S18" i="31"/>
  <c r="V18" i="31"/>
  <c r="S19" i="31"/>
  <c r="V19" i="31"/>
  <c r="H20" i="31"/>
  <c r="L20" i="31"/>
  <c r="M20" i="31"/>
  <c r="V20" i="31"/>
  <c r="H21" i="31"/>
  <c r="L21" i="31"/>
  <c r="M21" i="31"/>
  <c r="P21" i="31"/>
  <c r="S21" i="31"/>
  <c r="V21" i="31"/>
  <c r="H22" i="31"/>
  <c r="L22" i="31"/>
  <c r="M22" i="31"/>
  <c r="P22" i="31"/>
  <c r="S22" i="31"/>
  <c r="V22" i="31"/>
  <c r="H23" i="31"/>
  <c r="L23" i="31"/>
  <c r="M23" i="31"/>
  <c r="S23" i="31"/>
  <c r="V23" i="31"/>
  <c r="H24" i="31"/>
  <c r="L24" i="31"/>
  <c r="M24" i="31"/>
  <c r="S24" i="31"/>
  <c r="V24" i="31"/>
  <c r="H25" i="31"/>
  <c r="L25" i="31"/>
  <c r="M25" i="31"/>
  <c r="P25" i="31"/>
  <c r="T25" i="31"/>
  <c r="V25" i="31"/>
  <c r="H26" i="31"/>
  <c r="L26" i="31"/>
  <c r="M26" i="31"/>
  <c r="T26" i="31"/>
  <c r="V26" i="31"/>
  <c r="H27" i="31"/>
  <c r="L27" i="31"/>
  <c r="M27" i="31"/>
  <c r="P27" i="31"/>
  <c r="S27" i="31"/>
  <c r="V27" i="31"/>
  <c r="H28" i="31"/>
  <c r="L28" i="31"/>
  <c r="M28" i="31"/>
  <c r="W28" i="31"/>
  <c r="H29" i="31"/>
  <c r="L29" i="31"/>
  <c r="M29" i="31"/>
  <c r="H30" i="31"/>
  <c r="L30" i="31"/>
  <c r="M30" i="31"/>
  <c r="P30" i="31"/>
  <c r="V30" i="31"/>
  <c r="H31" i="31"/>
  <c r="L31" i="31"/>
  <c r="M31" i="31"/>
  <c r="P31" i="31"/>
  <c r="S31" i="31"/>
  <c r="V31" i="31"/>
  <c r="C32" i="31"/>
  <c r="D32" i="31"/>
  <c r="H32" i="31"/>
  <c r="L32" i="31"/>
  <c r="V32" i="31"/>
  <c r="T33" i="31"/>
  <c r="V33" i="31"/>
  <c r="V34" i="31"/>
  <c r="H35" i="31"/>
  <c r="L35" i="31"/>
  <c r="M35" i="31"/>
  <c r="T35" i="31"/>
  <c r="V35" i="31"/>
  <c r="H36" i="31"/>
  <c r="L36" i="31"/>
  <c r="M36" i="31"/>
  <c r="V36" i="31"/>
  <c r="H37" i="31"/>
  <c r="L37" i="31"/>
  <c r="M37" i="31"/>
  <c r="S37" i="31"/>
  <c r="V37" i="31"/>
  <c r="H38" i="31"/>
  <c r="L38" i="31"/>
  <c r="M38" i="31"/>
  <c r="V38" i="31"/>
  <c r="H39" i="31"/>
  <c r="L39" i="31"/>
  <c r="M39" i="31"/>
  <c r="V39" i="31"/>
  <c r="H40" i="31"/>
  <c r="L40" i="31"/>
  <c r="M40" i="31"/>
  <c r="V40" i="31"/>
  <c r="H41" i="31"/>
  <c r="L41" i="31"/>
  <c r="M41" i="31"/>
  <c r="T41" i="31"/>
  <c r="V41" i="31"/>
  <c r="H42" i="31"/>
  <c r="L42" i="31"/>
  <c r="M42" i="31"/>
  <c r="T42" i="31"/>
  <c r="V42" i="31"/>
  <c r="H43" i="31"/>
  <c r="L43" i="31"/>
  <c r="M43" i="31"/>
  <c r="V43" i="31"/>
  <c r="H44" i="31"/>
  <c r="L44" i="31"/>
  <c r="M44" i="31"/>
  <c r="S44" i="31"/>
  <c r="V44" i="31"/>
  <c r="H45" i="31"/>
  <c r="L45" i="31"/>
  <c r="M45" i="31"/>
  <c r="V45" i="31"/>
  <c r="H46" i="31"/>
  <c r="L46" i="31"/>
  <c r="M46" i="31"/>
  <c r="V46" i="31"/>
  <c r="C47" i="31"/>
  <c r="D47" i="31"/>
  <c r="H47" i="31"/>
  <c r="L47" i="31"/>
  <c r="V47" i="31"/>
  <c r="V48" i="31"/>
  <c r="W49" i="31"/>
  <c r="H50" i="31"/>
  <c r="L50" i="31"/>
  <c r="M50" i="31"/>
  <c r="H51" i="31"/>
  <c r="L51" i="31"/>
  <c r="M51" i="31"/>
  <c r="V51" i="31"/>
  <c r="H52" i="31"/>
  <c r="L52" i="31"/>
  <c r="M52" i="31"/>
  <c r="H53" i="31"/>
  <c r="L53" i="31"/>
  <c r="M53" i="31"/>
  <c r="M55" i="31"/>
  <c r="R56" i="31"/>
  <c r="S56" i="31"/>
  <c r="R57" i="31"/>
  <c r="S57" i="31"/>
  <c r="R58" i="31"/>
  <c r="S58" i="31"/>
  <c r="R59" i="31"/>
  <c r="S59" i="31"/>
  <c r="R60" i="31"/>
  <c r="S60" i="31"/>
  <c r="R61" i="31"/>
  <c r="S61" i="31"/>
  <c r="L62" i="31"/>
  <c r="M62" i="31"/>
  <c r="R62" i="31"/>
  <c r="S62" i="31"/>
  <c r="L63" i="31"/>
  <c r="M63" i="31"/>
  <c r="R63" i="31"/>
  <c r="S63" i="31"/>
  <c r="L64" i="31"/>
  <c r="M64" i="31"/>
  <c r="R64" i="31"/>
  <c r="S64" i="31"/>
  <c r="L65" i="31"/>
  <c r="M65" i="31"/>
  <c r="R65" i="31"/>
  <c r="S65" i="31"/>
  <c r="L66" i="31"/>
  <c r="M66" i="31"/>
  <c r="R66" i="31"/>
  <c r="S66" i="31"/>
  <c r="L67" i="31"/>
  <c r="M67" i="31"/>
  <c r="R67" i="31"/>
  <c r="S67" i="31"/>
  <c r="L68" i="31"/>
  <c r="M68" i="31"/>
  <c r="S68" i="31"/>
  <c r="E71" i="31"/>
  <c r="M71" i="31"/>
  <c r="N92" i="31"/>
  <c r="L3" i="18"/>
  <c r="H4" i="18"/>
  <c r="L4" i="18"/>
  <c r="O4" i="18"/>
  <c r="P4" i="18"/>
  <c r="Q4" i="18"/>
  <c r="R4" i="18"/>
  <c r="S4" i="18"/>
  <c r="H5" i="18"/>
  <c r="L5" i="18"/>
  <c r="M5" i="18"/>
  <c r="O5" i="18"/>
  <c r="P5" i="18"/>
  <c r="Q5" i="18"/>
  <c r="R5" i="18"/>
  <c r="S5" i="18"/>
  <c r="H6" i="18"/>
  <c r="L6" i="18"/>
  <c r="M6" i="18"/>
  <c r="O6" i="18"/>
  <c r="P6" i="18"/>
  <c r="Q6" i="18"/>
  <c r="R6" i="18"/>
  <c r="S6" i="18"/>
  <c r="H7" i="18"/>
  <c r="L7" i="18"/>
  <c r="M7" i="18"/>
  <c r="H8" i="18"/>
  <c r="L8" i="18"/>
  <c r="Q8" i="18"/>
  <c r="R8" i="18"/>
  <c r="S8" i="18"/>
  <c r="H9" i="18"/>
  <c r="H10" i="18"/>
  <c r="L10" i="18"/>
  <c r="M10" i="18"/>
  <c r="M12" i="18"/>
  <c r="N12" i="18"/>
  <c r="H13" i="18"/>
  <c r="M13" i="18"/>
  <c r="W18" i="18"/>
  <c r="X18" i="18"/>
  <c r="Y18" i="18"/>
  <c r="Z18" i="18"/>
  <c r="AA18" i="18"/>
  <c r="AB18" i="18"/>
  <c r="AC18" i="18"/>
  <c r="H19" i="18"/>
  <c r="W19" i="18"/>
  <c r="X19" i="18"/>
  <c r="Y19" i="18"/>
  <c r="Z19" i="18"/>
  <c r="AA19" i="18"/>
  <c r="AB19" i="18"/>
  <c r="AC19" i="18"/>
  <c r="H20" i="18"/>
  <c r="M20" i="18"/>
  <c r="N20" i="18"/>
  <c r="O20" i="18"/>
  <c r="P20" i="18"/>
  <c r="Q20" i="18"/>
  <c r="W20" i="18"/>
  <c r="X20" i="18"/>
  <c r="Y20" i="18"/>
  <c r="Z20" i="18"/>
  <c r="AA20" i="18"/>
  <c r="AB20" i="18"/>
  <c r="AC20" i="18"/>
  <c r="H21" i="18"/>
  <c r="M21" i="18"/>
  <c r="N21" i="18"/>
  <c r="O21" i="18"/>
  <c r="P21" i="18"/>
  <c r="Q21" i="18"/>
  <c r="AC21" i="18"/>
  <c r="AF21" i="18"/>
  <c r="AG21" i="18"/>
  <c r="M22" i="18"/>
  <c r="N22" i="18"/>
  <c r="O22" i="18"/>
  <c r="P22" i="18"/>
  <c r="Q22" i="18"/>
  <c r="AF22" i="18"/>
  <c r="AG22" i="18"/>
  <c r="H23" i="18"/>
  <c r="M23" i="18"/>
  <c r="N23" i="18"/>
  <c r="O23" i="18"/>
  <c r="P23" i="18"/>
  <c r="Q23" i="18"/>
  <c r="W23" i="18"/>
  <c r="X23" i="18"/>
  <c r="Y23" i="18"/>
  <c r="Z23" i="18"/>
  <c r="AA23" i="18"/>
  <c r="AB23" i="18"/>
  <c r="AC23" i="18"/>
  <c r="AF23" i="18"/>
  <c r="AG23" i="18"/>
  <c r="H24" i="18"/>
  <c r="M24" i="18"/>
  <c r="N24" i="18"/>
  <c r="O24" i="18"/>
  <c r="P24" i="18"/>
  <c r="Q24" i="18"/>
  <c r="R24" i="18"/>
  <c r="W24" i="18"/>
  <c r="X24" i="18"/>
  <c r="Y24" i="18"/>
  <c r="Z24" i="18"/>
  <c r="AA24" i="18"/>
  <c r="AB24" i="18"/>
  <c r="AC24" i="18"/>
  <c r="AF24" i="18"/>
  <c r="AG24" i="18"/>
  <c r="H25" i="18"/>
  <c r="M25" i="18"/>
  <c r="N25" i="18"/>
  <c r="O25" i="18"/>
  <c r="P25" i="18"/>
  <c r="Q25" i="18"/>
  <c r="W25" i="18"/>
  <c r="X25" i="18"/>
  <c r="Y25" i="18"/>
  <c r="Z25" i="18"/>
  <c r="AA25" i="18"/>
  <c r="AB25" i="18"/>
  <c r="AC25" i="18"/>
  <c r="AF25" i="18"/>
  <c r="AG25" i="18"/>
  <c r="H26" i="18"/>
  <c r="M26" i="18"/>
  <c r="N26" i="18"/>
  <c r="O26" i="18"/>
  <c r="P26" i="18"/>
  <c r="Q26" i="18"/>
  <c r="W26" i="18"/>
  <c r="X26" i="18"/>
  <c r="Y26" i="18"/>
  <c r="Z26" i="18"/>
  <c r="AA26" i="18"/>
  <c r="AB26" i="18"/>
  <c r="AC26" i="18"/>
  <c r="AF26" i="18"/>
  <c r="AG26" i="18"/>
  <c r="H27" i="18"/>
  <c r="M27" i="18"/>
  <c r="N27" i="18"/>
  <c r="O27" i="18"/>
  <c r="P27" i="18"/>
  <c r="Q27" i="18"/>
  <c r="W27" i="18"/>
  <c r="X27" i="18"/>
  <c r="Y27" i="18"/>
  <c r="Z27" i="18"/>
  <c r="AA27" i="18"/>
  <c r="AB27" i="18"/>
  <c r="AC27" i="18"/>
  <c r="AF27" i="18"/>
  <c r="AG27" i="18"/>
  <c r="H28" i="18"/>
  <c r="W28" i="18"/>
  <c r="X28" i="18"/>
  <c r="Y28" i="18"/>
  <c r="Z28" i="18"/>
  <c r="AA28" i="18"/>
  <c r="AB28" i="18"/>
  <c r="AC28" i="18"/>
  <c r="H29" i="18"/>
  <c r="W29" i="18"/>
  <c r="X29" i="18"/>
  <c r="Y29" i="18"/>
  <c r="Z29" i="18"/>
  <c r="AA29" i="18"/>
  <c r="AB29" i="18"/>
  <c r="AC29" i="18"/>
  <c r="H30" i="18"/>
  <c r="M30" i="18"/>
  <c r="P30" i="18"/>
  <c r="Q30" i="18"/>
  <c r="W30" i="18"/>
  <c r="X30" i="18"/>
  <c r="Y30" i="18"/>
  <c r="Z30" i="18"/>
  <c r="AA30" i="18"/>
  <c r="AB30" i="18"/>
  <c r="AC30" i="18"/>
  <c r="H31" i="18"/>
  <c r="W31" i="18"/>
  <c r="X31" i="18"/>
  <c r="Y31" i="18"/>
  <c r="Z31" i="18"/>
  <c r="AA31" i="18"/>
  <c r="AB31" i="18"/>
  <c r="AC31" i="18"/>
  <c r="H32" i="18"/>
  <c r="K32" i="18"/>
  <c r="W32" i="18"/>
  <c r="X32" i="18"/>
  <c r="Y32" i="18"/>
  <c r="Z32" i="18"/>
  <c r="AA32" i="18"/>
  <c r="AB32" i="18"/>
  <c r="AC32" i="18"/>
  <c r="H33" i="18"/>
  <c r="K33" i="18"/>
  <c r="W33" i="18"/>
  <c r="X33" i="18"/>
  <c r="Y33" i="18"/>
  <c r="Z33" i="18"/>
  <c r="AA33" i="18"/>
  <c r="AB33" i="18"/>
  <c r="AC33" i="18"/>
  <c r="H34" i="18"/>
  <c r="K34" i="18"/>
  <c r="W34" i="18"/>
  <c r="X34" i="18"/>
  <c r="Y34" i="18"/>
  <c r="Z34" i="18"/>
  <c r="AA34" i="18"/>
  <c r="AB34" i="18"/>
  <c r="AC34" i="18"/>
  <c r="C35" i="18"/>
  <c r="H35" i="18"/>
  <c r="K35" i="18"/>
  <c r="V35" i="18"/>
  <c r="X35" i="18"/>
  <c r="Z35" i="18"/>
  <c r="AC35" i="18"/>
  <c r="K36" i="18"/>
  <c r="K37" i="18"/>
  <c r="H38" i="18"/>
  <c r="K38" i="18"/>
  <c r="W38" i="18"/>
  <c r="X38" i="18"/>
  <c r="Y38" i="18"/>
  <c r="Z38" i="18"/>
  <c r="AA38" i="18"/>
  <c r="AB38" i="18"/>
  <c r="AC38" i="18"/>
  <c r="H39" i="18"/>
  <c r="K39" i="18"/>
  <c r="W39" i="18"/>
  <c r="X39" i="18"/>
  <c r="Y39" i="18"/>
  <c r="Z39" i="18"/>
  <c r="AA39" i="18"/>
  <c r="AB39" i="18"/>
  <c r="AC39" i="18"/>
  <c r="H40" i="18"/>
  <c r="K40" i="18"/>
  <c r="W40" i="18"/>
  <c r="X40" i="18"/>
  <c r="Y40" i="18"/>
  <c r="Z40" i="18"/>
  <c r="AA40" i="18"/>
  <c r="AB40" i="18"/>
  <c r="AC40" i="18"/>
  <c r="H41" i="18"/>
  <c r="K41" i="18"/>
  <c r="W41" i="18"/>
  <c r="X41" i="18"/>
  <c r="Y41" i="18"/>
  <c r="Z41" i="18"/>
  <c r="AA41" i="18"/>
  <c r="AB41" i="18"/>
  <c r="AC41" i="18"/>
  <c r="H42" i="18"/>
  <c r="K42" i="18"/>
  <c r="W42" i="18"/>
  <c r="X42" i="18"/>
  <c r="Y42" i="18"/>
  <c r="Z42" i="18"/>
  <c r="AA42" i="18"/>
  <c r="AB42" i="18"/>
  <c r="AC42" i="18"/>
  <c r="H43" i="18"/>
  <c r="K43" i="18"/>
  <c r="W43" i="18"/>
  <c r="X43" i="18"/>
  <c r="Y43" i="18"/>
  <c r="Z43" i="18"/>
  <c r="AA43" i="18"/>
  <c r="AB43" i="18"/>
  <c r="AC43" i="18"/>
  <c r="H44" i="18"/>
  <c r="K44" i="18"/>
  <c r="W44" i="18"/>
  <c r="X44" i="18"/>
  <c r="Y44" i="18"/>
  <c r="Z44" i="18"/>
  <c r="AA44" i="18"/>
  <c r="AB44" i="18"/>
  <c r="AC44" i="18"/>
  <c r="H45" i="18"/>
  <c r="K45" i="18"/>
  <c r="W45" i="18"/>
  <c r="X45" i="18"/>
  <c r="Y45" i="18"/>
  <c r="Z45" i="18"/>
  <c r="AA45" i="18"/>
  <c r="AB45" i="18"/>
  <c r="AC45" i="18"/>
  <c r="H46" i="18"/>
  <c r="W46" i="18"/>
  <c r="X46" i="18"/>
  <c r="Y46" i="18"/>
  <c r="Z46" i="18"/>
  <c r="AA46" i="18"/>
  <c r="AB46" i="18"/>
  <c r="AC46" i="18"/>
  <c r="H47" i="18"/>
  <c r="W47" i="18"/>
  <c r="X47" i="18"/>
  <c r="Y47" i="18"/>
  <c r="Z47" i="18"/>
  <c r="AA47" i="18"/>
  <c r="AB47" i="18"/>
  <c r="AC47" i="18"/>
  <c r="H48" i="18"/>
  <c r="W48" i="18"/>
  <c r="X48" i="18"/>
  <c r="Y48" i="18"/>
  <c r="Z48" i="18"/>
  <c r="AA48" i="18"/>
  <c r="AB48" i="18"/>
  <c r="AC48" i="18"/>
  <c r="H49" i="18"/>
  <c r="W49" i="18"/>
  <c r="X49" i="18"/>
  <c r="Y49" i="18"/>
  <c r="Z49" i="18"/>
  <c r="AA49" i="18"/>
  <c r="AB49" i="18"/>
  <c r="AC49" i="18"/>
  <c r="C50" i="18"/>
  <c r="H50" i="18"/>
  <c r="V50" i="18"/>
  <c r="X50" i="18"/>
  <c r="Z50" i="18"/>
  <c r="AC50" i="18"/>
  <c r="H52" i="18"/>
  <c r="H53" i="18"/>
  <c r="H54" i="18"/>
  <c r="W54" i="18"/>
  <c r="X54" i="18"/>
  <c r="Y54" i="18"/>
  <c r="Z54" i="18"/>
  <c r="AA54" i="18"/>
  <c r="AC54" i="18"/>
  <c r="W55" i="18"/>
  <c r="X55" i="18"/>
  <c r="Y55" i="18"/>
  <c r="Z55" i="18"/>
  <c r="AA55" i="18"/>
  <c r="AC55" i="18"/>
  <c r="F56" i="18"/>
  <c r="G56" i="18"/>
  <c r="H56" i="18"/>
  <c r="F57" i="18"/>
  <c r="G57" i="18"/>
  <c r="H57" i="18"/>
  <c r="AA57" i="18"/>
  <c r="AB57" i="18"/>
  <c r="F58" i="18"/>
  <c r="G58" i="18"/>
  <c r="H58" i="18"/>
  <c r="AA58" i="18"/>
  <c r="AB58" i="18"/>
  <c r="AA59" i="18"/>
  <c r="AB59" i="18"/>
  <c r="AA60" i="18"/>
  <c r="AB60" i="18"/>
  <c r="AA61" i="18"/>
  <c r="AB61" i="18"/>
  <c r="AA62" i="18"/>
  <c r="AB62" i="18"/>
  <c r="AA63" i="18"/>
  <c r="AB63" i="18"/>
  <c r="AA64" i="18"/>
  <c r="AB64" i="18"/>
  <c r="AA65" i="18"/>
  <c r="AB65" i="18"/>
  <c r="AA66" i="18"/>
  <c r="AB66" i="18"/>
  <c r="AA67" i="18"/>
  <c r="AB67" i="18"/>
  <c r="AA68" i="18"/>
  <c r="AB68" i="18"/>
  <c r="AA70" i="18"/>
  <c r="AB70" i="18"/>
  <c r="AA73" i="18"/>
  <c r="AB73" i="18"/>
  <c r="AA74" i="18"/>
  <c r="AB74" i="18"/>
  <c r="AA75" i="18"/>
  <c r="AB75" i="18"/>
  <c r="AA76" i="18"/>
  <c r="AB76" i="18"/>
  <c r="AA77" i="18"/>
  <c r="AB77" i="18"/>
  <c r="AA78" i="18"/>
  <c r="AB78" i="18"/>
  <c r="AA79" i="18"/>
  <c r="AB79" i="18"/>
  <c r="AA80" i="18"/>
  <c r="AB80" i="18"/>
  <c r="AA81" i="18"/>
  <c r="AB81" i="18"/>
  <c r="AA82" i="18"/>
  <c r="AB82" i="18"/>
  <c r="AA83" i="18"/>
  <c r="AB83" i="18"/>
  <c r="AA84" i="18"/>
  <c r="AB84" i="18"/>
  <c r="AA86" i="18"/>
  <c r="AB86" i="18"/>
  <c r="AA88" i="18"/>
  <c r="AB88" i="18"/>
  <c r="AA89" i="18"/>
  <c r="AB89" i="18"/>
  <c r="AA90" i="18"/>
  <c r="AB90" i="18"/>
  <c r="AA91" i="18"/>
  <c r="AB91" i="18"/>
  <c r="AA92" i="18"/>
  <c r="AB92" i="18"/>
  <c r="AA93" i="18"/>
  <c r="AB93" i="18"/>
  <c r="AA94" i="18"/>
  <c r="AB94" i="18"/>
  <c r="AA95" i="18"/>
  <c r="AB95" i="18"/>
  <c r="AA96" i="18"/>
  <c r="AB96" i="18"/>
  <c r="AA97" i="18"/>
  <c r="AB97" i="18"/>
  <c r="AA98" i="18"/>
  <c r="AB98" i="18"/>
  <c r="AA99" i="18"/>
  <c r="AB99" i="18"/>
  <c r="AA101" i="18"/>
  <c r="AB101" i="18"/>
  <c r="V3" i="30"/>
  <c r="H4" i="30"/>
  <c r="V4" i="30"/>
  <c r="H5" i="30"/>
  <c r="V5" i="30"/>
  <c r="H6" i="30"/>
  <c r="V6" i="30"/>
  <c r="H7" i="30"/>
  <c r="V7" i="30"/>
  <c r="V8" i="30"/>
  <c r="D9" i="30"/>
  <c r="E9" i="30"/>
  <c r="F9" i="30"/>
  <c r="H9" i="30"/>
  <c r="M9" i="30"/>
  <c r="V9" i="30"/>
  <c r="V10" i="30"/>
  <c r="V13" i="30"/>
  <c r="V14" i="30"/>
  <c r="V15" i="30"/>
  <c r="H16" i="30"/>
  <c r="K16" i="30"/>
  <c r="L16" i="30"/>
  <c r="M16" i="30"/>
  <c r="V16" i="30"/>
  <c r="H17" i="30"/>
  <c r="K17" i="30"/>
  <c r="L17" i="30"/>
  <c r="M17" i="30"/>
  <c r="P17" i="30"/>
  <c r="V17" i="30"/>
  <c r="K18" i="30"/>
  <c r="V18" i="30"/>
  <c r="V19" i="30"/>
  <c r="H20" i="30"/>
  <c r="K20" i="30"/>
  <c r="L20" i="30"/>
  <c r="M20" i="30"/>
  <c r="V20" i="30"/>
  <c r="H21" i="30"/>
  <c r="K21" i="30"/>
  <c r="L21" i="30"/>
  <c r="M21" i="30"/>
  <c r="P21" i="30"/>
  <c r="V21" i="30"/>
  <c r="H22" i="30"/>
  <c r="K22" i="30"/>
  <c r="L22" i="30"/>
  <c r="M22" i="30"/>
  <c r="P22" i="30"/>
  <c r="V22" i="30"/>
  <c r="H23" i="30"/>
  <c r="K23" i="30"/>
  <c r="L23" i="30"/>
  <c r="M23" i="30"/>
  <c r="V23" i="30"/>
  <c r="H24" i="30"/>
  <c r="K24" i="30"/>
  <c r="L24" i="30"/>
  <c r="M24" i="30"/>
  <c r="V24" i="30"/>
  <c r="H25" i="30"/>
  <c r="K25" i="30"/>
  <c r="L25" i="30"/>
  <c r="M25" i="30"/>
  <c r="P25" i="30"/>
  <c r="V25" i="30"/>
  <c r="H26" i="30"/>
  <c r="K26" i="30"/>
  <c r="L26" i="30"/>
  <c r="M26" i="30"/>
  <c r="V26" i="30"/>
  <c r="H27" i="30"/>
  <c r="K27" i="30"/>
  <c r="L27" i="30"/>
  <c r="M27" i="30"/>
  <c r="P27" i="30"/>
  <c r="V27" i="30"/>
  <c r="H28" i="30"/>
  <c r="K28" i="30"/>
  <c r="L28" i="30"/>
  <c r="M28" i="30"/>
  <c r="W28" i="30"/>
  <c r="H29" i="30"/>
  <c r="K29" i="30"/>
  <c r="L29" i="30"/>
  <c r="M29" i="30"/>
  <c r="H30" i="30"/>
  <c r="K30" i="30"/>
  <c r="L30" i="30"/>
  <c r="M30" i="30"/>
  <c r="P30" i="30"/>
  <c r="V30" i="30"/>
  <c r="H31" i="30"/>
  <c r="K31" i="30"/>
  <c r="L31" i="30"/>
  <c r="M31" i="30"/>
  <c r="P31" i="30"/>
  <c r="V31" i="30"/>
  <c r="C32" i="30"/>
  <c r="D32" i="30"/>
  <c r="H32" i="30"/>
  <c r="K32" i="30"/>
  <c r="L32" i="30"/>
  <c r="V32" i="30"/>
  <c r="K33" i="30"/>
  <c r="V33" i="30"/>
  <c r="V34" i="30"/>
  <c r="H35" i="30"/>
  <c r="K35" i="30"/>
  <c r="L35" i="30"/>
  <c r="M35" i="30"/>
  <c r="V35" i="30"/>
  <c r="H36" i="30"/>
  <c r="K36" i="30"/>
  <c r="L36" i="30"/>
  <c r="M36" i="30"/>
  <c r="V36" i="30"/>
  <c r="H37" i="30"/>
  <c r="K37" i="30"/>
  <c r="L37" i="30"/>
  <c r="M37" i="30"/>
  <c r="V37" i="30"/>
  <c r="H38" i="30"/>
  <c r="K38" i="30"/>
  <c r="L38" i="30"/>
  <c r="M38" i="30"/>
  <c r="V38" i="30"/>
  <c r="H39" i="30"/>
  <c r="K39" i="30"/>
  <c r="L39" i="30"/>
  <c r="M39" i="30"/>
  <c r="V39" i="30"/>
  <c r="H40" i="30"/>
  <c r="K40" i="30"/>
  <c r="L40" i="30"/>
  <c r="M40" i="30"/>
  <c r="V40" i="30"/>
  <c r="H41" i="30"/>
  <c r="K41" i="30"/>
  <c r="L41" i="30"/>
  <c r="M41" i="30"/>
  <c r="V41" i="30"/>
  <c r="H42" i="30"/>
  <c r="K42" i="30"/>
  <c r="L42" i="30"/>
  <c r="M42" i="30"/>
  <c r="V42" i="30"/>
  <c r="H43" i="30"/>
  <c r="K43" i="30"/>
  <c r="L43" i="30"/>
  <c r="M43" i="30"/>
  <c r="V43" i="30"/>
  <c r="H44" i="30"/>
  <c r="K44" i="30"/>
  <c r="L44" i="30"/>
  <c r="M44" i="30"/>
  <c r="V44" i="30"/>
  <c r="H45" i="30"/>
  <c r="K45" i="30"/>
  <c r="L45" i="30"/>
  <c r="M45" i="30"/>
  <c r="V45" i="30"/>
  <c r="H46" i="30"/>
  <c r="K46" i="30"/>
  <c r="L46" i="30"/>
  <c r="M46" i="30"/>
  <c r="V46" i="30"/>
  <c r="C47" i="30"/>
  <c r="D47" i="30"/>
  <c r="H47" i="30"/>
  <c r="K47" i="30"/>
  <c r="L47" i="30"/>
  <c r="V47" i="30"/>
  <c r="V48" i="30"/>
  <c r="W49" i="30"/>
  <c r="H50" i="30"/>
  <c r="K50" i="30"/>
  <c r="L50" i="30"/>
  <c r="M50" i="30"/>
  <c r="H51" i="30"/>
  <c r="K51" i="30"/>
  <c r="L51" i="30"/>
  <c r="M51" i="30"/>
  <c r="V51" i="30"/>
  <c r="H52" i="30"/>
  <c r="K52" i="30"/>
  <c r="L52" i="30"/>
  <c r="M52" i="30"/>
  <c r="H53" i="30"/>
  <c r="K53" i="30"/>
  <c r="L53" i="30"/>
  <c r="M53" i="30"/>
  <c r="H54" i="30"/>
  <c r="K54" i="30"/>
  <c r="L54" i="30"/>
  <c r="M54" i="30"/>
  <c r="M56" i="30"/>
  <c r="R57" i="30"/>
  <c r="S57" i="30"/>
  <c r="R58" i="30"/>
  <c r="S58" i="30"/>
  <c r="R59" i="30"/>
  <c r="S59" i="30"/>
  <c r="R60" i="30"/>
  <c r="S60" i="30"/>
  <c r="R61" i="30"/>
  <c r="S61" i="30"/>
  <c r="R62" i="30"/>
  <c r="S62" i="30"/>
  <c r="J63" i="30"/>
  <c r="K63" i="30"/>
  <c r="L63" i="30"/>
  <c r="M63" i="30"/>
  <c r="R63" i="30"/>
  <c r="S63" i="30"/>
  <c r="J64" i="30"/>
  <c r="K64" i="30"/>
  <c r="L64" i="30"/>
  <c r="M64" i="30"/>
  <c r="R64" i="30"/>
  <c r="S64" i="30"/>
  <c r="J65" i="30"/>
  <c r="K65" i="30"/>
  <c r="L65" i="30"/>
  <c r="M65" i="30"/>
  <c r="R65" i="30"/>
  <c r="S65" i="30"/>
  <c r="J66" i="30"/>
  <c r="K66" i="30"/>
  <c r="L66" i="30"/>
  <c r="M66" i="30"/>
  <c r="R66" i="30"/>
  <c r="S66" i="30"/>
  <c r="J67" i="30"/>
  <c r="K67" i="30"/>
  <c r="L67" i="30"/>
  <c r="M67" i="30"/>
  <c r="R67" i="30"/>
  <c r="S67" i="30"/>
  <c r="J68" i="30"/>
  <c r="K68" i="30"/>
  <c r="L68" i="30"/>
  <c r="M68" i="30"/>
  <c r="R68" i="30"/>
  <c r="S68" i="30"/>
  <c r="J69" i="30"/>
  <c r="K69" i="30"/>
  <c r="L69" i="30"/>
  <c r="M69" i="30"/>
  <c r="S69" i="30"/>
  <c r="E72" i="30"/>
  <c r="M72" i="30"/>
  <c r="N93" i="30"/>
  <c r="B2" i="37"/>
  <c r="C2" i="37"/>
  <c r="D2" i="37"/>
  <c r="E2" i="37"/>
  <c r="F2" i="37"/>
  <c r="G2" i="37"/>
  <c r="H2" i="37"/>
  <c r="I2" i="37"/>
  <c r="J2" i="37"/>
  <c r="L2" i="37"/>
  <c r="M2" i="37"/>
  <c r="N2" i="37"/>
  <c r="B3" i="37"/>
  <c r="C3" i="37"/>
  <c r="D3" i="37"/>
  <c r="E3" i="37"/>
  <c r="F3" i="37"/>
  <c r="G3" i="37"/>
  <c r="H3" i="37"/>
  <c r="I3" i="37"/>
  <c r="J3" i="37"/>
  <c r="L3" i="37"/>
  <c r="M3" i="37"/>
  <c r="N3" i="37"/>
  <c r="D5" i="37"/>
  <c r="E5" i="37"/>
  <c r="F5" i="37"/>
  <c r="G5" i="37"/>
  <c r="H5" i="37"/>
  <c r="I5" i="37"/>
  <c r="J5" i="37"/>
  <c r="L5" i="37"/>
  <c r="B6" i="37"/>
  <c r="C6" i="37"/>
  <c r="D6" i="37"/>
  <c r="E6" i="37"/>
  <c r="F6" i="37"/>
  <c r="G6" i="37"/>
  <c r="H6" i="37"/>
  <c r="I6" i="37"/>
  <c r="J6" i="37"/>
  <c r="L6" i="37"/>
  <c r="M6" i="37"/>
  <c r="N6" i="37"/>
  <c r="B7" i="37"/>
  <c r="C7" i="37"/>
  <c r="D7" i="37"/>
  <c r="E7" i="37"/>
  <c r="F7" i="37"/>
  <c r="G7" i="37"/>
  <c r="H7" i="37"/>
  <c r="I7" i="37"/>
  <c r="J7" i="37"/>
  <c r="L7" i="37"/>
  <c r="M7" i="37"/>
  <c r="N7" i="37"/>
  <c r="B8" i="37"/>
  <c r="C8" i="37"/>
  <c r="D8" i="37"/>
  <c r="E8" i="37"/>
  <c r="F8" i="37"/>
  <c r="G8" i="37"/>
  <c r="H8" i="37"/>
  <c r="I8" i="37"/>
  <c r="J8" i="37"/>
  <c r="L8" i="37"/>
  <c r="M8" i="37"/>
  <c r="N8" i="37"/>
  <c r="B9" i="37"/>
  <c r="C9" i="37"/>
  <c r="D9" i="37"/>
  <c r="E9" i="37"/>
  <c r="F9" i="37"/>
  <c r="G9" i="37"/>
  <c r="H9" i="37"/>
  <c r="I9" i="37"/>
  <c r="J9" i="37"/>
  <c r="L9" i="37"/>
  <c r="M9" i="37"/>
  <c r="N9" i="37"/>
  <c r="B10" i="37"/>
  <c r="C10" i="37"/>
  <c r="D10" i="37"/>
  <c r="E10" i="37"/>
  <c r="F10" i="37"/>
  <c r="G10" i="37"/>
  <c r="H10" i="37"/>
  <c r="I10" i="37"/>
  <c r="J10" i="37"/>
  <c r="L10" i="37"/>
  <c r="M10" i="37"/>
  <c r="N10" i="37"/>
  <c r="B11" i="37"/>
  <c r="C11" i="37"/>
  <c r="D11" i="37"/>
  <c r="E11" i="37"/>
  <c r="F11" i="37"/>
  <c r="G11" i="37"/>
  <c r="H11" i="37"/>
  <c r="I11" i="37"/>
  <c r="J11" i="37"/>
  <c r="L11" i="37"/>
  <c r="M11" i="37"/>
  <c r="N11" i="37"/>
  <c r="B12" i="37"/>
  <c r="C12" i="37"/>
  <c r="D12" i="37"/>
  <c r="E12" i="37"/>
  <c r="F12" i="37"/>
  <c r="G12" i="37"/>
  <c r="H12" i="37"/>
  <c r="I12" i="37"/>
  <c r="J12" i="37"/>
  <c r="L12" i="37"/>
  <c r="M12" i="37"/>
  <c r="N12" i="37"/>
  <c r="B13" i="37"/>
  <c r="C13" i="37"/>
  <c r="D13" i="37"/>
  <c r="E13" i="37"/>
  <c r="F13" i="37"/>
  <c r="G13" i="37"/>
  <c r="H13" i="37"/>
  <c r="I13" i="37"/>
  <c r="J13" i="37"/>
  <c r="L13" i="37"/>
  <c r="M13" i="37"/>
  <c r="N13" i="37"/>
  <c r="B14" i="37"/>
  <c r="C14" i="37"/>
  <c r="D14" i="37"/>
  <c r="E14" i="37"/>
  <c r="F14" i="37"/>
  <c r="G14" i="37"/>
  <c r="H14" i="37"/>
  <c r="I14" i="37"/>
  <c r="J14" i="37"/>
  <c r="B15" i="37"/>
  <c r="C15" i="37"/>
  <c r="K15" i="37"/>
  <c r="L15" i="37"/>
  <c r="B17" i="37"/>
  <c r="C17" i="37"/>
  <c r="D17" i="37"/>
  <c r="E17" i="37"/>
  <c r="F17" i="37"/>
  <c r="G17" i="37"/>
  <c r="H17" i="37"/>
  <c r="I17" i="37"/>
  <c r="J17" i="37"/>
  <c r="L17" i="37"/>
  <c r="M17" i="37"/>
  <c r="N17" i="37"/>
  <c r="O17" i="37"/>
  <c r="Q17" i="37"/>
  <c r="B18" i="37"/>
  <c r="C18" i="37"/>
  <c r="D18" i="37"/>
  <c r="E18" i="37"/>
  <c r="F18" i="37"/>
  <c r="G18" i="37"/>
  <c r="H18" i="37"/>
  <c r="I18" i="37"/>
  <c r="J18" i="37"/>
  <c r="L18" i="37"/>
  <c r="M18" i="37"/>
  <c r="N18" i="37"/>
  <c r="O18" i="37"/>
  <c r="Q18" i="37"/>
  <c r="B19" i="37"/>
  <c r="C19" i="37"/>
  <c r="D19" i="37"/>
  <c r="E19" i="37"/>
  <c r="F19" i="37"/>
  <c r="G19" i="37"/>
  <c r="H19" i="37"/>
  <c r="I19" i="37"/>
  <c r="J19" i="37"/>
  <c r="L19" i="37"/>
  <c r="M19" i="37"/>
  <c r="N19" i="37"/>
  <c r="O19" i="37"/>
  <c r="Q19" i="37"/>
  <c r="B20" i="37"/>
  <c r="C20" i="37"/>
  <c r="D20" i="37"/>
  <c r="E20" i="37"/>
  <c r="F20" i="37"/>
  <c r="G20" i="37"/>
  <c r="H20" i="37"/>
  <c r="I20" i="37"/>
  <c r="J20" i="37"/>
  <c r="L20" i="37"/>
  <c r="M20" i="37"/>
  <c r="N20" i="37"/>
  <c r="O20" i="37"/>
  <c r="Q20" i="37"/>
  <c r="B21" i="37"/>
  <c r="C21" i="37"/>
  <c r="D21" i="37"/>
  <c r="E21" i="37"/>
  <c r="F21" i="37"/>
  <c r="G21" i="37"/>
  <c r="H21" i="37"/>
  <c r="I21" i="37"/>
  <c r="J21" i="37"/>
  <c r="L21" i="37"/>
  <c r="M21" i="37"/>
  <c r="N21" i="37"/>
  <c r="O21" i="37"/>
  <c r="Q21" i="37"/>
  <c r="B22" i="37"/>
  <c r="C22" i="37"/>
  <c r="D22" i="37"/>
  <c r="E22" i="37"/>
  <c r="F22" i="37"/>
  <c r="G22" i="37"/>
  <c r="H22" i="37"/>
  <c r="I22" i="37"/>
  <c r="J22" i="37"/>
  <c r="L22" i="37"/>
  <c r="M22" i="37"/>
  <c r="N22" i="37"/>
  <c r="O22" i="37"/>
  <c r="Q22" i="37"/>
  <c r="B23" i="37"/>
  <c r="C23" i="37"/>
  <c r="D23" i="37"/>
  <c r="E23" i="37"/>
  <c r="F23" i="37"/>
  <c r="G23" i="37"/>
  <c r="H23" i="37"/>
  <c r="I23" i="37"/>
  <c r="J23" i="37"/>
  <c r="L23" i="37"/>
  <c r="M23" i="37"/>
  <c r="N23" i="37"/>
  <c r="O23" i="37"/>
  <c r="Q23" i="37"/>
  <c r="B24" i="37"/>
  <c r="C24" i="37"/>
  <c r="D24" i="37"/>
  <c r="E24" i="37"/>
  <c r="F24" i="37"/>
  <c r="G24" i="37"/>
  <c r="H24" i="37"/>
  <c r="I24" i="37"/>
  <c r="J24" i="37"/>
  <c r="L24" i="37"/>
  <c r="M24" i="37"/>
  <c r="N24" i="37"/>
  <c r="S24" i="37"/>
  <c r="B25" i="37"/>
  <c r="C25" i="37"/>
  <c r="D25" i="37"/>
  <c r="E25" i="37"/>
  <c r="F25" i="37"/>
  <c r="G25" i="37"/>
  <c r="H25" i="37"/>
  <c r="I25" i="37"/>
  <c r="J25" i="37"/>
  <c r="P25" i="37"/>
  <c r="Q25" i="37"/>
  <c r="K26" i="37"/>
  <c r="L26" i="37"/>
  <c r="B27" i="37"/>
  <c r="C27" i="37"/>
  <c r="D27" i="37"/>
  <c r="E27" i="37"/>
  <c r="F27" i="37"/>
  <c r="G27" i="37"/>
  <c r="H27" i="37"/>
  <c r="I27" i="37"/>
  <c r="J27" i="37"/>
  <c r="L27" i="37"/>
  <c r="M27" i="37"/>
  <c r="N27" i="37"/>
  <c r="B28" i="37"/>
  <c r="C28" i="37"/>
  <c r="D28" i="37"/>
  <c r="E28" i="37"/>
  <c r="F28" i="37"/>
  <c r="G28" i="37"/>
  <c r="H28" i="37"/>
  <c r="I28" i="37"/>
  <c r="J28" i="37"/>
  <c r="L28" i="37"/>
  <c r="M28" i="37"/>
  <c r="N28" i="37"/>
  <c r="B30" i="37"/>
  <c r="C30" i="37"/>
  <c r="D30" i="37"/>
  <c r="E30" i="37"/>
  <c r="F30" i="37"/>
  <c r="G30" i="37"/>
  <c r="H30" i="37"/>
  <c r="I30" i="37"/>
  <c r="J30" i="37"/>
  <c r="L30" i="37"/>
  <c r="M30" i="37"/>
  <c r="N30" i="37"/>
  <c r="B31" i="37"/>
  <c r="C31" i="37"/>
  <c r="D31" i="37"/>
  <c r="E31" i="37"/>
  <c r="F31" i="37"/>
  <c r="G31" i="37"/>
  <c r="H31" i="37"/>
  <c r="I31" i="37"/>
  <c r="J31" i="37"/>
  <c r="L31" i="37"/>
  <c r="M31" i="37"/>
  <c r="N31" i="37"/>
  <c r="B32" i="37"/>
  <c r="C32" i="37"/>
  <c r="D32" i="37"/>
  <c r="E32" i="37"/>
  <c r="F32" i="37"/>
  <c r="G32" i="37"/>
  <c r="H32" i="37"/>
  <c r="I32" i="37"/>
  <c r="J32" i="37"/>
  <c r="L32" i="37"/>
  <c r="B33" i="37"/>
  <c r="C33" i="37"/>
  <c r="D33" i="37"/>
  <c r="E33" i="37"/>
  <c r="F33" i="37"/>
  <c r="G33" i="37"/>
  <c r="H33" i="37"/>
  <c r="I33" i="37"/>
  <c r="J33" i="37"/>
  <c r="L33" i="37"/>
  <c r="M35" i="37"/>
  <c r="D36" i="37"/>
  <c r="E36" i="37"/>
  <c r="F36" i="37"/>
  <c r="M36" i="37"/>
  <c r="D37" i="37"/>
  <c r="E37" i="37"/>
  <c r="F37" i="37"/>
  <c r="M37" i="37"/>
  <c r="D39" i="37"/>
  <c r="E39" i="37"/>
  <c r="F39" i="37"/>
  <c r="I39" i="37"/>
  <c r="J39" i="37"/>
  <c r="I40" i="37"/>
  <c r="J40" i="37"/>
  <c r="I41" i="37"/>
  <c r="J41" i="37"/>
  <c r="I42" i="37"/>
  <c r="J42" i="37"/>
  <c r="I43" i="37"/>
  <c r="J43" i="37"/>
  <c r="I44" i="37"/>
  <c r="J44" i="37"/>
  <c r="I45" i="37"/>
  <c r="J45" i="37"/>
  <c r="I46" i="37"/>
  <c r="J46" i="37"/>
  <c r="I47" i="37"/>
  <c r="J47" i="37"/>
  <c r="I48" i="37"/>
  <c r="J48" i="37"/>
  <c r="I49" i="37"/>
  <c r="J49" i="37"/>
  <c r="I50" i="37"/>
  <c r="J50" i="37"/>
  <c r="C51" i="37"/>
  <c r="D51" i="37"/>
  <c r="E51" i="37"/>
  <c r="F51" i="37"/>
  <c r="H52" i="37"/>
  <c r="I52" i="37"/>
  <c r="C53" i="37"/>
  <c r="D53" i="37"/>
  <c r="E53" i="37"/>
  <c r="F53" i="37"/>
  <c r="C54" i="37"/>
  <c r="D54" i="37"/>
  <c r="E54" i="37"/>
  <c r="F54" i="37"/>
  <c r="B55" i="37"/>
  <c r="D55" i="37"/>
  <c r="E55" i="37"/>
  <c r="F55" i="37"/>
  <c r="B56" i="37"/>
  <c r="D56" i="37"/>
  <c r="E56" i="37"/>
  <c r="F56" i="37"/>
  <c r="B57" i="37"/>
  <c r="D57" i="37"/>
  <c r="E57" i="37"/>
  <c r="F57" i="37"/>
</calcChain>
</file>

<file path=xl/sharedStrings.xml><?xml version="1.0" encoding="utf-8"?>
<sst xmlns="http://schemas.openxmlformats.org/spreadsheetml/2006/main" count="537" uniqueCount="242">
  <si>
    <t>Date</t>
  </si>
  <si>
    <t>TERM POSITIONS</t>
  </si>
  <si>
    <t># days</t>
  </si>
  <si>
    <t>Cash Position</t>
  </si>
  <si>
    <t>Total</t>
  </si>
  <si>
    <t>Nat Gas</t>
  </si>
  <si>
    <t>Change</t>
  </si>
  <si>
    <t>NEW DEALS</t>
  </si>
  <si>
    <t>BUY</t>
  </si>
  <si>
    <t>SELL</t>
  </si>
  <si>
    <t>VOLUME</t>
  </si>
  <si>
    <t>P/L</t>
  </si>
  <si>
    <t>NOTES</t>
  </si>
  <si>
    <t>Rate</t>
  </si>
  <si>
    <t>D-1</t>
  </si>
  <si>
    <t>D</t>
  </si>
  <si>
    <t>Delta</t>
  </si>
  <si>
    <t>New Deals Total</t>
  </si>
  <si>
    <t>Sep</t>
  </si>
  <si>
    <t>May</t>
  </si>
  <si>
    <t>2001</t>
  </si>
  <si>
    <t>Cal 03</t>
  </si>
  <si>
    <t>Cal 04</t>
  </si>
  <si>
    <t>Cal 05</t>
  </si>
  <si>
    <t>Aug</t>
  </si>
  <si>
    <t>Oct</t>
  </si>
  <si>
    <t>Nov</t>
  </si>
  <si>
    <t xml:space="preserve">Dec </t>
  </si>
  <si>
    <t>Jan</t>
  </si>
  <si>
    <t>Feb</t>
  </si>
  <si>
    <t>Mar</t>
  </si>
  <si>
    <t>Apr</t>
  </si>
  <si>
    <t>Jun</t>
  </si>
  <si>
    <t>Jul</t>
  </si>
  <si>
    <t>Dec</t>
  </si>
  <si>
    <t>Interest</t>
  </si>
  <si>
    <t>Discount</t>
  </si>
  <si>
    <t>Factor</t>
  </si>
  <si>
    <t>Pos</t>
  </si>
  <si>
    <t>New Deals</t>
  </si>
  <si>
    <t>Volume</t>
  </si>
  <si>
    <t>Total Vol</t>
  </si>
  <si>
    <t>DAILY P/L</t>
  </si>
  <si>
    <t>Term Power</t>
  </si>
  <si>
    <t>TOTAL</t>
  </si>
  <si>
    <t>Product ID</t>
  </si>
  <si>
    <t>Bid price</t>
  </si>
  <si>
    <t>Offer Price</t>
  </si>
  <si>
    <t>Actual time stamp</t>
  </si>
  <si>
    <t>Nymex Cal-02</t>
  </si>
  <si>
    <t>Description</t>
  </si>
  <si>
    <t>Enter number of products</t>
  </si>
  <si>
    <t>Min</t>
  </si>
  <si>
    <t>Max</t>
  </si>
  <si>
    <t>Power Row</t>
  </si>
  <si>
    <t>Gas Row</t>
  </si>
  <si>
    <t>29-31</t>
  </si>
  <si>
    <t>Next Day HeatRate</t>
  </si>
  <si>
    <t>Bal Mo HeatRate</t>
  </si>
  <si>
    <t>Prompt Month HeatRate</t>
  </si>
  <si>
    <t>JUNE4-8</t>
  </si>
  <si>
    <t>MID MKT</t>
  </si>
  <si>
    <t>Cal 02 Off-PK</t>
  </si>
  <si>
    <t>NAT GAS POSITIONS</t>
  </si>
  <si>
    <t>Nov 01</t>
  </si>
  <si>
    <t>Dec 01</t>
  </si>
  <si>
    <t>Cal 02</t>
  </si>
  <si>
    <t xml:space="preserve">      Total</t>
  </si>
  <si>
    <t>Interest Rate</t>
  </si>
  <si>
    <t>Disc. Factor</t>
  </si>
  <si>
    <t>Price</t>
  </si>
  <si>
    <t>Current</t>
  </si>
  <si>
    <t>Other</t>
  </si>
  <si>
    <t>Net Positions</t>
  </si>
  <si>
    <t>Cash</t>
  </si>
  <si>
    <t>Cal 01</t>
  </si>
  <si>
    <t>NAT GAS P/L</t>
  </si>
  <si>
    <t>Power</t>
  </si>
  <si>
    <t>Gas</t>
  </si>
  <si>
    <t>Cal 03 discount</t>
  </si>
  <si>
    <t>Totals</t>
  </si>
  <si>
    <t>On-Peak</t>
  </si>
  <si>
    <t>Nymex Nov-March</t>
  </si>
  <si>
    <t>Nov/Mar</t>
  </si>
  <si>
    <t>Nov/March</t>
  </si>
  <si>
    <t>WEEKS</t>
  </si>
  <si>
    <t>other</t>
  </si>
  <si>
    <t>ERCOT</t>
  </si>
  <si>
    <t>Apr/Oct</t>
  </si>
  <si>
    <t>Ercot</t>
  </si>
  <si>
    <t>Cal 04 discount</t>
  </si>
  <si>
    <t>Cal 05 discount</t>
  </si>
  <si>
    <t>Sellers</t>
  </si>
  <si>
    <t>North</t>
  </si>
  <si>
    <t>West</t>
  </si>
  <si>
    <t>Ercot Cal 02 off peak</t>
  </si>
  <si>
    <t>erc oct 01</t>
  </si>
  <si>
    <t>erc nov 01</t>
  </si>
  <si>
    <t>erc dec 01</t>
  </si>
  <si>
    <t>erc Wnt-02</t>
  </si>
  <si>
    <t>erc March/Apr 02</t>
  </si>
  <si>
    <t>erc May 02</t>
  </si>
  <si>
    <t>erc June 02</t>
  </si>
  <si>
    <t>erc Smr-02</t>
  </si>
  <si>
    <t>erc Sep 02</t>
  </si>
  <si>
    <t>erc q4 02</t>
  </si>
  <si>
    <t>erc Cal-02</t>
  </si>
  <si>
    <t>erc Cal-03</t>
  </si>
  <si>
    <t>erc Cal-04</t>
  </si>
  <si>
    <t>erc Cal-05</t>
  </si>
  <si>
    <t>nym oct 01</t>
  </si>
  <si>
    <t>nym nov 01</t>
  </si>
  <si>
    <t>nym dec 01</t>
  </si>
  <si>
    <t>nym apr/oct 02</t>
  </si>
  <si>
    <t>nym jan 02</t>
  </si>
  <si>
    <t>Ercot Bid</t>
  </si>
  <si>
    <t>Ercot Offer</t>
  </si>
  <si>
    <t>Nymex Offer</t>
  </si>
  <si>
    <t>Nymex Delta</t>
  </si>
  <si>
    <t>Nymex Bid</t>
  </si>
  <si>
    <t>HR Bid</t>
  </si>
  <si>
    <t>HR Offer</t>
  </si>
  <si>
    <t>HR Mid</t>
  </si>
  <si>
    <t>Nov-01</t>
  </si>
  <si>
    <t>Dec-01</t>
  </si>
  <si>
    <t>Jan-02</t>
  </si>
  <si>
    <t>Jan-Feb 02</t>
  </si>
  <si>
    <t>Mar-Apr 02</t>
  </si>
  <si>
    <t>May-02</t>
  </si>
  <si>
    <t>Jun-02</t>
  </si>
  <si>
    <t>Jul-Aug 02</t>
  </si>
  <si>
    <t>Sep-02</t>
  </si>
  <si>
    <t>Q4-02</t>
  </si>
  <si>
    <t>Jan-Dec 02</t>
  </si>
  <si>
    <t>Nymex Nov-01Mar-02</t>
  </si>
  <si>
    <t>Cal-03</t>
  </si>
  <si>
    <t>Cal-04</t>
  </si>
  <si>
    <t>Cal-05</t>
  </si>
  <si>
    <t>Feb-02</t>
  </si>
  <si>
    <t>Mar-02</t>
  </si>
  <si>
    <t>Apr-02</t>
  </si>
  <si>
    <t>Jul-02</t>
  </si>
  <si>
    <t>Aug-02</t>
  </si>
  <si>
    <t>Oct-02</t>
  </si>
  <si>
    <t>Nov-02</t>
  </si>
  <si>
    <t>Dec-02</t>
  </si>
  <si>
    <t>Nymex Apr-Oct 02</t>
  </si>
  <si>
    <t>bid</t>
  </si>
  <si>
    <t>offer</t>
  </si>
  <si>
    <t>delta</t>
  </si>
  <si>
    <t>close</t>
  </si>
  <si>
    <t>Cash ERCOT</t>
  </si>
  <si>
    <t>SELLERS</t>
  </si>
  <si>
    <t>NORTH</t>
  </si>
  <si>
    <t>WEST</t>
  </si>
  <si>
    <t>Position</t>
  </si>
  <si>
    <t>Cal 02 off-peak</t>
  </si>
  <si>
    <t>Jan 02</t>
  </si>
  <si>
    <t>CAL 03</t>
  </si>
  <si>
    <t>CAL 04</t>
  </si>
  <si>
    <t>CAL 05</t>
  </si>
  <si>
    <t>Arb</t>
  </si>
  <si>
    <t>Cal 02 OP</t>
  </si>
  <si>
    <t>nymex cal-03</t>
  </si>
  <si>
    <t>rtc</t>
  </si>
  <si>
    <t>op</t>
  </si>
  <si>
    <t>total</t>
  </si>
  <si>
    <t>legs</t>
  </si>
  <si>
    <t>SUM TERM P/L</t>
  </si>
  <si>
    <t>Tot Pwr</t>
  </si>
  <si>
    <t>On-Pk</t>
  </si>
  <si>
    <t>Cal 03 OP</t>
  </si>
  <si>
    <t>Ercot Cal 03 off peak</t>
  </si>
  <si>
    <t>Price Mid</t>
  </si>
  <si>
    <t>Pri ce Change</t>
  </si>
  <si>
    <t>.</t>
  </si>
  <si>
    <t>Contracts</t>
  </si>
  <si>
    <t>Cal 03 Off-PK</t>
  </si>
  <si>
    <t>Cal 03 off-peak</t>
  </si>
  <si>
    <t>Cal 04 OP</t>
  </si>
  <si>
    <t>Cal 05 OP</t>
  </si>
  <si>
    <t>Ercot Cal 05 off peak</t>
  </si>
  <si>
    <t>Ercot Cal 04 off peak</t>
  </si>
  <si>
    <t>Nymex Close</t>
  </si>
  <si>
    <t>Off-PK @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</si>
  <si>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</si>
  <si>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</si>
  <si>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</si>
  <si>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</si>
  <si>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</si>
  <si>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</si>
  <si>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</si>
  <si>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</si>
  <si>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</si>
  <si>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</si>
  <si>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</si>
  <si>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</si>
  <si>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erc Wnt-03</t>
  </si>
  <si>
    <t>erc March/Apr 03</t>
  </si>
  <si>
    <t>erc May 03</t>
  </si>
  <si>
    <t>erc June 03</t>
  </si>
  <si>
    <t>erc Smr-03</t>
  </si>
  <si>
    <t>erc Sep 03</t>
  </si>
  <si>
    <t>erc q4 03</t>
  </si>
  <si>
    <t>Jan-Feb 03</t>
  </si>
  <si>
    <t>Mar-Apr 03</t>
  </si>
  <si>
    <t>Jul-Aug 03</t>
  </si>
  <si>
    <t>Q4-03</t>
  </si>
  <si>
    <t>Prev HR</t>
  </si>
  <si>
    <t>Nov-mar</t>
  </si>
  <si>
    <t>back</t>
  </si>
  <si>
    <t>Apr-Dec</t>
  </si>
  <si>
    <t>HEDGE TOOL</t>
  </si>
  <si>
    <t>Legs</t>
  </si>
  <si>
    <t>cal 03 days</t>
  </si>
  <si>
    <t>Strip</t>
  </si>
  <si>
    <t>Cal-02 Legs</t>
  </si>
  <si>
    <t>Cal 03 Legs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</si>
  <si>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</si>
  <si>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</si>
  <si>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</si>
  <si>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</si>
  <si>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</si>
  <si>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</si>
  <si>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</si>
  <si>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</si>
  <si>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</si>
  <si>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</si>
  <si>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</si>
  <si>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</si>
  <si>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Feb 02</t>
  </si>
  <si>
    <t>Off-Pk</t>
  </si>
  <si>
    <t>Cal 04 Off-PK</t>
  </si>
  <si>
    <t>winter</t>
  </si>
  <si>
    <t>marchapril</t>
  </si>
  <si>
    <t>may02</t>
  </si>
  <si>
    <t>summer03</t>
  </si>
  <si>
    <t>june03</t>
  </si>
  <si>
    <t>q402</t>
  </si>
  <si>
    <t>cal03</t>
  </si>
  <si>
    <t>cal04 off</t>
  </si>
  <si>
    <t>Cal 04 off-peak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</si>
</sst>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0.000"/>
    <numFmt numFmtId="174" formatCode="_(* #,##0.0000_);_(* \(#,##0.0000\);_(* &quot;-&quot;_);_(@_)"/>
    <numFmt numFmtId="183" formatCode="_(* #,##0_);_(* \(#,##0\);_(* &quot;-&quot;??_);_(@_)"/>
    <numFmt numFmtId="184" formatCode="_(* #,##0.000_);_(* \(#,##0.000\);_(* &quot;-&quot;??_);_(@_)"/>
    <numFmt numFmtId="185" formatCode="_(&quot;$&quot;* #,##0.000_);_(&quot;$&quot;* \(#,##0.000\);_(&quot;$&quot;* &quot;-&quot;??_);_(@_)"/>
    <numFmt numFmtId="187" formatCode="_(&quot;$&quot;* #,##0_);_(&quot;$&quot;* \(#,##0\);_(&quot;$&quot;* &quot;-&quot;??_);_(@_)"/>
    <numFmt numFmtId="188" formatCode="_(* #,##0.0000_);_(* \(#,##0.0000\);_(* &quot;-&quot;??_);_(@_)"/>
    <numFmt numFmtId="190" formatCode="_(&quot;$&quot;* #,##0.0000_);_(&quot;$&quot;* \(#,##0.0000\);_(&quot;$&quot;* &quot;-&quot;??_);_(@_)"/>
    <numFmt numFmtId="198" formatCode="m/d/yy\ h:mm\ AM/PM"/>
    <numFmt numFmtId="200" formatCode="m/d/yy"/>
  </numFmts>
  <fonts count="29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7"/>
      <color indexed="9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7"/>
      <color indexed="17"/>
      <name val="Arial"/>
      <family val="2"/>
    </font>
    <font>
      <b/>
      <sz val="7"/>
      <color indexed="53"/>
      <name val="Arial"/>
      <family val="2"/>
    </font>
    <font>
      <b/>
      <sz val="10"/>
      <name val="Arial"/>
      <family val="2"/>
    </font>
    <font>
      <b/>
      <sz val="7"/>
      <color indexed="10"/>
      <name val="Arial"/>
      <family val="2"/>
    </font>
    <font>
      <sz val="7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7"/>
      <color indexed="13"/>
      <name val="Arial"/>
      <family val="2"/>
    </font>
    <font>
      <sz val="7"/>
      <color indexed="9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57"/>
      <name val="Arial"/>
      <family val="2"/>
    </font>
    <font>
      <b/>
      <sz val="8"/>
      <color indexed="10"/>
      <name val="Arial"/>
      <family val="2"/>
    </font>
    <font>
      <sz val="7"/>
      <color indexed="12"/>
      <name val="Arial"/>
      <family val="2"/>
    </font>
    <font>
      <b/>
      <sz val="7"/>
      <color indexed="42"/>
      <name val="Arial"/>
      <family val="2"/>
    </font>
    <font>
      <sz val="10"/>
      <color indexed="48"/>
      <name val="Arial"/>
      <family val="2"/>
    </font>
    <font>
      <b/>
      <sz val="8"/>
      <color indexed="17"/>
      <name val="Arial"/>
      <family val="2"/>
    </font>
    <font>
      <b/>
      <sz val="7"/>
      <color indexed="41"/>
      <name val="Arial"/>
      <family val="2"/>
    </font>
    <font>
      <b/>
      <sz val="7"/>
      <color indexed="1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19">
    <xf numFmtId="0" fontId="0" fillId="0" borderId="0" xfId="0"/>
    <xf numFmtId="0" fontId="2" fillId="0" borderId="0" xfId="0" applyFont="1"/>
    <xf numFmtId="7" fontId="5" fillId="0" borderId="0" xfId="1" applyNumberFormat="1" applyFont="1" applyBorder="1"/>
    <xf numFmtId="41" fontId="5" fillId="0" borderId="0" xfId="1" applyNumberFormat="1" applyFont="1"/>
    <xf numFmtId="44" fontId="2" fillId="0" borderId="0" xfId="2" applyFont="1"/>
    <xf numFmtId="41" fontId="5" fillId="0" borderId="0" xfId="1" applyNumberFormat="1" applyFont="1" applyBorder="1"/>
    <xf numFmtId="0" fontId="2" fillId="0" borderId="0" xfId="0" applyFont="1" applyBorder="1"/>
    <xf numFmtId="41" fontId="5" fillId="0" borderId="1" xfId="1" applyNumberFormat="1" applyFont="1" applyBorder="1"/>
    <xf numFmtId="44" fontId="2" fillId="0" borderId="0" xfId="2" applyFont="1" applyBorder="1"/>
    <xf numFmtId="41" fontId="3" fillId="2" borderId="1" xfId="1" applyNumberFormat="1" applyFont="1" applyFill="1" applyBorder="1"/>
    <xf numFmtId="41" fontId="3" fillId="2" borderId="1" xfId="1" applyNumberFormat="1" applyFont="1" applyFill="1" applyBorder="1" applyAlignment="1">
      <alignment horizontal="center"/>
    </xf>
    <xf numFmtId="0" fontId="2" fillId="0" borderId="0" xfId="0" applyFont="1" applyFill="1"/>
    <xf numFmtId="41" fontId="3" fillId="0" borderId="0" xfId="1" applyNumberFormat="1" applyFont="1" applyFill="1" applyBorder="1"/>
    <xf numFmtId="0" fontId="3" fillId="0" borderId="0" xfId="0" applyFont="1" applyFill="1" applyBorder="1" applyAlignment="1">
      <alignment horizontal="center"/>
    </xf>
    <xf numFmtId="44" fontId="5" fillId="0" borderId="0" xfId="2" applyFont="1" applyBorder="1"/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183" fontId="3" fillId="0" borderId="0" xfId="1" applyNumberFormat="1" applyFont="1" applyFill="1" applyBorder="1" applyAlignment="1"/>
    <xf numFmtId="183" fontId="5" fillId="0" borderId="0" xfId="1" applyNumberFormat="1" applyFont="1" applyFill="1" applyBorder="1" applyAlignment="1"/>
    <xf numFmtId="0" fontId="5" fillId="3" borderId="3" xfId="0" applyFont="1" applyFill="1" applyBorder="1"/>
    <xf numFmtId="41" fontId="5" fillId="3" borderId="4" xfId="1" applyNumberFormat="1" applyFont="1" applyFill="1" applyBorder="1"/>
    <xf numFmtId="7" fontId="5" fillId="3" borderId="4" xfId="1" applyNumberFormat="1" applyFont="1" applyFill="1" applyBorder="1"/>
    <xf numFmtId="0" fontId="5" fillId="3" borderId="2" xfId="0" applyFont="1" applyFill="1" applyBorder="1"/>
    <xf numFmtId="41" fontId="5" fillId="3" borderId="1" xfId="1" applyNumberFormat="1" applyFont="1" applyFill="1" applyBorder="1"/>
    <xf numFmtId="7" fontId="5" fillId="3" borderId="1" xfId="1" applyNumberFormat="1" applyFont="1" applyFill="1" applyBorder="1" applyAlignment="1">
      <alignment horizontal="center"/>
    </xf>
    <xf numFmtId="183" fontId="5" fillId="0" borderId="0" xfId="1" applyNumberFormat="1" applyFont="1" applyBorder="1" applyAlignment="1">
      <alignment horizontal="center"/>
    </xf>
    <xf numFmtId="0" fontId="7" fillId="0" borderId="0" xfId="0" applyFont="1" applyBorder="1"/>
    <xf numFmtId="14" fontId="6" fillId="0" borderId="5" xfId="0" applyNumberFormat="1" applyFont="1" applyBorder="1" applyAlignment="1">
      <alignment horizontal="center"/>
    </xf>
    <xf numFmtId="14" fontId="6" fillId="0" borderId="6" xfId="0" applyNumberFormat="1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8" fillId="0" borderId="0" xfId="0" applyFont="1"/>
    <xf numFmtId="44" fontId="5" fillId="0" borderId="0" xfId="2" applyFont="1"/>
    <xf numFmtId="41" fontId="4" fillId="3" borderId="6" xfId="1" applyNumberFormat="1" applyFont="1" applyFill="1" applyBorder="1" applyAlignment="1">
      <alignment horizontal="center"/>
    </xf>
    <xf numFmtId="183" fontId="3" fillId="3" borderId="6" xfId="1" applyNumberFormat="1" applyFont="1" applyFill="1" applyBorder="1" applyAlignment="1"/>
    <xf numFmtId="183" fontId="5" fillId="3" borderId="6" xfId="1" applyNumberFormat="1" applyFont="1" applyFill="1" applyBorder="1" applyAlignment="1"/>
    <xf numFmtId="43" fontId="5" fillId="0" borderId="0" xfId="1" applyFont="1" applyFill="1" applyBorder="1"/>
    <xf numFmtId="43" fontId="5" fillId="0" borderId="0" xfId="1" applyFont="1" applyBorder="1"/>
    <xf numFmtId="183" fontId="5" fillId="0" borderId="0" xfId="1" applyNumberFormat="1" applyFont="1" applyFill="1" applyBorder="1" applyAlignment="1">
      <alignment horizontal="center"/>
    </xf>
    <xf numFmtId="0" fontId="3" fillId="2" borderId="4" xfId="0" applyFont="1" applyFill="1" applyBorder="1"/>
    <xf numFmtId="0" fontId="3" fillId="2" borderId="8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7" fontId="5" fillId="3" borderId="1" xfId="1" applyNumberFormat="1" applyFont="1" applyFill="1" applyBorder="1"/>
    <xf numFmtId="44" fontId="2" fillId="0" borderId="0" xfId="0" applyNumberFormat="1" applyFont="1"/>
    <xf numFmtId="44" fontId="2" fillId="0" borderId="0" xfId="2" applyFont="1" applyFill="1"/>
    <xf numFmtId="44" fontId="5" fillId="3" borderId="0" xfId="2" applyFont="1" applyFill="1"/>
    <xf numFmtId="44" fontId="2" fillId="3" borderId="0" xfId="2" applyFont="1" applyFill="1"/>
    <xf numFmtId="41" fontId="5" fillId="0" borderId="0" xfId="1" applyNumberFormat="1" applyFont="1" applyFill="1" applyBorder="1"/>
    <xf numFmtId="44" fontId="2" fillId="0" borderId="0" xfId="0" applyNumberFormat="1" applyFont="1" applyFill="1"/>
    <xf numFmtId="44" fontId="3" fillId="2" borderId="2" xfId="2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1" fontId="4" fillId="3" borderId="7" xfId="1" applyNumberFormat="1" applyFont="1" applyFill="1" applyBorder="1" applyAlignment="1">
      <alignment horizontal="center"/>
    </xf>
    <xf numFmtId="41" fontId="5" fillId="3" borderId="8" xfId="1" applyNumberFormat="1" applyFont="1" applyFill="1" applyBorder="1"/>
    <xf numFmtId="41" fontId="5" fillId="3" borderId="9" xfId="1" applyNumberFormat="1" applyFont="1" applyFill="1" applyBorder="1"/>
    <xf numFmtId="44" fontId="2" fillId="4" borderId="0" xfId="0" applyNumberFormat="1" applyFont="1" applyFill="1"/>
    <xf numFmtId="183" fontId="5" fillId="3" borderId="8" xfId="1" applyNumberFormat="1" applyFont="1" applyFill="1" applyBorder="1" applyAlignment="1"/>
    <xf numFmtId="41" fontId="5" fillId="0" borderId="4" xfId="1" applyNumberFormat="1" applyFont="1" applyBorder="1"/>
    <xf numFmtId="0" fontId="5" fillId="0" borderId="10" xfId="0" applyFont="1" applyBorder="1"/>
    <xf numFmtId="0" fontId="5" fillId="0" borderId="2" xfId="0" applyFont="1" applyBorder="1"/>
    <xf numFmtId="17" fontId="5" fillId="0" borderId="3" xfId="0" applyNumberFormat="1" applyFont="1" applyBorder="1" applyAlignment="1">
      <alignment horizontal="left"/>
    </xf>
    <xf numFmtId="0" fontId="2" fillId="0" borderId="4" xfId="0" applyFont="1" applyBorder="1"/>
    <xf numFmtId="183" fontId="5" fillId="0" borderId="4" xfId="1" applyNumberFormat="1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17" fontId="9" fillId="0" borderId="0" xfId="0" quotePrefix="1" applyNumberFormat="1" applyFont="1" applyBorder="1" applyAlignment="1">
      <alignment horizontal="center"/>
    </xf>
    <xf numFmtId="0" fontId="5" fillId="0" borderId="3" xfId="0" applyFont="1" applyBorder="1"/>
    <xf numFmtId="41" fontId="2" fillId="0" borderId="0" xfId="1" applyNumberFormat="1" applyFont="1" applyBorder="1"/>
    <xf numFmtId="41" fontId="2" fillId="0" borderId="1" xfId="1" applyNumberFormat="1" applyFont="1" applyBorder="1"/>
    <xf numFmtId="41" fontId="2" fillId="0" borderId="0" xfId="1" applyNumberFormat="1" applyFont="1"/>
    <xf numFmtId="41" fontId="2" fillId="0" borderId="4" xfId="1" applyNumberFormat="1" applyFont="1" applyBorder="1"/>
    <xf numFmtId="0" fontId="2" fillId="0" borderId="4" xfId="0" applyFont="1" applyBorder="1" applyAlignment="1">
      <alignment horizontal="right"/>
    </xf>
    <xf numFmtId="41" fontId="2" fillId="0" borderId="0" xfId="1" applyNumberFormat="1" applyFont="1" applyBorder="1" applyAlignment="1">
      <alignment horizontal="right"/>
    </xf>
    <xf numFmtId="41" fontId="2" fillId="0" borderId="1" xfId="1" applyNumberFormat="1" applyFont="1" applyBorder="1" applyAlignment="1">
      <alignment horizontal="right"/>
    </xf>
    <xf numFmtId="41" fontId="2" fillId="0" borderId="8" xfId="1" applyNumberFormat="1" applyFont="1" applyFill="1" applyBorder="1"/>
    <xf numFmtId="41" fontId="2" fillId="0" borderId="0" xfId="1" applyNumberFormat="1" applyFont="1" applyFill="1" applyBorder="1"/>
    <xf numFmtId="41" fontId="2" fillId="0" borderId="11" xfId="1" applyNumberFormat="1" applyFont="1" applyFill="1" applyBorder="1"/>
    <xf numFmtId="41" fontId="2" fillId="0" borderId="11" xfId="1" applyNumberFormat="1" applyFont="1" applyBorder="1"/>
    <xf numFmtId="167" fontId="2" fillId="5" borderId="12" xfId="0" applyNumberFormat="1" applyFont="1" applyFill="1" applyBorder="1" applyAlignment="1">
      <alignment horizontal="center"/>
    </xf>
    <xf numFmtId="167" fontId="2" fillId="5" borderId="13" xfId="0" applyNumberFormat="1" applyFont="1" applyFill="1" applyBorder="1" applyAlignment="1">
      <alignment horizontal="center"/>
    </xf>
    <xf numFmtId="41" fontId="2" fillId="0" borderId="9" xfId="1" applyNumberFormat="1" applyFont="1" applyFill="1" applyBorder="1"/>
    <xf numFmtId="183" fontId="2" fillId="6" borderId="4" xfId="1" applyNumberFormat="1" applyFont="1" applyFill="1" applyBorder="1" applyAlignment="1">
      <alignment horizontal="center"/>
    </xf>
    <xf numFmtId="183" fontId="2" fillId="6" borderId="0" xfId="1" applyNumberFormat="1" applyFont="1" applyFill="1" applyBorder="1" applyAlignment="1">
      <alignment horizontal="center"/>
    </xf>
    <xf numFmtId="183" fontId="2" fillId="6" borderId="1" xfId="1" applyNumberFormat="1" applyFont="1" applyFill="1" applyBorder="1" applyAlignment="1">
      <alignment horizontal="center"/>
    </xf>
    <xf numFmtId="41" fontId="2" fillId="6" borderId="4" xfId="1" applyNumberFormat="1" applyFont="1" applyFill="1" applyBorder="1"/>
    <xf numFmtId="41" fontId="2" fillId="6" borderId="0" xfId="1" applyNumberFormat="1" applyFont="1" applyFill="1" applyBorder="1"/>
    <xf numFmtId="41" fontId="2" fillId="6" borderId="1" xfId="1" applyNumberFormat="1" applyFont="1" applyFill="1" applyBorder="1"/>
    <xf numFmtId="16" fontId="2" fillId="0" borderId="10" xfId="0" quotePrefix="1" applyNumberFormat="1" applyFont="1" applyBorder="1"/>
    <xf numFmtId="183" fontId="2" fillId="0" borderId="0" xfId="1" applyNumberFormat="1" applyFont="1" applyBorder="1"/>
    <xf numFmtId="41" fontId="2" fillId="0" borderId="0" xfId="0" applyNumberFormat="1" applyFont="1"/>
    <xf numFmtId="0" fontId="2" fillId="0" borderId="3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" xfId="0" applyFont="1" applyBorder="1"/>
    <xf numFmtId="0" fontId="5" fillId="3" borderId="0" xfId="0" applyFont="1" applyFill="1"/>
    <xf numFmtId="183" fontId="2" fillId="0" borderId="0" xfId="0" applyNumberFormat="1" applyFont="1"/>
    <xf numFmtId="0" fontId="0" fillId="3" borderId="12" xfId="0" applyFill="1" applyBorder="1"/>
    <xf numFmtId="0" fontId="11" fillId="0" borderId="0" xfId="0" applyFont="1"/>
    <xf numFmtId="1" fontId="1" fillId="3" borderId="12" xfId="1" applyNumberFormat="1" applyFill="1" applyBorder="1"/>
    <xf numFmtId="200" fontId="1" fillId="3" borderId="12" xfId="1" applyNumberFormat="1" applyFill="1" applyBorder="1"/>
    <xf numFmtId="0" fontId="0" fillId="3" borderId="14" xfId="0" applyFill="1" applyBorder="1"/>
    <xf numFmtId="0" fontId="12" fillId="7" borderId="0" xfId="0" applyFont="1" applyFill="1"/>
    <xf numFmtId="0" fontId="0" fillId="3" borderId="15" xfId="0" applyFill="1" applyBorder="1"/>
    <xf numFmtId="0" fontId="8" fillId="3" borderId="0" xfId="0" applyFont="1" applyFill="1" applyAlignment="1">
      <alignment horizontal="center"/>
    </xf>
    <xf numFmtId="1" fontId="1" fillId="0" borderId="0" xfId="1" applyNumberFormat="1"/>
    <xf numFmtId="198" fontId="1" fillId="0" borderId="0" xfId="1" applyNumberFormat="1"/>
    <xf numFmtId="0" fontId="0" fillId="8" borderId="16" xfId="0" applyFill="1" applyBorder="1"/>
    <xf numFmtId="183" fontId="13" fillId="8" borderId="17" xfId="1" applyNumberFormat="1" applyFont="1" applyFill="1" applyBorder="1"/>
    <xf numFmtId="16" fontId="0" fillId="8" borderId="0" xfId="0" applyNumberFormat="1" applyFill="1" applyBorder="1"/>
    <xf numFmtId="0" fontId="0" fillId="8" borderId="0" xfId="0" applyFill="1" applyBorder="1"/>
    <xf numFmtId="16" fontId="0" fillId="8" borderId="0" xfId="0" applyNumberFormat="1" applyFill="1" applyAlignment="1">
      <alignment horizontal="left"/>
    </xf>
    <xf numFmtId="200" fontId="1" fillId="0" borderId="0" xfId="1" applyNumberFormat="1"/>
    <xf numFmtId="0" fontId="2" fillId="9" borderId="10" xfId="0" applyFont="1" applyFill="1" applyBorder="1"/>
    <xf numFmtId="0" fontId="2" fillId="9" borderId="2" xfId="0" applyFont="1" applyFill="1" applyBorder="1"/>
    <xf numFmtId="0" fontId="12" fillId="0" borderId="0" xfId="0" applyFont="1" applyFill="1"/>
    <xf numFmtId="44" fontId="0" fillId="0" borderId="0" xfId="0" applyNumberFormat="1"/>
    <xf numFmtId="185" fontId="0" fillId="0" borderId="0" xfId="0" applyNumberFormat="1"/>
    <xf numFmtId="44" fontId="1" fillId="0" borderId="0" xfId="2" applyNumberFormat="1" applyFill="1"/>
    <xf numFmtId="185" fontId="1" fillId="0" borderId="0" xfId="2" applyNumberFormat="1" applyFill="1"/>
    <xf numFmtId="0" fontId="2" fillId="9" borderId="0" xfId="0" applyFont="1" applyFill="1" applyBorder="1"/>
    <xf numFmtId="0" fontId="2" fillId="9" borderId="1" xfId="0" applyFont="1" applyFill="1" applyBorder="1"/>
    <xf numFmtId="0" fontId="5" fillId="0" borderId="16" xfId="0" applyFont="1" applyBorder="1"/>
    <xf numFmtId="41" fontId="5" fillId="0" borderId="18" xfId="1" applyNumberFormat="1" applyFont="1" applyBorder="1"/>
    <xf numFmtId="0" fontId="15" fillId="2" borderId="3" xfId="0" applyFont="1" applyFill="1" applyBorder="1"/>
    <xf numFmtId="0" fontId="15" fillId="2" borderId="4" xfId="0" applyFont="1" applyFill="1" applyBorder="1"/>
    <xf numFmtId="0" fontId="15" fillId="2" borderId="8" xfId="0" applyFont="1" applyFill="1" applyBorder="1"/>
    <xf numFmtId="0" fontId="3" fillId="2" borderId="2" xfId="0" applyFont="1" applyFill="1" applyBorder="1"/>
    <xf numFmtId="0" fontId="15" fillId="2" borderId="1" xfId="0" applyFont="1" applyFill="1" applyBorder="1"/>
    <xf numFmtId="0" fontId="15" fillId="2" borderId="9" xfId="0" applyFont="1" applyFill="1" applyBorder="1"/>
    <xf numFmtId="0" fontId="2" fillId="0" borderId="10" xfId="0" quotePrefix="1" applyFont="1" applyBorder="1"/>
    <xf numFmtId="174" fontId="5" fillId="0" borderId="0" xfId="1" applyNumberFormat="1" applyFont="1"/>
    <xf numFmtId="41" fontId="2" fillId="0" borderId="0" xfId="1" applyNumberFormat="1" applyFont="1" applyBorder="1" applyAlignment="1">
      <alignment horizontal="left"/>
    </xf>
    <xf numFmtId="41" fontId="2" fillId="0" borderId="9" xfId="0" applyNumberFormat="1" applyFont="1" applyBorder="1"/>
    <xf numFmtId="41" fontId="2" fillId="0" borderId="18" xfId="1" applyNumberFormat="1" applyFont="1" applyBorder="1"/>
    <xf numFmtId="44" fontId="2" fillId="0" borderId="18" xfId="2" applyFont="1" applyBorder="1"/>
    <xf numFmtId="41" fontId="2" fillId="0" borderId="19" xfId="1" applyNumberFormat="1" applyFont="1" applyBorder="1"/>
    <xf numFmtId="167" fontId="2" fillId="0" borderId="0" xfId="0" applyNumberFormat="1" applyFont="1" applyFill="1" applyBorder="1" applyAlignment="1">
      <alignment horizontal="center"/>
    </xf>
    <xf numFmtId="44" fontId="2" fillId="0" borderId="0" xfId="2" applyFont="1" applyFill="1" applyBorder="1"/>
    <xf numFmtId="0" fontId="2" fillId="0" borderId="0" xfId="0" applyFont="1" applyFill="1" applyBorder="1"/>
    <xf numFmtId="185" fontId="2" fillId="0" borderId="0" xfId="2" applyNumberFormat="1" applyFont="1" applyFill="1" applyBorder="1"/>
    <xf numFmtId="44" fontId="2" fillId="0" borderId="0" xfId="0" applyNumberFormat="1" applyFont="1" applyFill="1" applyBorder="1"/>
    <xf numFmtId="41" fontId="3" fillId="2" borderId="4" xfId="1" applyNumberFormat="1" applyFont="1" applyFill="1" applyBorder="1" applyAlignment="1">
      <alignment horizontal="center"/>
    </xf>
    <xf numFmtId="44" fontId="3" fillId="2" borderId="8" xfId="2" applyFont="1" applyFill="1" applyBorder="1"/>
    <xf numFmtId="185" fontId="3" fillId="2" borderId="9" xfId="2" applyNumberFormat="1" applyFont="1" applyFill="1" applyBorder="1"/>
    <xf numFmtId="0" fontId="2" fillId="0" borderId="4" xfId="0" applyFont="1" applyFill="1" applyBorder="1"/>
    <xf numFmtId="185" fontId="2" fillId="0" borderId="11" xfId="2" applyNumberFormat="1" applyFont="1" applyFill="1" applyBorder="1"/>
    <xf numFmtId="44" fontId="2" fillId="0" borderId="11" xfId="2" applyFont="1" applyFill="1" applyBorder="1"/>
    <xf numFmtId="44" fontId="2" fillId="0" borderId="11" xfId="2" applyFont="1" applyBorder="1"/>
    <xf numFmtId="0" fontId="2" fillId="0" borderId="3" xfId="0" applyFont="1" applyFill="1" applyBorder="1"/>
    <xf numFmtId="41" fontId="2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85" fontId="2" fillId="0" borderId="8" xfId="2" applyNumberFormat="1" applyFont="1" applyFill="1" applyBorder="1" applyAlignment="1">
      <alignment horizontal="center"/>
    </xf>
    <xf numFmtId="44" fontId="2" fillId="0" borderId="1" xfId="2" applyFont="1" applyBorder="1"/>
    <xf numFmtId="167" fontId="2" fillId="0" borderId="1" xfId="0" applyNumberFormat="1" applyFont="1" applyFill="1" applyBorder="1" applyAlignment="1">
      <alignment horizontal="center"/>
    </xf>
    <xf numFmtId="41" fontId="2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85" fontId="2" fillId="0" borderId="9" xfId="2" applyNumberFormat="1" applyFont="1" applyFill="1" applyBorder="1" applyAlignment="1">
      <alignment horizontal="center"/>
    </xf>
    <xf numFmtId="167" fontId="2" fillId="5" borderId="2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1" fontId="3" fillId="2" borderId="4" xfId="1" applyNumberFormat="1" applyFont="1" applyFill="1" applyBorder="1"/>
    <xf numFmtId="0" fontId="8" fillId="0" borderId="0" xfId="0" applyFont="1" applyFill="1" applyBorder="1"/>
    <xf numFmtId="185" fontId="2" fillId="8" borderId="0" xfId="2" applyNumberFormat="1" applyFont="1" applyFill="1" applyBorder="1"/>
    <xf numFmtId="0" fontId="2" fillId="9" borderId="11" xfId="0" applyFont="1" applyFill="1" applyBorder="1"/>
    <xf numFmtId="41" fontId="2" fillId="9" borderId="0" xfId="0" applyNumberFormat="1" applyFont="1" applyFill="1" applyBorder="1"/>
    <xf numFmtId="0" fontId="2" fillId="10" borderId="4" xfId="0" applyFont="1" applyFill="1" applyBorder="1"/>
    <xf numFmtId="0" fontId="2" fillId="10" borderId="10" xfId="0" applyFont="1" applyFill="1" applyBorder="1"/>
    <xf numFmtId="0" fontId="2" fillId="10" borderId="0" xfId="0" applyFont="1" applyFill="1" applyBorder="1"/>
    <xf numFmtId="0" fontId="16" fillId="10" borderId="3" xfId="0" applyFont="1" applyFill="1" applyBorder="1"/>
    <xf numFmtId="0" fontId="15" fillId="10" borderId="4" xfId="0" applyFont="1" applyFill="1" applyBorder="1"/>
    <xf numFmtId="41" fontId="5" fillId="0" borderId="9" xfId="1" applyNumberFormat="1" applyFont="1" applyBorder="1"/>
    <xf numFmtId="41" fontId="3" fillId="2" borderId="3" xfId="1" applyNumberFormat="1" applyFont="1" applyFill="1" applyBorder="1" applyAlignment="1">
      <alignment horizontal="center"/>
    </xf>
    <xf numFmtId="167" fontId="2" fillId="0" borderId="3" xfId="0" applyNumberFormat="1" applyFont="1" applyFill="1" applyBorder="1" applyAlignment="1">
      <alignment horizontal="center"/>
    </xf>
    <xf numFmtId="167" fontId="2" fillId="0" borderId="2" xfId="0" applyNumberFormat="1" applyFont="1" applyFill="1" applyBorder="1" applyAlignment="1">
      <alignment horizontal="center"/>
    </xf>
    <xf numFmtId="167" fontId="2" fillId="0" borderId="10" xfId="0" applyNumberFormat="1" applyFont="1" applyFill="1" applyBorder="1" applyAlignment="1">
      <alignment horizontal="center"/>
    </xf>
    <xf numFmtId="44" fontId="5" fillId="0" borderId="10" xfId="2" applyFont="1" applyBorder="1"/>
    <xf numFmtId="167" fontId="3" fillId="2" borderId="2" xfId="0" applyNumberFormat="1" applyFont="1" applyFill="1" applyBorder="1" applyAlignment="1">
      <alignment horizontal="left"/>
    </xf>
    <xf numFmtId="44" fontId="3" fillId="2" borderId="3" xfId="2" applyFont="1" applyFill="1" applyBorder="1" applyAlignment="1">
      <alignment horizontal="center"/>
    </xf>
    <xf numFmtId="44" fontId="3" fillId="2" borderId="4" xfId="2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11" xfId="0" applyFont="1" applyFill="1" applyBorder="1"/>
    <xf numFmtId="44" fontId="2" fillId="7" borderId="11" xfId="0" applyNumberFormat="1" applyFont="1" applyFill="1" applyBorder="1"/>
    <xf numFmtId="0" fontId="5" fillId="3" borderId="16" xfId="0" applyFont="1" applyFill="1" applyBorder="1"/>
    <xf numFmtId="0" fontId="5" fillId="3" borderId="19" xfId="0" applyFont="1" applyFill="1" applyBorder="1"/>
    <xf numFmtId="0" fontId="5" fillId="7" borderId="16" xfId="0" applyFont="1" applyFill="1" applyBorder="1"/>
    <xf numFmtId="44" fontId="5" fillId="7" borderId="19" xfId="0" applyNumberFormat="1" applyFont="1" applyFill="1" applyBorder="1"/>
    <xf numFmtId="0" fontId="2" fillId="11" borderId="0" xfId="0" applyFont="1" applyFill="1"/>
    <xf numFmtId="44" fontId="2" fillId="8" borderId="14" xfId="2" applyFont="1" applyFill="1" applyBorder="1"/>
    <xf numFmtId="7" fontId="5" fillId="3" borderId="4" xfId="1" applyNumberFormat="1" applyFont="1" applyFill="1" applyBorder="1" applyAlignment="1">
      <alignment horizontal="center"/>
    </xf>
    <xf numFmtId="44" fontId="2" fillId="0" borderId="14" xfId="2" applyFont="1" applyFill="1" applyBorder="1"/>
    <xf numFmtId="41" fontId="2" fillId="0" borderId="9" xfId="1" applyNumberFormat="1" applyFont="1" applyBorder="1"/>
    <xf numFmtId="183" fontId="2" fillId="0" borderId="0" xfId="1" applyNumberFormat="1" applyFont="1" applyFill="1" applyBorder="1" applyAlignment="1">
      <alignment horizontal="center"/>
    </xf>
    <xf numFmtId="174" fontId="2" fillId="5" borderId="12" xfId="1" applyNumberFormat="1" applyFont="1" applyFill="1" applyBorder="1"/>
    <xf numFmtId="174" fontId="2" fillId="5" borderId="20" xfId="1" applyNumberFormat="1" applyFont="1" applyFill="1" applyBorder="1"/>
    <xf numFmtId="183" fontId="2" fillId="6" borderId="18" xfId="0" applyNumberFormat="1" applyFont="1" applyFill="1" applyBorder="1"/>
    <xf numFmtId="0" fontId="14" fillId="3" borderId="2" xfId="0" applyFont="1" applyFill="1" applyBorder="1"/>
    <xf numFmtId="41" fontId="5" fillId="0" borderId="11" xfId="1" applyNumberFormat="1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2" xfId="0" applyFont="1" applyBorder="1"/>
    <xf numFmtId="44" fontId="5" fillId="0" borderId="2" xfId="2" applyFont="1" applyBorder="1"/>
    <xf numFmtId="44" fontId="5" fillId="0" borderId="1" xfId="2" applyFont="1" applyBorder="1"/>
    <xf numFmtId="44" fontId="2" fillId="0" borderId="9" xfId="2" applyFont="1" applyBorder="1"/>
    <xf numFmtId="0" fontId="5" fillId="0" borderId="4" xfId="0" applyFont="1" applyBorder="1"/>
    <xf numFmtId="0" fontId="2" fillId="7" borderId="3" xfId="0" applyFont="1" applyFill="1" applyBorder="1"/>
    <xf numFmtId="44" fontId="2" fillId="7" borderId="8" xfId="0" applyNumberFormat="1" applyFont="1" applyFill="1" applyBorder="1"/>
    <xf numFmtId="0" fontId="2" fillId="7" borderId="2" xfId="0" applyFont="1" applyFill="1" applyBorder="1"/>
    <xf numFmtId="44" fontId="2" fillId="7" borderId="9" xfId="0" applyNumberFormat="1" applyFont="1" applyFill="1" applyBorder="1"/>
    <xf numFmtId="16" fontId="2" fillId="0" borderId="0" xfId="0" applyNumberFormat="1" applyFont="1"/>
    <xf numFmtId="185" fontId="2" fillId="0" borderId="0" xfId="2" applyNumberFormat="1" applyFont="1" applyFill="1"/>
    <xf numFmtId="183" fontId="5" fillId="0" borderId="4" xfId="1" applyNumberFormat="1" applyFont="1" applyBorder="1"/>
    <xf numFmtId="183" fontId="5" fillId="0" borderId="0" xfId="1" applyNumberFormat="1" applyFont="1" applyBorder="1"/>
    <xf numFmtId="183" fontId="5" fillId="0" borderId="1" xfId="1" applyNumberFormat="1" applyFont="1" applyBorder="1"/>
    <xf numFmtId="44" fontId="3" fillId="0" borderId="0" xfId="0" applyNumberFormat="1" applyFont="1" applyFill="1" applyBorder="1"/>
    <xf numFmtId="183" fontId="2" fillId="0" borderId="0" xfId="1" applyNumberFormat="1" applyFont="1" applyFill="1" applyBorder="1"/>
    <xf numFmtId="183" fontId="2" fillId="0" borderId="11" xfId="1" applyNumberFormat="1" applyFont="1" applyFill="1" applyBorder="1" applyAlignment="1">
      <alignment horizontal="center"/>
    </xf>
    <xf numFmtId="183" fontId="2" fillId="0" borderId="9" xfId="1" applyNumberFormat="1" applyFont="1" applyFill="1" applyBorder="1" applyAlignment="1">
      <alignment horizontal="center"/>
    </xf>
    <xf numFmtId="183" fontId="2" fillId="0" borderId="4" xfId="1" applyNumberFormat="1" applyFont="1" applyFill="1" applyBorder="1" applyAlignment="1">
      <alignment horizontal="center"/>
    </xf>
    <xf numFmtId="41" fontId="2" fillId="0" borderId="4" xfId="1" applyNumberFormat="1" applyFont="1" applyFill="1" applyBorder="1"/>
    <xf numFmtId="167" fontId="2" fillId="0" borderId="4" xfId="0" applyNumberFormat="1" applyFont="1" applyFill="1" applyBorder="1" applyAlignment="1">
      <alignment horizontal="center"/>
    </xf>
    <xf numFmtId="44" fontId="2" fillId="0" borderId="14" xfId="2" applyFont="1" applyBorder="1"/>
    <xf numFmtId="16" fontId="2" fillId="0" borderId="3" xfId="0" quotePrefix="1" applyNumberFormat="1" applyFont="1" applyBorder="1"/>
    <xf numFmtId="183" fontId="2" fillId="0" borderId="4" xfId="1" applyNumberFormat="1" applyFont="1" applyBorder="1"/>
    <xf numFmtId="41" fontId="2" fillId="0" borderId="8" xfId="1" applyNumberFormat="1" applyFont="1" applyBorder="1"/>
    <xf numFmtId="0" fontId="5" fillId="0" borderId="0" xfId="0" applyFont="1" applyFill="1" applyBorder="1" applyAlignment="1">
      <alignment horizontal="center"/>
    </xf>
    <xf numFmtId="183" fontId="2" fillId="0" borderId="4" xfId="1" applyNumberFormat="1" applyFont="1" applyFill="1" applyBorder="1"/>
    <xf numFmtId="188" fontId="2" fillId="0" borderId="4" xfId="1" applyNumberFormat="1" applyFont="1" applyFill="1" applyBorder="1"/>
    <xf numFmtId="188" fontId="2" fillId="0" borderId="0" xfId="1" applyNumberFormat="1" applyFont="1" applyFill="1" applyBorder="1"/>
    <xf numFmtId="183" fontId="2" fillId="0" borderId="8" xfId="1" applyNumberFormat="1" applyFont="1" applyFill="1" applyBorder="1" applyAlignment="1">
      <alignment horizontal="center"/>
    </xf>
    <xf numFmtId="44" fontId="5" fillId="0" borderId="3" xfId="0" applyNumberFormat="1" applyFont="1" applyFill="1" applyBorder="1"/>
    <xf numFmtId="44" fontId="5" fillId="0" borderId="10" xfId="0" applyNumberFormat="1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center"/>
    </xf>
    <xf numFmtId="14" fontId="6" fillId="0" borderId="6" xfId="0" quotePrefix="1" applyNumberFormat="1" applyFont="1" applyBorder="1" applyAlignment="1">
      <alignment horizontal="center"/>
    </xf>
    <xf numFmtId="183" fontId="3" fillId="3" borderId="5" xfId="1" applyNumberFormat="1" applyFont="1" applyFill="1" applyBorder="1" applyAlignment="1"/>
    <xf numFmtId="183" fontId="5" fillId="3" borderId="7" xfId="1" applyNumberFormat="1" applyFont="1" applyFill="1" applyBorder="1" applyAlignment="1"/>
    <xf numFmtId="41" fontId="2" fillId="0" borderId="1" xfId="1" applyNumberFormat="1" applyFont="1" applyFill="1" applyBorder="1"/>
    <xf numFmtId="43" fontId="5" fillId="0" borderId="14" xfId="2" applyNumberFormat="1" applyFont="1" applyBorder="1"/>
    <xf numFmtId="44" fontId="5" fillId="0" borderId="0" xfId="2" applyFont="1" applyFill="1"/>
    <xf numFmtId="44" fontId="5" fillId="0" borderId="0" xfId="0" applyNumberFormat="1" applyFont="1" applyFill="1"/>
    <xf numFmtId="0" fontId="9" fillId="0" borderId="0" xfId="0" applyFont="1"/>
    <xf numFmtId="167" fontId="2" fillId="5" borderId="21" xfId="0" applyNumberFormat="1" applyFont="1" applyFill="1" applyBorder="1" applyAlignment="1">
      <alignment horizontal="center"/>
    </xf>
    <xf numFmtId="167" fontId="2" fillId="5" borderId="22" xfId="0" applyNumberFormat="1" applyFont="1" applyFill="1" applyBorder="1" applyAlignment="1">
      <alignment horizontal="center"/>
    </xf>
    <xf numFmtId="167" fontId="2" fillId="5" borderId="23" xfId="0" applyNumberFormat="1" applyFont="1" applyFill="1" applyBorder="1" applyAlignment="1">
      <alignment horizontal="center"/>
    </xf>
    <xf numFmtId="41" fontId="5" fillId="0" borderId="0" xfId="1" applyNumberFormat="1" applyFont="1" applyFill="1"/>
    <xf numFmtId="167" fontId="2" fillId="0" borderId="8" xfId="0" applyNumberFormat="1" applyFont="1" applyFill="1" applyBorder="1" applyAlignment="1">
      <alignment horizontal="center"/>
    </xf>
    <xf numFmtId="167" fontId="2" fillId="0" borderId="11" xfId="0" applyNumberFormat="1" applyFont="1" applyFill="1" applyBorder="1" applyAlignment="1">
      <alignment horizontal="center"/>
    </xf>
    <xf numFmtId="167" fontId="2" fillId="0" borderId="9" xfId="0" applyNumberFormat="1" applyFont="1" applyFill="1" applyBorder="1" applyAlignment="1">
      <alignment horizontal="center"/>
    </xf>
    <xf numFmtId="183" fontId="2" fillId="0" borderId="1" xfId="1" applyNumberFormat="1" applyFont="1" applyFill="1" applyBorder="1" applyAlignment="1">
      <alignment horizontal="center"/>
    </xf>
    <xf numFmtId="183" fontId="2" fillId="0" borderId="1" xfId="1" applyNumberFormat="1" applyFont="1" applyBorder="1"/>
    <xf numFmtId="41" fontId="2" fillId="0" borderId="1" xfId="0" applyNumberFormat="1" applyFont="1" applyBorder="1"/>
    <xf numFmtId="0" fontId="9" fillId="7" borderId="11" xfId="0" applyFont="1" applyFill="1" applyBorder="1"/>
    <xf numFmtId="43" fontId="5" fillId="0" borderId="14" xfId="2" applyNumberFormat="1" applyFont="1" applyFill="1" applyBorder="1"/>
    <xf numFmtId="188" fontId="2" fillId="0" borderId="1" xfId="1" applyNumberFormat="1" applyFont="1" applyFill="1" applyBorder="1"/>
    <xf numFmtId="183" fontId="2" fillId="0" borderId="0" xfId="1" applyNumberFormat="1" applyFont="1" applyFill="1"/>
    <xf numFmtId="190" fontId="2" fillId="0" borderId="0" xfId="0" applyNumberFormat="1" applyFont="1"/>
    <xf numFmtId="0" fontId="2" fillId="0" borderId="9" xfId="0" applyFont="1" applyBorder="1"/>
    <xf numFmtId="167" fontId="2" fillId="5" borderId="24" xfId="0" applyNumberFormat="1" applyFont="1" applyFill="1" applyBorder="1" applyAlignment="1">
      <alignment horizontal="center"/>
    </xf>
    <xf numFmtId="167" fontId="2" fillId="5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41" fontId="2" fillId="0" borderId="4" xfId="1" applyNumberFormat="1" applyFont="1" applyBorder="1" applyAlignment="1">
      <alignment horizontal="right"/>
    </xf>
    <xf numFmtId="174" fontId="2" fillId="5" borderId="13" xfId="1" applyNumberFormat="1" applyFont="1" applyFill="1" applyBorder="1"/>
    <xf numFmtId="168" fontId="17" fillId="3" borderId="6" xfId="0" applyNumberFormat="1" applyFont="1" applyFill="1" applyBorder="1" applyAlignment="1">
      <alignment horizontal="center"/>
    </xf>
    <xf numFmtId="168" fontId="17" fillId="3" borderId="0" xfId="0" applyNumberFormat="1" applyFont="1" applyFill="1" applyBorder="1" applyAlignment="1">
      <alignment horizontal="center"/>
    </xf>
    <xf numFmtId="168" fontId="8" fillId="9" borderId="17" xfId="0" applyNumberFormat="1" applyFont="1" applyFill="1" applyBorder="1" applyAlignment="1">
      <alignment horizontal="center"/>
    </xf>
    <xf numFmtId="168" fontId="17" fillId="9" borderId="17" xfId="0" applyNumberFormat="1" applyFont="1" applyFill="1" applyBorder="1" applyAlignment="1">
      <alignment horizontal="center"/>
    </xf>
    <xf numFmtId="168" fontId="17" fillId="9" borderId="18" xfId="0" applyNumberFormat="1" applyFont="1" applyFill="1" applyBorder="1" applyAlignment="1">
      <alignment horizontal="center"/>
    </xf>
    <xf numFmtId="2" fontId="17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7" fillId="0" borderId="6" xfId="0" applyNumberFormat="1" applyFont="1" applyBorder="1" applyAlignment="1">
      <alignment horizontal="center"/>
    </xf>
    <xf numFmtId="168" fontId="17" fillId="0" borderId="0" xfId="0" applyNumberFormat="1" applyFont="1" applyBorder="1" applyAlignment="1">
      <alignment horizontal="center"/>
    </xf>
    <xf numFmtId="168" fontId="11" fillId="3" borderId="6" xfId="0" applyNumberFormat="1" applyFont="1" applyFill="1" applyBorder="1" applyAlignment="1">
      <alignment horizontal="center"/>
    </xf>
    <xf numFmtId="168" fontId="17" fillId="0" borderId="17" xfId="0" applyNumberFormat="1" applyFont="1" applyBorder="1" applyAlignment="1">
      <alignment horizontal="center"/>
    </xf>
    <xf numFmtId="168" fontId="17" fillId="0" borderId="18" xfId="0" applyNumberFormat="1" applyFon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8" fontId="17" fillId="0" borderId="0" xfId="0" applyNumberFormat="1" applyFont="1" applyFill="1" applyBorder="1" applyAlignment="1">
      <alignment horizontal="center"/>
    </xf>
    <xf numFmtId="1" fontId="17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0" fontId="8" fillId="9" borderId="0" xfId="0" applyFont="1" applyFill="1" applyBorder="1"/>
    <xf numFmtId="16" fontId="8" fillId="0" borderId="10" xfId="0" quotePrefix="1" applyNumberFormat="1" applyFont="1" applyFill="1" applyBorder="1"/>
    <xf numFmtId="0" fontId="8" fillId="0" borderId="10" xfId="0" quotePrefix="1" applyFont="1" applyFill="1" applyBorder="1"/>
    <xf numFmtId="0" fontId="8" fillId="0" borderId="10" xfId="0" applyFont="1" applyFill="1" applyBorder="1"/>
    <xf numFmtId="168" fontId="17" fillId="0" borderId="17" xfId="0" applyNumberFormat="1" applyFont="1" applyFill="1" applyBorder="1" applyAlignment="1">
      <alignment horizontal="center"/>
    </xf>
    <xf numFmtId="0" fontId="8" fillId="0" borderId="0" xfId="0" applyFont="1" applyFill="1"/>
    <xf numFmtId="185" fontId="2" fillId="0" borderId="10" xfId="2" applyNumberFormat="1" applyFont="1" applyFill="1" applyBorder="1"/>
    <xf numFmtId="44" fontId="2" fillId="0" borderId="10" xfId="2" applyFont="1" applyBorder="1"/>
    <xf numFmtId="41" fontId="5" fillId="3" borderId="4" xfId="1" applyNumberFormat="1" applyFont="1" applyFill="1" applyBorder="1" applyAlignment="1">
      <alignment horizontal="center"/>
    </xf>
    <xf numFmtId="41" fontId="5" fillId="3" borderId="1" xfId="1" applyNumberFormat="1" applyFont="1" applyFill="1" applyBorder="1" applyAlignment="1">
      <alignment horizontal="center"/>
    </xf>
    <xf numFmtId="187" fontId="3" fillId="2" borderId="8" xfId="2" applyNumberFormat="1" applyFont="1" applyFill="1" applyBorder="1" applyAlignment="1">
      <alignment horizontal="center"/>
    </xf>
    <xf numFmtId="187" fontId="3" fillId="2" borderId="9" xfId="2" applyNumberFormat="1" applyFont="1" applyFill="1" applyBorder="1" applyAlignment="1">
      <alignment horizontal="center"/>
    </xf>
    <xf numFmtId="0" fontId="9" fillId="12" borderId="3" xfId="0" applyFont="1" applyFill="1" applyBorder="1"/>
    <xf numFmtId="0" fontId="2" fillId="12" borderId="4" xfId="0" applyFont="1" applyFill="1" applyBorder="1"/>
    <xf numFmtId="41" fontId="5" fillId="12" borderId="4" xfId="1" applyNumberFormat="1" applyFont="1" applyFill="1" applyBorder="1"/>
    <xf numFmtId="41" fontId="2" fillId="12" borderId="8" xfId="1" applyNumberFormat="1" applyFont="1" applyFill="1" applyBorder="1"/>
    <xf numFmtId="0" fontId="9" fillId="12" borderId="2" xfId="0" applyFont="1" applyFill="1" applyBorder="1"/>
    <xf numFmtId="0" fontId="2" fillId="12" borderId="1" xfId="0" applyFont="1" applyFill="1" applyBorder="1"/>
    <xf numFmtId="41" fontId="5" fillId="12" borderId="1" xfId="1" applyNumberFormat="1" applyFont="1" applyFill="1" applyBorder="1"/>
    <xf numFmtId="41" fontId="5" fillId="12" borderId="9" xfId="1" applyNumberFormat="1" applyFont="1" applyFill="1" applyBorder="1"/>
    <xf numFmtId="41" fontId="2" fillId="12" borderId="9" xfId="1" applyNumberFormat="1" applyFont="1" applyFill="1" applyBorder="1"/>
    <xf numFmtId="0" fontId="2" fillId="0" borderId="8" xfId="0" applyFont="1" applyFill="1" applyBorder="1"/>
    <xf numFmtId="41" fontId="2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17" fillId="3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left"/>
    </xf>
    <xf numFmtId="168" fontId="17" fillId="0" borderId="0" xfId="0" applyNumberFormat="1" applyFont="1" applyFill="1" applyAlignment="1">
      <alignment horizontal="left"/>
    </xf>
    <xf numFmtId="168" fontId="0" fillId="0" borderId="0" xfId="0" applyNumberFormat="1" applyAlignment="1">
      <alignment horizontal="left"/>
    </xf>
    <xf numFmtId="0" fontId="3" fillId="2" borderId="3" xfId="0" applyFont="1" applyFill="1" applyBorder="1"/>
    <xf numFmtId="7" fontId="3" fillId="2" borderId="4" xfId="1" applyNumberFormat="1" applyFont="1" applyFill="1" applyBorder="1" applyAlignment="1">
      <alignment horizontal="center"/>
    </xf>
    <xf numFmtId="41" fontId="3" fillId="2" borderId="8" xfId="1" applyNumberFormat="1" applyFont="1" applyFill="1" applyBorder="1"/>
    <xf numFmtId="7" fontId="3" fillId="2" borderId="1" xfId="1" applyNumberFormat="1" applyFont="1" applyFill="1" applyBorder="1" applyAlignment="1">
      <alignment horizontal="center"/>
    </xf>
    <xf numFmtId="41" fontId="3" fillId="2" borderId="9" xfId="1" applyNumberFormat="1" applyFont="1" applyFill="1" applyBorder="1"/>
    <xf numFmtId="0" fontId="5" fillId="0" borderId="10" xfId="0" quotePrefix="1" applyFont="1" applyBorder="1"/>
    <xf numFmtId="16" fontId="5" fillId="0" borderId="10" xfId="0" quotePrefix="1" applyNumberFormat="1" applyFont="1" applyBorder="1"/>
    <xf numFmtId="168" fontId="19" fillId="13" borderId="3" xfId="0" applyNumberFormat="1" applyFont="1" applyFill="1" applyBorder="1" applyAlignment="1">
      <alignment horizontal="center"/>
    </xf>
    <xf numFmtId="187" fontId="19" fillId="13" borderId="4" xfId="2" applyNumberFormat="1" applyFont="1" applyFill="1" applyBorder="1" applyAlignment="1">
      <alignment horizontal="center"/>
    </xf>
    <xf numFmtId="1" fontId="19" fillId="13" borderId="8" xfId="0" applyNumberFormat="1" applyFont="1" applyFill="1" applyBorder="1" applyAlignment="1">
      <alignment horizontal="center"/>
    </xf>
    <xf numFmtId="168" fontId="19" fillId="13" borderId="10" xfId="0" applyNumberFormat="1" applyFont="1" applyFill="1" applyBorder="1" applyAlignment="1">
      <alignment horizontal="center"/>
    </xf>
    <xf numFmtId="187" fontId="19" fillId="13" borderId="0" xfId="2" applyNumberFormat="1" applyFont="1" applyFill="1" applyBorder="1" applyAlignment="1">
      <alignment horizontal="center"/>
    </xf>
    <xf numFmtId="1" fontId="19" fillId="13" borderId="11" xfId="0" applyNumberFormat="1" applyFont="1" applyFill="1" applyBorder="1" applyAlignment="1">
      <alignment horizontal="center"/>
    </xf>
    <xf numFmtId="168" fontId="19" fillId="13" borderId="2" xfId="0" applyNumberFormat="1" applyFont="1" applyFill="1" applyBorder="1" applyAlignment="1">
      <alignment horizontal="center"/>
    </xf>
    <xf numFmtId="187" fontId="19" fillId="13" borderId="1" xfId="2" applyNumberFormat="1" applyFont="1" applyFill="1" applyBorder="1" applyAlignment="1">
      <alignment horizontal="center"/>
    </xf>
    <xf numFmtId="1" fontId="19" fillId="13" borderId="9" xfId="0" applyNumberFormat="1" applyFont="1" applyFill="1" applyBorder="1" applyAlignment="1">
      <alignment horizontal="center"/>
    </xf>
    <xf numFmtId="0" fontId="2" fillId="9" borderId="3" xfId="0" applyFont="1" applyFill="1" applyBorder="1"/>
    <xf numFmtId="0" fontId="2" fillId="9" borderId="4" xfId="0" applyFont="1" applyFill="1" applyBorder="1"/>
    <xf numFmtId="183" fontId="2" fillId="9" borderId="4" xfId="0" applyNumberFormat="1" applyFont="1" applyFill="1" applyBorder="1"/>
    <xf numFmtId="168" fontId="0" fillId="0" borderId="0" xfId="0" applyNumberFormat="1"/>
    <xf numFmtId="44" fontId="2" fillId="8" borderId="15" xfId="2" applyFont="1" applyFill="1" applyBorder="1"/>
    <xf numFmtId="44" fontId="5" fillId="0" borderId="0" xfId="0" applyNumberFormat="1" applyFont="1" applyFill="1" applyBorder="1"/>
    <xf numFmtId="168" fontId="8" fillId="0" borderId="17" xfId="0" applyNumberFormat="1" applyFont="1" applyFill="1" applyBorder="1" applyAlignment="1">
      <alignment horizontal="center"/>
    </xf>
    <xf numFmtId="0" fontId="2" fillId="0" borderId="2" xfId="0" applyFont="1" applyFill="1" applyBorder="1"/>
    <xf numFmtId="0" fontId="11" fillId="0" borderId="2" xfId="0" applyFont="1" applyBorder="1" applyAlignment="1">
      <alignment horizontal="center"/>
    </xf>
    <xf numFmtId="168" fontId="17" fillId="0" borderId="9" xfId="0" applyNumberFormat="1" applyFont="1" applyBorder="1" applyAlignment="1">
      <alignment horizontal="center"/>
    </xf>
    <xf numFmtId="168" fontId="17" fillId="0" borderId="7" xfId="0" applyNumberFormat="1" applyFont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168" fontId="17" fillId="0" borderId="19" xfId="0" applyNumberFormat="1" applyFont="1" applyBorder="1" applyAlignment="1">
      <alignment horizontal="center"/>
    </xf>
    <xf numFmtId="168" fontId="17" fillId="0" borderId="25" xfId="0" applyNumberFormat="1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5" fillId="9" borderId="10" xfId="0" applyFont="1" applyFill="1" applyBorder="1"/>
    <xf numFmtId="0" fontId="5" fillId="9" borderId="0" xfId="0" applyFont="1" applyFill="1" applyBorder="1"/>
    <xf numFmtId="183" fontId="5" fillId="9" borderId="0" xfId="1" applyNumberFormat="1" applyFont="1" applyFill="1" applyBorder="1"/>
    <xf numFmtId="183" fontId="5" fillId="9" borderId="11" xfId="1" applyNumberFormat="1" applyFont="1" applyFill="1" applyBorder="1"/>
    <xf numFmtId="0" fontId="2" fillId="9" borderId="26" xfId="0" applyFont="1" applyFill="1" applyBorder="1"/>
    <xf numFmtId="0" fontId="2" fillId="9" borderId="27" xfId="0" applyFont="1" applyFill="1" applyBorder="1"/>
    <xf numFmtId="41" fontId="2" fillId="9" borderId="27" xfId="0" applyNumberFormat="1" applyFont="1" applyFill="1" applyBorder="1"/>
    <xf numFmtId="0" fontId="2" fillId="12" borderId="3" xfId="0" applyFont="1" applyFill="1" applyBorder="1"/>
    <xf numFmtId="183" fontId="2" fillId="12" borderId="8" xfId="0" applyNumberFormat="1" applyFont="1" applyFill="1" applyBorder="1"/>
    <xf numFmtId="0" fontId="2" fillId="12" borderId="2" xfId="0" applyFont="1" applyFill="1" applyBorder="1"/>
    <xf numFmtId="41" fontId="2" fillId="12" borderId="1" xfId="0" applyNumberFormat="1" applyFont="1" applyFill="1" applyBorder="1"/>
    <xf numFmtId="41" fontId="2" fillId="12" borderId="9" xfId="0" applyNumberFormat="1" applyFont="1" applyFill="1" applyBorder="1"/>
    <xf numFmtId="183" fontId="2" fillId="0" borderId="0" xfId="1" applyNumberFormat="1" applyFont="1"/>
    <xf numFmtId="183" fontId="5" fillId="0" borderId="18" xfId="1" applyNumberFormat="1" applyFont="1" applyBorder="1"/>
    <xf numFmtId="185" fontId="2" fillId="4" borderId="0" xfId="2" applyNumberFormat="1" applyFont="1" applyFill="1"/>
    <xf numFmtId="183" fontId="2" fillId="12" borderId="4" xfId="1" applyNumberFormat="1" applyFont="1" applyFill="1" applyBorder="1"/>
    <xf numFmtId="41" fontId="2" fillId="0" borderId="0" xfId="1" applyNumberFormat="1" applyFont="1" applyFill="1"/>
    <xf numFmtId="168" fontId="8" fillId="0" borderId="17" xfId="0" applyNumberFormat="1" applyFont="1" applyBorder="1" applyAlignment="1">
      <alignment horizontal="center"/>
    </xf>
    <xf numFmtId="43" fontId="2" fillId="8" borderId="18" xfId="0" applyNumberFormat="1" applyFont="1" applyFill="1" applyBorder="1"/>
    <xf numFmtId="44" fontId="2" fillId="0" borderId="10" xfId="0" applyNumberFormat="1" applyFont="1" applyBorder="1"/>
    <xf numFmtId="44" fontId="2" fillId="0" borderId="11" xfId="0" applyNumberFormat="1" applyFont="1" applyBorder="1"/>
    <xf numFmtId="16" fontId="20" fillId="3" borderId="6" xfId="0" quotePrefix="1" applyNumberFormat="1" applyFont="1" applyFill="1" applyBorder="1"/>
    <xf numFmtId="2" fontId="19" fillId="3" borderId="6" xfId="0" applyNumberFormat="1" applyFont="1" applyFill="1" applyBorder="1" applyAlignment="1">
      <alignment horizontal="center"/>
    </xf>
    <xf numFmtId="168" fontId="19" fillId="3" borderId="11" xfId="0" applyNumberFormat="1" applyFont="1" applyFill="1" applyBorder="1" applyAlignment="1">
      <alignment horizontal="center"/>
    </xf>
    <xf numFmtId="168" fontId="19" fillId="3" borderId="6" xfId="0" applyNumberFormat="1" applyFont="1" applyFill="1" applyBorder="1" applyAlignment="1">
      <alignment horizontal="center"/>
    </xf>
    <xf numFmtId="43" fontId="19" fillId="9" borderId="6" xfId="0" applyNumberFormat="1" applyFont="1" applyFill="1" applyBorder="1"/>
    <xf numFmtId="183" fontId="21" fillId="0" borderId="6" xfId="1" applyNumberFormat="1" applyFont="1" applyFill="1" applyBorder="1" applyAlignment="1">
      <alignment horizontal="center"/>
    </xf>
    <xf numFmtId="183" fontId="22" fillId="0" borderId="6" xfId="1" applyNumberFormat="1" applyFont="1" applyFill="1" applyBorder="1" applyAlignment="1">
      <alignment horizontal="center"/>
    </xf>
    <xf numFmtId="43" fontId="21" fillId="0" borderId="6" xfId="1" applyNumberFormat="1" applyFont="1" applyFill="1" applyBorder="1" applyAlignment="1">
      <alignment horizontal="center"/>
    </xf>
    <xf numFmtId="43" fontId="22" fillId="0" borderId="6" xfId="1" applyNumberFormat="1" applyFont="1" applyFill="1" applyBorder="1" applyAlignment="1">
      <alignment horizontal="center"/>
    </xf>
    <xf numFmtId="0" fontId="20" fillId="8" borderId="17" xfId="0" applyFont="1" applyFill="1" applyBorder="1"/>
    <xf numFmtId="2" fontId="19" fillId="8" borderId="17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 applyAlignment="1">
      <alignment horizontal="center"/>
    </xf>
    <xf numFmtId="167" fontId="19" fillId="8" borderId="16" xfId="0" applyNumberFormat="1" applyFont="1" applyFill="1" applyBorder="1" applyAlignment="1">
      <alignment horizontal="center"/>
    </xf>
    <xf numFmtId="43" fontId="21" fillId="8" borderId="17" xfId="1" applyNumberFormat="1" applyFont="1" applyFill="1" applyBorder="1" applyAlignment="1">
      <alignment horizontal="center"/>
    </xf>
    <xf numFmtId="43" fontId="22" fillId="8" borderId="17" xfId="1" applyNumberFormat="1" applyFont="1" applyFill="1" applyBorder="1" applyAlignment="1">
      <alignment horizontal="center"/>
    </xf>
    <xf numFmtId="43" fontId="19" fillId="8" borderId="17" xfId="0" applyNumberFormat="1" applyFont="1" applyFill="1" applyBorder="1"/>
    <xf numFmtId="2" fontId="19" fillId="8" borderId="7" xfId="0" applyNumberFormat="1" applyFont="1" applyFill="1" applyBorder="1" applyAlignment="1">
      <alignment horizontal="center"/>
    </xf>
    <xf numFmtId="168" fontId="19" fillId="8" borderId="7" xfId="0" applyNumberFormat="1" applyFont="1" applyFill="1" applyBorder="1" applyAlignment="1">
      <alignment horizontal="center"/>
    </xf>
    <xf numFmtId="43" fontId="21" fillId="8" borderId="7" xfId="1" applyNumberFormat="1" applyFont="1" applyFill="1" applyBorder="1" applyAlignment="1">
      <alignment horizontal="center"/>
    </xf>
    <xf numFmtId="44" fontId="19" fillId="0" borderId="12" xfId="2" applyFont="1" applyBorder="1"/>
    <xf numFmtId="168" fontId="19" fillId="0" borderId="12" xfId="0" applyNumberFormat="1" applyFont="1" applyBorder="1"/>
    <xf numFmtId="167" fontId="19" fillId="0" borderId="12" xfId="0" applyNumberFormat="1" applyFont="1" applyBorder="1"/>
    <xf numFmtId="0" fontId="24" fillId="14" borderId="4" xfId="0" applyFont="1" applyFill="1" applyBorder="1" applyAlignment="1">
      <alignment horizontal="center"/>
    </xf>
    <xf numFmtId="0" fontId="24" fillId="14" borderId="5" xfId="0" applyFont="1" applyFill="1" applyBorder="1" applyAlignment="1">
      <alignment horizontal="center"/>
    </xf>
    <xf numFmtId="187" fontId="2" fillId="0" borderId="0" xfId="0" applyNumberFormat="1" applyFont="1" applyFill="1"/>
    <xf numFmtId="0" fontId="3" fillId="2" borderId="5" xfId="0" applyFont="1" applyFill="1" applyBorder="1"/>
    <xf numFmtId="0" fontId="3" fillId="2" borderId="7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43" fontId="2" fillId="3" borderId="6" xfId="0" applyNumberFormat="1" applyFont="1" applyFill="1" applyBorder="1"/>
    <xf numFmtId="41" fontId="2" fillId="3" borderId="7" xfId="0" applyNumberFormat="1" applyFont="1" applyFill="1" applyBorder="1"/>
    <xf numFmtId="0" fontId="15" fillId="10" borderId="0" xfId="0" applyFont="1" applyFill="1" applyBorder="1"/>
    <xf numFmtId="0" fontId="9" fillId="0" borderId="0" xfId="0" applyFont="1" applyFill="1" applyBorder="1"/>
    <xf numFmtId="183" fontId="2" fillId="0" borderId="0" xfId="0" applyNumberFormat="1" applyFont="1" applyFill="1" applyBorder="1"/>
    <xf numFmtId="174" fontId="5" fillId="0" borderId="0" xfId="1" applyNumberFormat="1" applyFont="1" applyFill="1" applyBorder="1"/>
    <xf numFmtId="44" fontId="2" fillId="8" borderId="14" xfId="2" applyNumberFormat="1" applyFont="1" applyFill="1" applyBorder="1"/>
    <xf numFmtId="0" fontId="9" fillId="8" borderId="3" xfId="0" applyFont="1" applyFill="1" applyBorder="1"/>
    <xf numFmtId="0" fontId="2" fillId="8" borderId="4" xfId="0" applyFont="1" applyFill="1" applyBorder="1"/>
    <xf numFmtId="41" fontId="2" fillId="8" borderId="4" xfId="1" applyNumberFormat="1" applyFont="1" applyFill="1" applyBorder="1"/>
    <xf numFmtId="183" fontId="2" fillId="8" borderId="4" xfId="0" applyNumberFormat="1" applyFont="1" applyFill="1" applyBorder="1"/>
    <xf numFmtId="174" fontId="5" fillId="8" borderId="4" xfId="1" applyNumberFormat="1" applyFont="1" applyFill="1" applyBorder="1"/>
    <xf numFmtId="0" fontId="9" fillId="8" borderId="2" xfId="0" applyFont="1" applyFill="1" applyBorder="1"/>
    <xf numFmtId="0" fontId="2" fillId="8" borderId="1" xfId="0" applyFont="1" applyFill="1" applyBorder="1"/>
    <xf numFmtId="41" fontId="2" fillId="8" borderId="1" xfId="1" applyNumberFormat="1" applyFont="1" applyFill="1" applyBorder="1"/>
    <xf numFmtId="183" fontId="2" fillId="8" borderId="1" xfId="0" applyNumberFormat="1" applyFont="1" applyFill="1" applyBorder="1"/>
    <xf numFmtId="174" fontId="5" fillId="8" borderId="1" xfId="1" applyNumberFormat="1" applyFont="1" applyFill="1" applyBorder="1"/>
    <xf numFmtId="41" fontId="2" fillId="8" borderId="5" xfId="1" applyNumberFormat="1" applyFont="1" applyFill="1" applyBorder="1"/>
    <xf numFmtId="41" fontId="2" fillId="8" borderId="7" xfId="1" applyNumberFormat="1" applyFont="1" applyFill="1" applyBorder="1"/>
    <xf numFmtId="168" fontId="19" fillId="0" borderId="5" xfId="0" applyNumberFormat="1" applyFont="1" applyFill="1" applyBorder="1" applyAlignment="1">
      <alignment horizontal="center"/>
    </xf>
    <xf numFmtId="168" fontId="11" fillId="0" borderId="0" xfId="0" applyNumberFormat="1" applyFont="1" applyFill="1" applyBorder="1" applyAlignment="1">
      <alignment horizontal="center"/>
    </xf>
    <xf numFmtId="0" fontId="8" fillId="15" borderId="17" xfId="0" applyFont="1" applyFill="1" applyBorder="1" applyAlignment="1">
      <alignment wrapText="1"/>
    </xf>
    <xf numFmtId="0" fontId="8" fillId="15" borderId="17" xfId="0" applyFont="1" applyFill="1" applyBorder="1" applyAlignment="1">
      <alignment horizontal="center" wrapText="1"/>
    </xf>
    <xf numFmtId="0" fontId="5" fillId="15" borderId="16" xfId="0" applyFont="1" applyFill="1" applyBorder="1" applyAlignment="1">
      <alignment horizontal="center"/>
    </xf>
    <xf numFmtId="0" fontId="5" fillId="15" borderId="19" xfId="0" applyFont="1" applyFill="1" applyBorder="1"/>
    <xf numFmtId="0" fontId="5" fillId="15" borderId="16" xfId="0" applyFont="1" applyFill="1" applyBorder="1"/>
    <xf numFmtId="43" fontId="21" fillId="0" borderId="0" xfId="1" applyNumberFormat="1" applyFont="1" applyFill="1" applyBorder="1" applyAlignment="1">
      <alignment horizontal="center"/>
    </xf>
    <xf numFmtId="43" fontId="22" fillId="0" borderId="0" xfId="1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168" fontId="19" fillId="0" borderId="0" xfId="0" applyNumberFormat="1" applyFont="1" applyFill="1" applyBorder="1" applyAlignment="1">
      <alignment horizontal="center"/>
    </xf>
    <xf numFmtId="168" fontId="19" fillId="0" borderId="3" xfId="0" applyNumberFormat="1" applyFont="1" applyFill="1" applyBorder="1" applyAlignment="1">
      <alignment horizontal="center"/>
    </xf>
    <xf numFmtId="168" fontId="19" fillId="3" borderId="10" xfId="0" applyNumberFormat="1" applyFont="1" applyFill="1" applyBorder="1" applyAlignment="1">
      <alignment horizontal="center"/>
    </xf>
    <xf numFmtId="0" fontId="2" fillId="16" borderId="11" xfId="0" applyFont="1" applyFill="1" applyBorder="1"/>
    <xf numFmtId="44" fontId="24" fillId="16" borderId="0" xfId="0" applyNumberFormat="1" applyFont="1" applyFill="1" applyBorder="1" applyAlignment="1">
      <alignment horizontal="center"/>
    </xf>
    <xf numFmtId="168" fontId="19" fillId="0" borderId="7" xfId="0" applyNumberFormat="1" applyFont="1" applyFill="1" applyBorder="1" applyAlignment="1">
      <alignment horizontal="center"/>
    </xf>
    <xf numFmtId="168" fontId="17" fillId="0" borderId="0" xfId="0" applyNumberFormat="1" applyFont="1" applyAlignment="1">
      <alignment horizontal="center"/>
    </xf>
    <xf numFmtId="0" fontId="8" fillId="0" borderId="0" xfId="0" quotePrefix="1" applyFont="1" applyFill="1" applyBorder="1"/>
    <xf numFmtId="0" fontId="22" fillId="0" borderId="0" xfId="0" applyFont="1" applyFill="1" applyBorder="1" applyAlignment="1">
      <alignment horizontal="center"/>
    </xf>
    <xf numFmtId="43" fontId="2" fillId="3" borderId="0" xfId="1" applyFont="1" applyFill="1" applyBorder="1"/>
    <xf numFmtId="168" fontId="18" fillId="0" borderId="6" xfId="0" applyNumberFormat="1" applyFont="1" applyFill="1" applyBorder="1" applyAlignment="1">
      <alignment horizontal="center"/>
    </xf>
    <xf numFmtId="168" fontId="17" fillId="0" borderId="6" xfId="0" applyNumberFormat="1" applyFont="1" applyFill="1" applyBorder="1" applyAlignment="1">
      <alignment horizontal="center"/>
    </xf>
    <xf numFmtId="168" fontId="11" fillId="0" borderId="0" xfId="0" applyNumberFormat="1" applyFont="1" applyAlignment="1">
      <alignment horizontal="center"/>
    </xf>
    <xf numFmtId="168" fontId="19" fillId="0" borderId="8" xfId="0" applyNumberFormat="1" applyFont="1" applyFill="1" applyBorder="1" applyAlignment="1">
      <alignment horizontal="center"/>
    </xf>
    <xf numFmtId="0" fontId="20" fillId="0" borderId="10" xfId="0" applyFont="1" applyFill="1" applyBorder="1"/>
    <xf numFmtId="0" fontId="19" fillId="16" borderId="0" xfId="0" applyFont="1" applyFill="1" applyBorder="1"/>
    <xf numFmtId="0" fontId="19" fillId="16" borderId="0" xfId="0" applyFont="1" applyFill="1" applyBorder="1" applyAlignment="1">
      <alignment horizontal="center"/>
    </xf>
    <xf numFmtId="43" fontId="2" fillId="16" borderId="0" xfId="1" applyFont="1" applyFill="1" applyBorder="1"/>
    <xf numFmtId="0" fontId="20" fillId="0" borderId="28" xfId="0" applyFont="1" applyBorder="1"/>
    <xf numFmtId="0" fontId="20" fillId="0" borderId="29" xfId="0" applyFont="1" applyBorder="1"/>
    <xf numFmtId="44" fontId="19" fillId="0" borderId="13" xfId="2" applyFont="1" applyBorder="1"/>
    <xf numFmtId="168" fontId="19" fillId="0" borderId="13" xfId="0" applyNumberFormat="1" applyFont="1" applyBorder="1"/>
    <xf numFmtId="167" fontId="19" fillId="0" borderId="13" xfId="0" applyNumberFormat="1" applyFont="1" applyBorder="1"/>
    <xf numFmtId="0" fontId="2" fillId="16" borderId="0" xfId="0" applyFont="1" applyFill="1" applyBorder="1"/>
    <xf numFmtId="0" fontId="20" fillId="16" borderId="0" xfId="0" applyFont="1" applyFill="1" applyBorder="1"/>
    <xf numFmtId="2" fontId="19" fillId="16" borderId="0" xfId="0" applyNumberFormat="1" applyFont="1" applyFill="1" applyBorder="1" applyAlignment="1">
      <alignment horizontal="center"/>
    </xf>
    <xf numFmtId="168" fontId="19" fillId="16" borderId="0" xfId="0" applyNumberFormat="1" applyFont="1" applyFill="1" applyBorder="1" applyAlignment="1">
      <alignment horizontal="center"/>
    </xf>
    <xf numFmtId="43" fontId="21" fillId="16" borderId="0" xfId="1" applyNumberFormat="1" applyFont="1" applyFill="1" applyBorder="1" applyAlignment="1">
      <alignment horizontal="center"/>
    </xf>
    <xf numFmtId="43" fontId="22" fillId="16" borderId="0" xfId="1" applyNumberFormat="1" applyFont="1" applyFill="1" applyBorder="1" applyAlignment="1">
      <alignment horizontal="center"/>
    </xf>
    <xf numFmtId="43" fontId="19" fillId="16" borderId="0" xfId="1" applyNumberFormat="1" applyFont="1" applyFill="1" applyBorder="1" applyAlignment="1">
      <alignment horizontal="center"/>
    </xf>
    <xf numFmtId="44" fontId="24" fillId="14" borderId="0" xfId="0" applyNumberFormat="1" applyFont="1" applyFill="1" applyBorder="1" applyAlignment="1">
      <alignment horizontal="center"/>
    </xf>
    <xf numFmtId="0" fontId="22" fillId="16" borderId="0" xfId="0" applyFont="1" applyFill="1" applyBorder="1"/>
    <xf numFmtId="0" fontId="22" fillId="16" borderId="0" xfId="0" applyFont="1" applyFill="1" applyBorder="1" applyAlignment="1">
      <alignment horizontal="center"/>
    </xf>
    <xf numFmtId="183" fontId="21" fillId="16" borderId="0" xfId="1" applyNumberFormat="1" applyFont="1" applyFill="1" applyBorder="1" applyAlignment="1">
      <alignment horizontal="center"/>
    </xf>
    <xf numFmtId="183" fontId="22" fillId="16" borderId="0" xfId="1" applyNumberFormat="1" applyFont="1" applyFill="1" applyBorder="1" applyAlignment="1">
      <alignment horizontal="center"/>
    </xf>
    <xf numFmtId="183" fontId="19" fillId="16" borderId="0" xfId="0" applyNumberFormat="1" applyFont="1" applyFill="1" applyBorder="1"/>
    <xf numFmtId="0" fontId="20" fillId="0" borderId="30" xfId="0" applyFont="1" applyBorder="1"/>
    <xf numFmtId="44" fontId="19" fillId="0" borderId="24" xfId="2" applyFont="1" applyBorder="1"/>
    <xf numFmtId="168" fontId="19" fillId="0" borderId="24" xfId="0" applyNumberFormat="1" applyFont="1" applyBorder="1"/>
    <xf numFmtId="167" fontId="19" fillId="0" borderId="24" xfId="0" applyNumberFormat="1" applyFont="1" applyBorder="1"/>
    <xf numFmtId="44" fontId="2" fillId="0" borderId="0" xfId="0" applyNumberFormat="1" applyFont="1" applyBorder="1"/>
    <xf numFmtId="44" fontId="2" fillId="0" borderId="9" xfId="0" applyNumberFormat="1" applyFont="1" applyBorder="1"/>
    <xf numFmtId="43" fontId="2" fillId="3" borderId="1" xfId="1" applyFont="1" applyFill="1" applyBorder="1"/>
    <xf numFmtId="43" fontId="2" fillId="3" borderId="4" xfId="1" applyFont="1" applyFill="1" applyBorder="1"/>
    <xf numFmtId="0" fontId="20" fillId="0" borderId="2" xfId="0" applyFont="1" applyFill="1" applyBorder="1"/>
    <xf numFmtId="44" fontId="2" fillId="0" borderId="1" xfId="0" applyNumberFormat="1" applyFont="1" applyBorder="1"/>
    <xf numFmtId="0" fontId="20" fillId="0" borderId="3" xfId="0" applyFont="1" applyFill="1" applyBorder="1"/>
    <xf numFmtId="9" fontId="15" fillId="10" borderId="0" xfId="0" applyNumberFormat="1" applyFont="1" applyFill="1" applyBorder="1"/>
    <xf numFmtId="183" fontId="2" fillId="9" borderId="0" xfId="0" applyNumberFormat="1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83" fontId="2" fillId="3" borderId="10" xfId="1" applyNumberFormat="1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/>
    <xf numFmtId="41" fontId="2" fillId="3" borderId="0" xfId="0" applyNumberFormat="1" applyFont="1" applyFill="1" applyBorder="1"/>
    <xf numFmtId="183" fontId="2" fillId="3" borderId="0" xfId="1" applyNumberFormat="1" applyFont="1" applyFill="1" applyBorder="1"/>
    <xf numFmtId="183" fontId="2" fillId="3" borderId="0" xfId="0" applyNumberFormat="1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41" fontId="2" fillId="3" borderId="1" xfId="0" applyNumberFormat="1" applyFont="1" applyFill="1" applyBorder="1"/>
    <xf numFmtId="183" fontId="2" fillId="3" borderId="1" xfId="0" applyNumberFormat="1" applyFont="1" applyFill="1" applyBorder="1"/>
    <xf numFmtId="183" fontId="3" fillId="11" borderId="8" xfId="1" applyNumberFormat="1" applyFont="1" applyFill="1" applyBorder="1"/>
    <xf numFmtId="183" fontId="3" fillId="11" borderId="11" xfId="1" applyNumberFormat="1" applyFont="1" applyFill="1" applyBorder="1"/>
    <xf numFmtId="183" fontId="3" fillId="11" borderId="9" xfId="1" applyNumberFormat="1" applyFont="1" applyFill="1" applyBorder="1"/>
    <xf numFmtId="0" fontId="25" fillId="0" borderId="0" xfId="0" applyFont="1" applyAlignment="1">
      <alignment horizontal="center"/>
    </xf>
    <xf numFmtId="168" fontId="25" fillId="0" borderId="0" xfId="0" applyNumberFormat="1" applyFont="1" applyFill="1" applyBorder="1" applyAlignment="1">
      <alignment horizontal="center"/>
    </xf>
    <xf numFmtId="168" fontId="2" fillId="0" borderId="0" xfId="0" applyNumberFormat="1" applyFont="1"/>
    <xf numFmtId="0" fontId="20" fillId="0" borderId="10" xfId="0" quotePrefix="1" applyFont="1" applyFill="1" applyBorder="1"/>
    <xf numFmtId="168" fontId="19" fillId="0" borderId="9" xfId="0" applyNumberFormat="1" applyFont="1" applyFill="1" applyBorder="1" applyAlignment="1">
      <alignment horizontal="center"/>
    </xf>
    <xf numFmtId="43" fontId="21" fillId="0" borderId="5" xfId="1" applyNumberFormat="1" applyFont="1" applyFill="1" applyBorder="1" applyAlignment="1">
      <alignment horizontal="center"/>
    </xf>
    <xf numFmtId="43" fontId="22" fillId="0" borderId="5" xfId="1" applyNumberFormat="1" applyFont="1" applyFill="1" applyBorder="1" applyAlignment="1">
      <alignment horizontal="center"/>
    </xf>
    <xf numFmtId="43" fontId="19" fillId="9" borderId="5" xfId="0" applyNumberFormat="1" applyFont="1" applyFill="1" applyBorder="1"/>
    <xf numFmtId="43" fontId="21" fillId="0" borderId="7" xfId="1" applyNumberFormat="1" applyFont="1" applyFill="1" applyBorder="1" applyAlignment="1">
      <alignment horizontal="center"/>
    </xf>
    <xf numFmtId="43" fontId="22" fillId="0" borderId="7" xfId="1" applyNumberFormat="1" applyFont="1" applyFill="1" applyBorder="1" applyAlignment="1">
      <alignment horizontal="center"/>
    </xf>
    <xf numFmtId="43" fontId="19" fillId="9" borderId="7" xfId="0" applyNumberFormat="1" applyFont="1" applyFill="1" applyBorder="1"/>
    <xf numFmtId="2" fontId="19" fillId="0" borderId="5" xfId="0" applyNumberFormat="1" applyFont="1" applyFill="1" applyBorder="1" applyAlignment="1">
      <alignment horizontal="center"/>
    </xf>
    <xf numFmtId="16" fontId="20" fillId="0" borderId="5" xfId="0" quotePrefix="1" applyNumberFormat="1" applyFont="1" applyFill="1" applyBorder="1"/>
    <xf numFmtId="43" fontId="21" fillId="0" borderId="5" xfId="1" applyNumberFormat="1" applyFont="1" applyFill="1" applyBorder="1" applyAlignment="1">
      <alignment horizontal="left" indent="1"/>
    </xf>
    <xf numFmtId="43" fontId="22" fillId="0" borderId="5" xfId="1" applyNumberFormat="1" applyFont="1" applyFill="1" applyBorder="1" applyAlignment="1">
      <alignment horizontal="left" indent="1"/>
    </xf>
    <xf numFmtId="44" fontId="2" fillId="0" borderId="3" xfId="0" applyNumberFormat="1" applyFont="1" applyBorder="1"/>
    <xf numFmtId="44" fontId="2" fillId="0" borderId="8" xfId="0" applyNumberFormat="1" applyFont="1" applyBorder="1"/>
    <xf numFmtId="0" fontId="20" fillId="0" borderId="7" xfId="0" quotePrefix="1" applyFont="1" applyFill="1" applyBorder="1"/>
    <xf numFmtId="2" fontId="19" fillId="0" borderId="7" xfId="0" applyNumberFormat="1" applyFont="1" applyFill="1" applyBorder="1" applyAlignment="1">
      <alignment horizontal="center"/>
    </xf>
    <xf numFmtId="168" fontId="19" fillId="0" borderId="2" xfId="0" applyNumberFormat="1" applyFont="1" applyFill="1" applyBorder="1" applyAlignment="1">
      <alignment horizontal="center"/>
    </xf>
    <xf numFmtId="43" fontId="21" fillId="0" borderId="7" xfId="1" applyNumberFormat="1" applyFont="1" applyFill="1" applyBorder="1" applyAlignment="1">
      <alignment horizontal="left" indent="1"/>
    </xf>
    <xf numFmtId="43" fontId="22" fillId="0" borderId="7" xfId="1" applyNumberFormat="1" applyFont="1" applyFill="1" applyBorder="1" applyAlignment="1">
      <alignment horizontal="left" indent="1"/>
    </xf>
    <xf numFmtId="44" fontId="2" fillId="0" borderId="2" xfId="0" applyNumberFormat="1" applyFont="1" applyBorder="1"/>
    <xf numFmtId="44" fontId="24" fillId="14" borderId="11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0" fillId="8" borderId="16" xfId="0" applyFont="1" applyFill="1" applyBorder="1"/>
    <xf numFmtId="0" fontId="20" fillId="8" borderId="2" xfId="0" applyFont="1" applyFill="1" applyBorder="1"/>
    <xf numFmtId="43" fontId="19" fillId="0" borderId="11" xfId="0" applyNumberFormat="1" applyFont="1" applyFill="1" applyBorder="1"/>
    <xf numFmtId="0" fontId="0" fillId="0" borderId="6" xfId="0" applyBorder="1" applyAlignment="1">
      <alignment horizontal="center"/>
    </xf>
    <xf numFmtId="2" fontId="26" fillId="8" borderId="7" xfId="0" applyNumberFormat="1" applyFont="1" applyFill="1" applyBorder="1" applyAlignment="1">
      <alignment horizontal="right"/>
    </xf>
    <xf numFmtId="2" fontId="22" fillId="8" borderId="7" xfId="0" applyNumberFormat="1" applyFont="1" applyFill="1" applyBorder="1" applyAlignment="1">
      <alignment horizontal="right"/>
    </xf>
    <xf numFmtId="2" fontId="26" fillId="8" borderId="17" xfId="0" applyNumberFormat="1" applyFont="1" applyFill="1" applyBorder="1" applyAlignment="1">
      <alignment horizontal="right"/>
    </xf>
    <xf numFmtId="2" fontId="22" fillId="8" borderId="17" xfId="0" applyNumberFormat="1" applyFont="1" applyFill="1" applyBorder="1" applyAlignment="1">
      <alignment horizontal="right"/>
    </xf>
    <xf numFmtId="43" fontId="2" fillId="0" borderId="0" xfId="0" applyNumberFormat="1" applyFont="1" applyBorder="1"/>
    <xf numFmtId="41" fontId="2" fillId="0" borderId="0" xfId="0" applyNumberFormat="1" applyFont="1" applyBorder="1"/>
    <xf numFmtId="2" fontId="2" fillId="0" borderId="0" xfId="0" applyNumberFormat="1" applyFont="1" applyBorder="1"/>
    <xf numFmtId="0" fontId="27" fillId="14" borderId="10" xfId="0" applyFont="1" applyFill="1" applyBorder="1" applyAlignment="1">
      <alignment horizontal="center"/>
    </xf>
    <xf numFmtId="44" fontId="27" fillId="14" borderId="10" xfId="2" applyFont="1" applyFill="1" applyBorder="1" applyAlignment="1">
      <alignment horizontal="center"/>
    </xf>
    <xf numFmtId="0" fontId="27" fillId="14" borderId="0" xfId="0" applyFont="1" applyFill="1" applyBorder="1" applyAlignment="1">
      <alignment horizontal="center"/>
    </xf>
    <xf numFmtId="168" fontId="19" fillId="0" borderId="31" xfId="0" applyNumberFormat="1" applyFont="1" applyBorder="1"/>
    <xf numFmtId="168" fontId="19" fillId="0" borderId="32" xfId="0" applyNumberFormat="1" applyFont="1" applyBorder="1"/>
    <xf numFmtId="168" fontId="19" fillId="0" borderId="33" xfId="0" applyNumberFormat="1" applyFont="1" applyBorder="1"/>
    <xf numFmtId="184" fontId="2" fillId="3" borderId="0" xfId="1" applyNumberFormat="1" applyFont="1" applyFill="1" applyBorder="1"/>
    <xf numFmtId="184" fontId="2" fillId="3" borderId="1" xfId="1" applyNumberFormat="1" applyFont="1" applyFill="1" applyBorder="1"/>
    <xf numFmtId="2" fontId="19" fillId="0" borderId="12" xfId="0" applyNumberFormat="1" applyFont="1" applyFill="1" applyBorder="1" applyAlignment="1">
      <alignment horizontal="center"/>
    </xf>
    <xf numFmtId="168" fontId="19" fillId="0" borderId="12" xfId="0" applyNumberFormat="1" applyFont="1" applyFill="1" applyBorder="1" applyAlignment="1">
      <alignment horizontal="center"/>
    </xf>
    <xf numFmtId="2" fontId="19" fillId="0" borderId="15" xfId="0" applyNumberFormat="1" applyFont="1" applyFill="1" applyBorder="1" applyAlignment="1">
      <alignment horizontal="center"/>
    </xf>
    <xf numFmtId="168" fontId="19" fillId="0" borderId="15" xfId="0" applyNumberFormat="1" applyFont="1" applyFill="1" applyBorder="1" applyAlignment="1">
      <alignment horizontal="center"/>
    </xf>
    <xf numFmtId="168" fontId="19" fillId="0" borderId="32" xfId="0" applyNumberFormat="1" applyFont="1" applyFill="1" applyBorder="1" applyAlignment="1">
      <alignment horizontal="center"/>
    </xf>
    <xf numFmtId="168" fontId="19" fillId="0" borderId="34" xfId="0" applyNumberFormat="1" applyFont="1" applyFill="1" applyBorder="1" applyAlignment="1">
      <alignment horizontal="center"/>
    </xf>
    <xf numFmtId="168" fontId="19" fillId="8" borderId="17" xfId="0" applyNumberFormat="1" applyFont="1" applyFill="1" applyBorder="1"/>
    <xf numFmtId="43" fontId="28" fillId="3" borderId="4" xfId="0" applyNumberFormat="1" applyFont="1" applyFill="1" applyBorder="1"/>
    <xf numFmtId="43" fontId="28" fillId="3" borderId="1" xfId="0" applyNumberFormat="1" applyFont="1" applyFill="1" applyBorder="1"/>
    <xf numFmtId="43" fontId="5" fillId="16" borderId="0" xfId="0" applyNumberFormat="1" applyFont="1" applyFill="1" applyBorder="1"/>
    <xf numFmtId="43" fontId="5" fillId="3" borderId="0" xfId="0" applyNumberFormat="1" applyFont="1" applyFill="1" applyBorder="1"/>
    <xf numFmtId="43" fontId="28" fillId="3" borderId="0" xfId="0" applyNumberFormat="1" applyFont="1" applyFill="1" applyBorder="1"/>
    <xf numFmtId="43" fontId="28" fillId="3" borderId="9" xfId="0" applyNumberFormat="1" applyFont="1" applyFill="1" applyBorder="1"/>
    <xf numFmtId="43" fontId="28" fillId="16" borderId="0" xfId="0" applyNumberFormat="1" applyFont="1" applyFill="1" applyBorder="1"/>
    <xf numFmtId="167" fontId="19" fillId="8" borderId="17" xfId="0" applyNumberFormat="1" applyFont="1" applyFill="1" applyBorder="1" applyAlignment="1">
      <alignment horizontal="center"/>
    </xf>
    <xf numFmtId="43" fontId="2" fillId="3" borderId="3" xfId="1" applyFont="1" applyFill="1" applyBorder="1" applyAlignment="1">
      <alignment horizontal="center"/>
    </xf>
    <xf numFmtId="43" fontId="2" fillId="3" borderId="10" xfId="1" applyFont="1" applyFill="1" applyBorder="1" applyAlignment="1">
      <alignment horizontal="center"/>
    </xf>
    <xf numFmtId="43" fontId="23" fillId="8" borderId="0" xfId="0" applyNumberFormat="1" applyFont="1" applyFill="1" applyBorder="1"/>
    <xf numFmtId="43" fontId="2" fillId="3" borderId="2" xfId="1" applyFont="1" applyFill="1" applyBorder="1" applyAlignment="1">
      <alignment horizontal="center"/>
    </xf>
    <xf numFmtId="184" fontId="2" fillId="8" borderId="16" xfId="1" applyNumberFormat="1" applyFont="1" applyFill="1" applyBorder="1"/>
    <xf numFmtId="184" fontId="2" fillId="8" borderId="0" xfId="1" applyNumberFormat="1" applyFont="1" applyFill="1" applyBorder="1"/>
    <xf numFmtId="0" fontId="5" fillId="0" borderId="0" xfId="0" quotePrefix="1" applyFont="1" applyBorder="1"/>
    <xf numFmtId="16" fontId="5" fillId="0" borderId="0" xfId="0" quotePrefix="1" applyNumberFormat="1" applyFont="1" applyBorder="1"/>
    <xf numFmtId="0" fontId="5" fillId="0" borderId="0" xfId="0" applyFont="1" applyBorder="1"/>
    <xf numFmtId="44" fontId="2" fillId="4" borderId="0" xfId="2" applyFont="1" applyFill="1"/>
    <xf numFmtId="167" fontId="2" fillId="5" borderId="35" xfId="0" applyNumberFormat="1" applyFont="1" applyFill="1" applyBorder="1" applyAlignment="1">
      <alignment horizontal="center"/>
    </xf>
    <xf numFmtId="167" fontId="2" fillId="5" borderId="36" xfId="0" applyNumberFormat="1" applyFont="1" applyFill="1" applyBorder="1" applyAlignment="1">
      <alignment horizontal="center"/>
    </xf>
    <xf numFmtId="44" fontId="5" fillId="0" borderId="0" xfId="2" applyFont="1" applyFill="1" applyBorder="1"/>
    <xf numFmtId="44" fontId="10" fillId="0" borderId="1" xfId="2" applyFont="1" applyFill="1" applyBorder="1"/>
    <xf numFmtId="0" fontId="2" fillId="0" borderId="9" xfId="0" applyFont="1" applyFill="1" applyBorder="1"/>
    <xf numFmtId="44" fontId="10" fillId="0" borderId="0" xfId="2" applyFont="1" applyFill="1" applyBorder="1"/>
    <xf numFmtId="44" fontId="5" fillId="0" borderId="1" xfId="2" applyFont="1" applyFill="1" applyBorder="1"/>
    <xf numFmtId="41" fontId="2" fillId="0" borderId="5" xfId="1" applyNumberFormat="1" applyFont="1" applyFill="1" applyBorder="1"/>
    <xf numFmtId="41" fontId="2" fillId="0" borderId="6" xfId="1" applyNumberFormat="1" applyFont="1" applyFill="1" applyBorder="1"/>
    <xf numFmtId="41" fontId="2" fillId="0" borderId="7" xfId="1" applyNumberFormat="1" applyFont="1" applyFill="1" applyBorder="1"/>
    <xf numFmtId="41" fontId="5" fillId="12" borderId="8" xfId="1" applyNumberFormat="1" applyFont="1" applyFill="1" applyBorder="1"/>
    <xf numFmtId="44" fontId="2" fillId="0" borderId="1" xfId="2" applyFont="1" applyFill="1" applyBorder="1"/>
    <xf numFmtId="44" fontId="9" fillId="12" borderId="3" xfId="2" applyFont="1" applyFill="1" applyBorder="1"/>
    <xf numFmtId="44" fontId="9" fillId="12" borderId="4" xfId="2" applyFont="1" applyFill="1" applyBorder="1"/>
    <xf numFmtId="0" fontId="2" fillId="12" borderId="8" xfId="0" applyFont="1" applyFill="1" applyBorder="1"/>
    <xf numFmtId="44" fontId="2" fillId="0" borderId="3" xfId="2" applyFont="1" applyBorder="1"/>
    <xf numFmtId="44" fontId="2" fillId="8" borderId="37" xfId="2" applyFont="1" applyFill="1" applyBorder="1"/>
    <xf numFmtId="44" fontId="2" fillId="0" borderId="4" xfId="2" applyFont="1" applyBorder="1"/>
    <xf numFmtId="44" fontId="2" fillId="0" borderId="10" xfId="2" applyFont="1" applyFill="1" applyBorder="1"/>
    <xf numFmtId="44" fontId="2" fillId="0" borderId="2" xfId="2" applyFont="1" applyFill="1" applyBorder="1"/>
    <xf numFmtId="44" fontId="2" fillId="8" borderId="38" xfId="2" applyNumberFormat="1" applyFont="1" applyFill="1" applyBorder="1"/>
    <xf numFmtId="44" fontId="9" fillId="12" borderId="0" xfId="2" applyFont="1" applyFill="1" applyBorder="1"/>
    <xf numFmtId="44" fontId="2" fillId="8" borderId="24" xfId="2" applyFont="1" applyFill="1" applyBorder="1"/>
    <xf numFmtId="44" fontId="2" fillId="0" borderId="15" xfId="2" applyFont="1" applyFill="1" applyBorder="1"/>
    <xf numFmtId="44" fontId="2" fillId="0" borderId="3" xfId="0" applyNumberFormat="1" applyFont="1" applyFill="1" applyBorder="1"/>
    <xf numFmtId="44" fontId="2" fillId="0" borderId="8" xfId="0" applyNumberFormat="1" applyFont="1" applyFill="1" applyBorder="1"/>
    <xf numFmtId="44" fontId="2" fillId="0" borderId="10" xfId="0" applyNumberFormat="1" applyFont="1" applyFill="1" applyBorder="1"/>
    <xf numFmtId="44" fontId="2" fillId="0" borderId="11" xfId="0" applyNumberFormat="1" applyFont="1" applyFill="1" applyBorder="1"/>
    <xf numFmtId="2" fontId="27" fillId="14" borderId="0" xfId="0" applyNumberFormat="1" applyFont="1" applyFill="1" applyBorder="1" applyAlignment="1">
      <alignment horizontal="center"/>
    </xf>
    <xf numFmtId="44" fontId="28" fillId="3" borderId="4" xfId="0" applyNumberFormat="1" applyFont="1" applyFill="1" applyBorder="1" applyAlignment="1">
      <alignment horizontal="center"/>
    </xf>
    <xf numFmtId="44" fontId="28" fillId="3" borderId="0" xfId="0" applyNumberFormat="1" applyFont="1" applyFill="1" applyBorder="1" applyAlignment="1">
      <alignment horizontal="center"/>
    </xf>
    <xf numFmtId="44" fontId="28" fillId="3" borderId="1" xfId="0" applyNumberFormat="1" applyFont="1" applyFill="1" applyBorder="1" applyAlignment="1">
      <alignment horizontal="center"/>
    </xf>
    <xf numFmtId="44" fontId="2" fillId="8" borderId="10" xfId="0" applyNumberFormat="1" applyFont="1" applyFill="1" applyBorder="1"/>
    <xf numFmtId="44" fontId="2" fillId="8" borderId="11" xfId="0" applyNumberFormat="1" applyFont="1" applyFill="1" applyBorder="1"/>
    <xf numFmtId="16" fontId="2" fillId="0" borderId="0" xfId="0" quotePrefix="1" applyNumberFormat="1" applyFont="1"/>
    <xf numFmtId="0" fontId="5" fillId="0" borderId="1" xfId="0" applyFont="1" applyBorder="1"/>
    <xf numFmtId="183" fontId="2" fillId="12" borderId="1" xfId="1" applyNumberFormat="1" applyFont="1" applyFill="1" applyBorder="1"/>
    <xf numFmtId="185" fontId="2" fillId="0" borderId="0" xfId="0" applyNumberFormat="1" applyFont="1" applyFill="1"/>
    <xf numFmtId="43" fontId="2" fillId="0" borderId="0" xfId="0" applyNumberFormat="1" applyFont="1" applyFill="1"/>
    <xf numFmtId="168" fontId="19" fillId="17" borderId="7" xfId="0" applyNumberFormat="1" applyFont="1" applyFill="1" applyBorder="1" applyAlignment="1">
      <alignment horizontal="right"/>
    </xf>
    <xf numFmtId="168" fontId="19" fillId="17" borderId="17" xfId="0" applyNumberFormat="1" applyFont="1" applyFill="1" applyBorder="1" applyAlignment="1">
      <alignment horizontal="right"/>
    </xf>
    <xf numFmtId="43" fontId="19" fillId="17" borderId="5" xfId="0" applyNumberFormat="1" applyFont="1" applyFill="1" applyBorder="1"/>
    <xf numFmtId="43" fontId="19" fillId="17" borderId="7" xfId="0" applyNumberFormat="1" applyFont="1" applyFill="1" applyBorder="1"/>
    <xf numFmtId="43" fontId="19" fillId="17" borderId="6" xfId="0" applyNumberFormat="1" applyFont="1" applyFill="1" applyBorder="1"/>
    <xf numFmtId="43" fontId="2" fillId="4" borderId="0" xfId="0" applyNumberFormat="1" applyFont="1" applyFill="1"/>
    <xf numFmtId="185" fontId="2" fillId="8" borderId="0" xfId="2" applyNumberFormat="1" applyFont="1" applyFill="1"/>
    <xf numFmtId="0" fontId="9" fillId="8" borderId="10" xfId="0" applyFont="1" applyFill="1" applyBorder="1"/>
    <xf numFmtId="0" fontId="2" fillId="8" borderId="0" xfId="0" applyFont="1" applyFill="1" applyBorder="1"/>
    <xf numFmtId="41" fontId="2" fillId="8" borderId="0" xfId="1" applyNumberFormat="1" applyFont="1" applyFill="1" applyBorder="1"/>
    <xf numFmtId="183" fontId="2" fillId="8" borderId="0" xfId="0" applyNumberFormat="1" applyFont="1" applyFill="1" applyBorder="1"/>
    <xf numFmtId="174" fontId="5" fillId="8" borderId="0" xfId="1" applyNumberFormat="1" applyFont="1" applyFill="1" applyBorder="1"/>
    <xf numFmtId="0" fontId="9" fillId="12" borderId="10" xfId="0" applyFont="1" applyFill="1" applyBorder="1"/>
    <xf numFmtId="0" fontId="2" fillId="12" borderId="0" xfId="0" applyFont="1" applyFill="1" applyBorder="1"/>
    <xf numFmtId="183" fontId="2" fillId="12" borderId="0" xfId="1" applyNumberFormat="1" applyFont="1" applyFill="1" applyBorder="1"/>
    <xf numFmtId="41" fontId="5" fillId="12" borderId="0" xfId="1" applyNumberFormat="1" applyFont="1" applyFill="1" applyBorder="1"/>
    <xf numFmtId="41" fontId="5" fillId="12" borderId="11" xfId="1" applyNumberFormat="1" applyFont="1" applyFill="1" applyBorder="1"/>
    <xf numFmtId="41" fontId="2" fillId="12" borderId="11" xfId="1" applyNumberFormat="1" applyFont="1" applyFill="1" applyBorder="1"/>
    <xf numFmtId="41" fontId="2" fillId="8" borderId="8" xfId="1" applyNumberFormat="1" applyFont="1" applyFill="1" applyBorder="1"/>
    <xf numFmtId="41" fontId="2" fillId="8" borderId="11" xfId="1" applyNumberFormat="1" applyFont="1" applyFill="1" applyBorder="1"/>
    <xf numFmtId="41" fontId="2" fillId="8" borderId="9" xfId="1" applyNumberFormat="1" applyFont="1" applyFill="1" applyBorder="1"/>
    <xf numFmtId="44" fontId="2" fillId="8" borderId="24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1">
    <dxf>
      <fill>
        <patternFill>
          <bgColor indexed="4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SE\SESU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lectric\ST_SER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mw\tva40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radeSum"/>
      <sheetName val="NYMEX"/>
      <sheetName val="GencoPosn"/>
      <sheetName val="OthNewDeals"/>
      <sheetName val="NymexData"/>
      <sheetName val="Interest"/>
      <sheetName val="FuturesPosn"/>
      <sheetName val="Price Summary-Entergy"/>
      <sheetName val="Price Summary-TVA"/>
      <sheetName val="trading_days"/>
      <sheetName val="All Region Sum and Gas"/>
      <sheetName val="pwr and gas data"/>
      <sheetName val="Cd"/>
      <sheetName val="Module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Y12">
            <v>2.3906183208565E-2</v>
          </cell>
        </row>
        <row r="13">
          <cell r="Y13">
            <v>2.3637804129399E-2</v>
          </cell>
        </row>
        <row r="14">
          <cell r="Y14">
            <v>2.3494589264584101E-2</v>
          </cell>
        </row>
        <row r="15">
          <cell r="Y15">
            <v>2.3558095601544902E-2</v>
          </cell>
        </row>
        <row r="16">
          <cell r="Y16">
            <v>2.36237188178374E-2</v>
          </cell>
        </row>
        <row r="17">
          <cell r="Y17">
            <v>2.3786882732868001E-2</v>
          </cell>
        </row>
        <row r="18">
          <cell r="Y18">
            <v>2.4116703654698802E-2</v>
          </cell>
        </row>
        <row r="19">
          <cell r="Y19">
            <v>2.4446524613314299E-2</v>
          </cell>
        </row>
        <row r="20">
          <cell r="Y20">
            <v>2.48424157935054E-2</v>
          </cell>
        </row>
        <row r="21">
          <cell r="Y21">
            <v>2.53604291089107E-2</v>
          </cell>
        </row>
        <row r="22">
          <cell r="Y22">
            <v>2.5861732403710501E-2</v>
          </cell>
        </row>
        <row r="23">
          <cell r="Y23">
            <v>2.64341768598606E-2</v>
          </cell>
        </row>
        <row r="24">
          <cell r="Y24">
            <v>2.70727161807831E-2</v>
          </cell>
        </row>
        <row r="25">
          <cell r="Y25">
            <v>2.7649461492209999E-2</v>
          </cell>
        </row>
        <row r="26">
          <cell r="Y26">
            <v>2.8284987567279301E-2</v>
          </cell>
        </row>
        <row r="27">
          <cell r="Y27">
            <v>2.8887925573480602E-2</v>
          </cell>
        </row>
        <row r="28">
          <cell r="Y28">
            <v>2.9510961642062999E-2</v>
          </cell>
        </row>
        <row r="29">
          <cell r="Y29">
            <v>3.01135958069252E-2</v>
          </cell>
        </row>
        <row r="30">
          <cell r="Y30">
            <v>3.0735891682470502E-2</v>
          </cell>
        </row>
        <row r="31">
          <cell r="Y31">
            <v>3.1358187688539797E-2</v>
          </cell>
        </row>
        <row r="32">
          <cell r="Y32">
            <v>3.1951512375628904E-2</v>
          </cell>
        </row>
        <row r="33">
          <cell r="Y33">
            <v>3.2553477532062398E-2</v>
          </cell>
        </row>
        <row r="34">
          <cell r="Y34">
            <v>3.3136024573828103E-2</v>
          </cell>
        </row>
        <row r="35">
          <cell r="Y35">
            <v>3.3730973989626996E-2</v>
          </cell>
        </row>
        <row r="36">
          <cell r="Y36">
            <v>3.4318439810312504E-2</v>
          </cell>
        </row>
        <row r="37">
          <cell r="Y37">
            <v>3.48680047154315E-2</v>
          </cell>
        </row>
        <row r="38">
          <cell r="Y38">
            <v>3.5421453549765197E-2</v>
          </cell>
        </row>
        <row r="39">
          <cell r="Y39">
            <v>3.5921934747598999E-2</v>
          </cell>
        </row>
        <row r="40">
          <cell r="Y40">
            <v>3.6439098740495002E-2</v>
          </cell>
        </row>
        <row r="41">
          <cell r="Y41">
            <v>3.6920781571034803E-2</v>
          </cell>
        </row>
        <row r="42">
          <cell r="Y42">
            <v>3.7397894784453101E-2</v>
          </cell>
        </row>
        <row r="43">
          <cell r="Y43">
            <v>3.7875008074345698E-2</v>
          </cell>
        </row>
        <row r="44">
          <cell r="Y44">
            <v>3.83180499183116E-2</v>
          </cell>
        </row>
        <row r="45">
          <cell r="Y45">
            <v>3.87579045204118E-2</v>
          </cell>
        </row>
        <row r="46">
          <cell r="Y46">
            <v>3.9183570326223598E-2</v>
          </cell>
        </row>
        <row r="47">
          <cell r="Y47">
            <v>3.9611862431127701E-2</v>
          </cell>
        </row>
        <row r="48">
          <cell r="Y48">
            <v>4.0030632434494298E-2</v>
          </cell>
        </row>
        <row r="49">
          <cell r="Y49">
            <v>4.0408876359076598E-2</v>
          </cell>
        </row>
        <row r="50">
          <cell r="Y50">
            <v>4.08282686821555E-2</v>
          </cell>
        </row>
        <row r="51">
          <cell r="Y51">
            <v>4.1232272604435405E-2</v>
          </cell>
        </row>
        <row r="52">
          <cell r="Y52">
            <v>4.16497433816208E-2</v>
          </cell>
        </row>
        <row r="53">
          <cell r="Y53">
            <v>4.2011739034196506E-2</v>
          </cell>
        </row>
        <row r="54">
          <cell r="Y54">
            <v>4.2345377834351002E-2</v>
          </cell>
        </row>
        <row r="55">
          <cell r="Y55">
            <v>4.2679016671811204E-2</v>
          </cell>
        </row>
        <row r="56">
          <cell r="Y56">
            <v>4.2993975110468E-2</v>
          </cell>
        </row>
        <row r="57">
          <cell r="Y57">
            <v>4.3301265202530199E-2</v>
          </cell>
        </row>
        <row r="58">
          <cell r="Y58">
            <v>4.3598642741094804E-2</v>
          </cell>
        </row>
        <row r="59">
          <cell r="Y59">
            <v>4.3887794425536704E-2</v>
          </cell>
        </row>
        <row r="60">
          <cell r="Y60">
            <v>4.4143967098961005E-2</v>
          </cell>
        </row>
        <row r="61">
          <cell r="Y61">
            <v>4.43753488873928E-2</v>
          </cell>
        </row>
        <row r="62">
          <cell r="Y62">
            <v>4.4631521602636101E-2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 Sheet"/>
      <sheetName val="June01NT"/>
      <sheetName val="June01CIN"/>
      <sheetName val="June01TVA"/>
      <sheetName val="JUNE01NYMEX"/>
      <sheetName val="July01NT"/>
      <sheetName val="July01CIN"/>
      <sheetName val="Aug01NT"/>
      <sheetName val="Aug01CIN"/>
      <sheetName val="Sep01NT"/>
      <sheetName val="Sep01CIN"/>
      <sheetName val="Q401NT"/>
      <sheetName val="Q401CIN"/>
      <sheetName val="JANFEB02NT"/>
      <sheetName val="JANFEB02CIN"/>
      <sheetName val="MARAP02NT"/>
      <sheetName val="MARAP02CIN"/>
      <sheetName val="MAY02NT"/>
      <sheetName val="MAY02CIN"/>
      <sheetName val="June02NT"/>
      <sheetName val="June02CIN"/>
      <sheetName val="JULAUG02NT"/>
      <sheetName val="JULAUG02CIN"/>
      <sheetName val="SEP02NT"/>
      <sheetName val="SEP02CIN"/>
      <sheetName val="Q402NT"/>
      <sheetName val="Q402CIN"/>
      <sheetName val="Sheet14"/>
      <sheetName val="Sheet13"/>
      <sheetName val="Cash Entry"/>
      <sheetName val="EOL LINKS"/>
      <sheetName val="Cash"/>
    </sheetNames>
    <sheetDataSet>
      <sheetData sheetId="0">
        <row r="2">
          <cell r="A2">
            <v>37033</v>
          </cell>
        </row>
        <row r="10">
          <cell r="B10">
            <v>37165</v>
          </cell>
        </row>
        <row r="11">
          <cell r="B11">
            <v>37196</v>
          </cell>
        </row>
        <row r="12">
          <cell r="B12">
            <v>37226</v>
          </cell>
        </row>
        <row r="13">
          <cell r="B13">
            <v>37257</v>
          </cell>
        </row>
        <row r="14">
          <cell r="B14">
            <v>37288</v>
          </cell>
        </row>
        <row r="15">
          <cell r="B15">
            <v>37316</v>
          </cell>
        </row>
        <row r="16">
          <cell r="B16">
            <v>37347</v>
          </cell>
        </row>
        <row r="17">
          <cell r="B17">
            <v>37377</v>
          </cell>
        </row>
        <row r="18">
          <cell r="B18">
            <v>37408</v>
          </cell>
        </row>
        <row r="19">
          <cell r="B19">
            <v>37438</v>
          </cell>
        </row>
        <row r="20">
          <cell r="B20">
            <v>37469</v>
          </cell>
        </row>
        <row r="21">
          <cell r="B21">
            <v>37500</v>
          </cell>
        </row>
        <row r="22">
          <cell r="B22">
            <v>37530</v>
          </cell>
        </row>
        <row r="23">
          <cell r="B23">
            <v>37561</v>
          </cell>
        </row>
        <row r="24">
          <cell r="B24">
            <v>37591</v>
          </cell>
        </row>
        <row r="25">
          <cell r="B25">
            <v>37622</v>
          </cell>
        </row>
        <row r="26">
          <cell r="B26">
            <v>37653</v>
          </cell>
        </row>
        <row r="27">
          <cell r="B27">
            <v>37681</v>
          </cell>
        </row>
        <row r="28">
          <cell r="B28">
            <v>37712</v>
          </cell>
        </row>
        <row r="29">
          <cell r="B29">
            <v>37742</v>
          </cell>
        </row>
        <row r="30">
          <cell r="B30">
            <v>37773</v>
          </cell>
        </row>
        <row r="31">
          <cell r="B31">
            <v>37803</v>
          </cell>
        </row>
        <row r="32">
          <cell r="B32">
            <v>37834</v>
          </cell>
        </row>
        <row r="33">
          <cell r="B33">
            <v>37865</v>
          </cell>
        </row>
        <row r="34">
          <cell r="B34">
            <v>37895</v>
          </cell>
        </row>
        <row r="35">
          <cell r="B35">
            <v>37926</v>
          </cell>
        </row>
        <row r="36">
          <cell r="B36">
            <v>37956</v>
          </cell>
        </row>
        <row r="41">
          <cell r="B41">
            <v>38108</v>
          </cell>
        </row>
        <row r="42">
          <cell r="B42">
            <v>38139</v>
          </cell>
        </row>
        <row r="43">
          <cell r="B43">
            <v>38169</v>
          </cell>
        </row>
        <row r="44">
          <cell r="B44">
            <v>38200</v>
          </cell>
        </row>
        <row r="45">
          <cell r="B45">
            <v>38231</v>
          </cell>
        </row>
        <row r="46">
          <cell r="B46">
            <v>38261</v>
          </cell>
        </row>
        <row r="47">
          <cell r="B47">
            <v>38292</v>
          </cell>
        </row>
        <row r="48">
          <cell r="B48">
            <v>38322</v>
          </cell>
        </row>
        <row r="49">
          <cell r="B49">
            <v>38353</v>
          </cell>
        </row>
        <row r="50">
          <cell r="B50">
            <v>38384</v>
          </cell>
        </row>
        <row r="51">
          <cell r="B51">
            <v>38412</v>
          </cell>
        </row>
        <row r="52">
          <cell r="B52">
            <v>38443</v>
          </cell>
        </row>
        <row r="56">
          <cell r="B56">
            <v>38565</v>
          </cell>
        </row>
        <row r="57">
          <cell r="B57">
            <v>38596</v>
          </cell>
        </row>
        <row r="58">
          <cell r="B58">
            <v>38626</v>
          </cell>
        </row>
        <row r="59">
          <cell r="B59">
            <v>38657</v>
          </cell>
        </row>
        <row r="60">
          <cell r="B60">
            <v>38687</v>
          </cell>
        </row>
        <row r="61">
          <cell r="B61">
            <v>38718</v>
          </cell>
        </row>
        <row r="62">
          <cell r="B62">
            <v>38749</v>
          </cell>
        </row>
        <row r="63">
          <cell r="B63">
            <v>38777</v>
          </cell>
        </row>
        <row r="64">
          <cell r="B64">
            <v>38808</v>
          </cell>
        </row>
        <row r="65">
          <cell r="B65">
            <v>38838</v>
          </cell>
        </row>
        <row r="66">
          <cell r="B66">
            <v>38869</v>
          </cell>
        </row>
        <row r="67">
          <cell r="B67">
            <v>38899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Basis Change"/>
      <sheetName val="Top_BAD"/>
      <sheetName val="TVA"/>
      <sheetName val="TVAFinancial"/>
      <sheetName val="Tbasis"/>
      <sheetName val="Tregion"/>
      <sheetName val="Tfinancial"/>
      <sheetName val="Neat &amp; Cool Tab"/>
      <sheetName val="Cinergy Prices"/>
      <sheetName val="OtherPosn"/>
      <sheetName val="Cd"/>
    </sheetNames>
    <sheetDataSet>
      <sheetData sheetId="0">
        <row r="4">
          <cell r="E4">
            <v>37123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NGF3,PRIM ACT 1,1" advise="1">
        <values>
          <value>
            <val>3.6949999999999998</val>
          </value>
        </values>
      </ddeItem>
      <ddeItem name="NGG3,PRIM ACT 1,1" advise="1">
        <values>
          <value>
            <val>3.625</val>
          </value>
        </values>
      </ddeItem>
      <ddeItem name="NGH3,PRIM ACT 1,1" advise="1">
        <values>
          <value>
            <val>3.5179999999999998</val>
          </value>
        </values>
      </ddeItem>
      <ddeItem name="NGJ3,PRIM ACT 1,1" advise="1">
        <values>
          <value>
            <val>3.3929999999999998</val>
          </value>
        </values>
      </ddeItem>
      <ddeItem name="NGK3,PRIM ACT 1,1" advise="1">
        <values>
          <value>
            <val>3.3929999999999998</val>
          </value>
        </values>
      </ddeItem>
      <ddeItem name="NGM3,PRIM ACT 1,1" advise="1">
        <values>
          <value>
            <val>3.415</val>
          </value>
        </values>
      </ddeItem>
      <ddeItem name="NGN3,PRIM ACT 1,1" advise="1">
        <values>
          <value>
            <val>3.44</val>
          </value>
        </values>
      </ddeItem>
      <ddeItem name="NGQ3,PRIM ACT 1,1" advise="1">
        <values>
          <value>
            <val>3.472</val>
          </value>
        </values>
      </ddeItem>
      <ddeItem name="NGU3,PRIM ACT 1,1" advise="1">
        <values>
          <value>
            <val>3.472</val>
          </value>
        </values>
      </ddeItem>
      <ddeItem name="NGV3,PRIM ACT 1,1" advise="1">
        <values>
          <value>
            <val>3.4870000000000001</val>
          </value>
        </values>
      </ddeItem>
      <ddeItem name="NGX3,PRIM ACT 1,1" advise="1">
        <values>
          <value>
            <val>3.65</val>
          </value>
        </values>
      </ddeItem>
      <ddeItem name="NGZ3,PRIM ACT 1,1" advise="1">
        <values>
          <value>
            <val>3.7970000000000002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S60"/>
  <sheetViews>
    <sheetView workbookViewId="0">
      <selection activeCell="H21" sqref="H21"/>
    </sheetView>
  </sheetViews>
  <sheetFormatPr defaultColWidth="9.109375" defaultRowHeight="9.6" x14ac:dyDescent="0.2"/>
  <cols>
    <col min="1" max="1" width="10.6640625" style="1" customWidth="1"/>
    <col min="2" max="2" width="9.109375" style="1" customWidth="1"/>
    <col min="3" max="7" width="9.109375" style="3" customWidth="1"/>
    <col min="8" max="8" width="9.44140625" style="3" bestFit="1" customWidth="1"/>
    <col min="9" max="9" width="8.6640625" style="1" customWidth="1"/>
    <col min="10" max="10" width="9.88671875" style="1" customWidth="1"/>
    <col min="11" max="11" width="8.88671875" style="1" customWidth="1"/>
    <col min="12" max="12" width="7.44140625" style="1" customWidth="1"/>
    <col min="13" max="13" width="10.44140625" style="1" customWidth="1"/>
    <col min="14" max="14" width="11" style="1" customWidth="1"/>
    <col min="15" max="16384" width="9.109375" style="1"/>
  </cols>
  <sheetData>
    <row r="1" spans="1:19" ht="27" thickBot="1" x14ac:dyDescent="0.3">
      <c r="A1" s="416"/>
      <c r="B1" s="417" t="s">
        <v>115</v>
      </c>
      <c r="C1" s="417" t="s">
        <v>116</v>
      </c>
      <c r="D1" s="417" t="s">
        <v>183</v>
      </c>
      <c r="E1" s="417" t="s">
        <v>118</v>
      </c>
      <c r="F1" s="417" t="s">
        <v>119</v>
      </c>
      <c r="G1" s="417" t="s">
        <v>117</v>
      </c>
      <c r="H1" s="417" t="s">
        <v>120</v>
      </c>
      <c r="I1" s="417" t="s">
        <v>121</v>
      </c>
      <c r="J1" s="417" t="s">
        <v>122</v>
      </c>
      <c r="K1" s="418" t="s">
        <v>208</v>
      </c>
      <c r="L1" s="419" t="s">
        <v>149</v>
      </c>
      <c r="M1" s="420" t="s">
        <v>173</v>
      </c>
      <c r="N1" s="419" t="s">
        <v>174</v>
      </c>
    </row>
    <row r="2" spans="1:19" ht="10.199999999999999" x14ac:dyDescent="0.2">
      <c r="A2" s="501" t="s">
        <v>123</v>
      </c>
      <c r="B2" s="500">
        <f>+'EOL LINKS'!B18</f>
        <v>22.25</v>
      </c>
      <c r="C2" s="500">
        <f>+'EOL LINKS'!C18</f>
        <v>22.75</v>
      </c>
      <c r="D2" s="425">
        <f>C36</f>
        <v>2.681</v>
      </c>
      <c r="E2" s="414">
        <f>+F36</f>
        <v>-1.8499999999999961E-2</v>
      </c>
      <c r="F2" s="437">
        <f>+D36</f>
        <v>2.66</v>
      </c>
      <c r="G2" s="414">
        <f>+E36</f>
        <v>2.665</v>
      </c>
      <c r="H2" s="502">
        <f>(B2/F2)</f>
        <v>8.3646616541353378</v>
      </c>
      <c r="I2" s="503">
        <f>(C2/G2)</f>
        <v>8.536585365853659</v>
      </c>
      <c r="J2" s="496">
        <f>(H2+I2)/2</f>
        <v>8.4506235099944984</v>
      </c>
      <c r="K2" s="467">
        <v>8.51</v>
      </c>
      <c r="L2" s="540">
        <f>+J2-K2</f>
        <v>-5.9376490005501381E-2</v>
      </c>
      <c r="M2" s="504">
        <f>+'Prior Day Position'!K16</f>
        <v>22.5</v>
      </c>
      <c r="N2" s="505">
        <f>+'Prior Day Position'!L16</f>
        <v>0</v>
      </c>
    </row>
    <row r="3" spans="1:19" ht="10.8" thickBot="1" x14ac:dyDescent="0.25">
      <c r="A3" s="506" t="s">
        <v>124</v>
      </c>
      <c r="B3" s="507">
        <f>+'EOL LINKS'!B19</f>
        <v>24.25</v>
      </c>
      <c r="C3" s="507">
        <f>+'EOL LINKS'!C19</f>
        <v>24.45</v>
      </c>
      <c r="D3" s="508">
        <f>C37</f>
        <v>2.9350000000000001</v>
      </c>
      <c r="E3" s="429">
        <f>+F37</f>
        <v>-3.874999999999984E-2</v>
      </c>
      <c r="F3" s="493">
        <f>+D37</f>
        <v>2.89</v>
      </c>
      <c r="G3" s="429">
        <f>+E37</f>
        <v>2.9024999999999999</v>
      </c>
      <c r="H3" s="509">
        <f>(B3/F3)</f>
        <v>8.391003460207612</v>
      </c>
      <c r="I3" s="510">
        <f>(C3/G3)</f>
        <v>8.423772609819121</v>
      </c>
      <c r="J3" s="499">
        <f>(H3+I3)/2</f>
        <v>8.4073880350133656</v>
      </c>
      <c r="K3" s="466">
        <v>8.36</v>
      </c>
      <c r="L3" s="541">
        <f>+J3-K3</f>
        <v>4.7388035013366192E-2</v>
      </c>
      <c r="M3" s="511">
        <f>+'Prior Day Position'!K17</f>
        <v>24.35</v>
      </c>
      <c r="N3" s="465">
        <f>+'Prior Day Position'!L17</f>
        <v>-0.19999999999999929</v>
      </c>
    </row>
    <row r="4" spans="1:19" ht="10.8" thickBot="1" x14ac:dyDescent="0.25">
      <c r="A4" s="448"/>
      <c r="B4" s="449"/>
      <c r="C4" s="449"/>
      <c r="D4" s="450"/>
      <c r="E4" s="450"/>
      <c r="F4" s="450"/>
      <c r="G4" s="450"/>
      <c r="H4" s="451"/>
      <c r="I4" s="452"/>
      <c r="J4" s="453"/>
      <c r="K4" s="441"/>
      <c r="L4" s="542"/>
      <c r="M4" s="447"/>
      <c r="N4" s="427"/>
    </row>
    <row r="5" spans="1:19" ht="10.199999999999999" hidden="1" x14ac:dyDescent="0.2">
      <c r="A5" s="366" t="s">
        <v>125</v>
      </c>
      <c r="B5" s="367"/>
      <c r="C5" s="367"/>
      <c r="D5" s="426">
        <f>C39</f>
        <v>3.11</v>
      </c>
      <c r="E5" s="369">
        <f>+F52</f>
        <v>0</v>
      </c>
      <c r="F5" s="368">
        <f t="shared" ref="F5:F12" si="0">(D5+E5)-0.005</f>
        <v>3.105</v>
      </c>
      <c r="G5" s="369">
        <f t="shared" ref="G5:G12" si="1">(D5+E5)+0.005</f>
        <v>3.1149999999999998</v>
      </c>
      <c r="H5" s="371">
        <f>(B5/F5)*1000</f>
        <v>0</v>
      </c>
      <c r="I5" s="372">
        <f>(C5/G5)*1000</f>
        <v>0</v>
      </c>
      <c r="J5" s="370">
        <f t="shared" ref="J5:J14" si="2">(H5+I5)/2</f>
        <v>0</v>
      </c>
      <c r="K5" s="433"/>
      <c r="L5" s="543">
        <f t="shared" ref="L5:L12" si="3">+J5-K5</f>
        <v>0</v>
      </c>
      <c r="M5" s="93"/>
      <c r="N5" s="94"/>
    </row>
    <row r="6" spans="1:19" ht="10.5" customHeight="1" x14ac:dyDescent="0.2">
      <c r="A6" s="470" t="s">
        <v>126</v>
      </c>
      <c r="B6" s="533">
        <f>+'EOL LINKS'!B20</f>
        <v>25.65</v>
      </c>
      <c r="C6" s="533">
        <f>+'EOL LINKS'!C20</f>
        <v>25.95</v>
      </c>
      <c r="D6" s="534">
        <f>(C39+C40)/2</f>
        <v>3.1135000000000002</v>
      </c>
      <c r="E6" s="534">
        <f>+F39</f>
        <v>-3.7500000000000089E-2</v>
      </c>
      <c r="F6" s="534">
        <f t="shared" si="0"/>
        <v>3.0710000000000002</v>
      </c>
      <c r="G6" s="537">
        <f t="shared" si="1"/>
        <v>3.081</v>
      </c>
      <c r="H6" s="494">
        <f>(B6/F6)</f>
        <v>8.3523282318463039</v>
      </c>
      <c r="I6" s="495">
        <f>(C6/G6)</f>
        <v>8.422590068159689</v>
      </c>
      <c r="J6" s="496">
        <f t="shared" si="2"/>
        <v>8.3874591500029965</v>
      </c>
      <c r="K6" s="433">
        <v>8.3800000000000008</v>
      </c>
      <c r="L6" s="544">
        <f>+J6-K6</f>
        <v>7.4591500029956848E-3</v>
      </c>
      <c r="M6" s="504">
        <f>+'Prior Day Position'!K20</f>
        <v>25.799999999999997</v>
      </c>
      <c r="N6" s="505">
        <f>+'Prior Day Position'!L20</f>
        <v>-0.35000000000000142</v>
      </c>
      <c r="O6" s="68"/>
      <c r="Q6" s="6"/>
      <c r="R6" s="68"/>
      <c r="S6" s="522"/>
    </row>
    <row r="7" spans="1:19" ht="10.5" customHeight="1" x14ac:dyDescent="0.2">
      <c r="A7" s="438" t="s">
        <v>127</v>
      </c>
      <c r="B7" s="533">
        <f>+'EOL LINKS'!B21</f>
        <v>25.05</v>
      </c>
      <c r="C7" s="533">
        <f>+'EOL LINKS'!C21</f>
        <v>25.55</v>
      </c>
      <c r="D7" s="534">
        <f>(C41+C42)/2</f>
        <v>3.028</v>
      </c>
      <c r="E7" s="534">
        <f>+$F$53</f>
        <v>-2.942857142857136E-2</v>
      </c>
      <c r="F7" s="534">
        <f t="shared" si="0"/>
        <v>2.9935714285714288</v>
      </c>
      <c r="G7" s="537">
        <f t="shared" si="1"/>
        <v>3.0035714285714286</v>
      </c>
      <c r="H7" s="373">
        <f t="shared" ref="H7:H12" si="4">(B7/F7)</f>
        <v>8.367931281317107</v>
      </c>
      <c r="I7" s="374">
        <f t="shared" ref="I7:I12" si="5">(C7/G7)</f>
        <v>8.5065398335315106</v>
      </c>
      <c r="J7" s="370">
        <f t="shared" si="2"/>
        <v>8.4372355574243088</v>
      </c>
      <c r="K7" s="433">
        <v>8.42</v>
      </c>
      <c r="L7" s="544">
        <f t="shared" si="3"/>
        <v>1.7235557424308823E-2</v>
      </c>
      <c r="M7" s="364">
        <f>+'Prior Day Position'!K22</f>
        <v>25.3</v>
      </c>
      <c r="N7" s="365">
        <f>+'Prior Day Position'!L22</f>
        <v>-0.19999999999999929</v>
      </c>
      <c r="O7" s="6"/>
      <c r="Q7" s="6"/>
      <c r="R7" s="6"/>
      <c r="S7" s="522"/>
    </row>
    <row r="8" spans="1:19" ht="10.5" customHeight="1" x14ac:dyDescent="0.2">
      <c r="A8" s="492" t="s">
        <v>128</v>
      </c>
      <c r="B8" s="533">
        <f>+'EOL LINKS'!B22</f>
        <v>27.3</v>
      </c>
      <c r="C8" s="533">
        <f>+'EOL LINKS'!C22</f>
        <v>27.8</v>
      </c>
      <c r="D8" s="534">
        <f>C43</f>
        <v>3.0129999999999999</v>
      </c>
      <c r="E8" s="534">
        <f>+$F$53</f>
        <v>-2.942857142857136E-2</v>
      </c>
      <c r="F8" s="534">
        <f t="shared" si="0"/>
        <v>2.9785714285714286</v>
      </c>
      <c r="G8" s="537">
        <f t="shared" si="1"/>
        <v>2.9885714285714284</v>
      </c>
      <c r="H8" s="373">
        <f t="shared" si="4"/>
        <v>9.1654676258992804</v>
      </c>
      <c r="I8" s="374">
        <f t="shared" si="5"/>
        <v>9.3021032504780123</v>
      </c>
      <c r="J8" s="370">
        <f t="shared" si="2"/>
        <v>9.2337854381886473</v>
      </c>
      <c r="K8" s="433">
        <v>9.2100000000000009</v>
      </c>
      <c r="L8" s="544">
        <f t="shared" si="3"/>
        <v>2.3785438188646424E-2</v>
      </c>
      <c r="M8" s="364">
        <f>+'Prior Day Position'!K24</f>
        <v>27.55</v>
      </c>
      <c r="N8" s="365">
        <f>+'Prior Day Position'!L24</f>
        <v>-0.19999999999999929</v>
      </c>
      <c r="O8" s="6"/>
      <c r="Q8" s="6"/>
      <c r="R8" s="6"/>
      <c r="S8" s="522"/>
    </row>
    <row r="9" spans="1:19" ht="10.5" customHeight="1" x14ac:dyDescent="0.2">
      <c r="A9" s="492" t="s">
        <v>129</v>
      </c>
      <c r="B9" s="533">
        <f>+'EOL LINKS'!B23</f>
        <v>30.7</v>
      </c>
      <c r="C9" s="533">
        <f>+'EOL LINKS'!C23</f>
        <v>31.2</v>
      </c>
      <c r="D9" s="534">
        <f>C44</f>
        <v>3.0630000000000002</v>
      </c>
      <c r="E9" s="534">
        <f>+$F$53</f>
        <v>-2.942857142857136E-2</v>
      </c>
      <c r="F9" s="534">
        <f t="shared" si="0"/>
        <v>3.0285714285714289</v>
      </c>
      <c r="G9" s="537">
        <f t="shared" si="1"/>
        <v>3.0385714285714287</v>
      </c>
      <c r="H9" s="373">
        <f t="shared" si="4"/>
        <v>10.136792452830187</v>
      </c>
      <c r="I9" s="374">
        <f t="shared" si="5"/>
        <v>10.267983074753174</v>
      </c>
      <c r="J9" s="370">
        <f t="shared" si="2"/>
        <v>10.20238776379168</v>
      </c>
      <c r="K9" s="433">
        <v>10.199999999999999</v>
      </c>
      <c r="L9" s="544">
        <f t="shared" si="3"/>
        <v>2.3877637916811523E-3</v>
      </c>
      <c r="M9" s="364">
        <f>+'Prior Day Position'!K25</f>
        <v>30.95</v>
      </c>
      <c r="N9" s="365">
        <f>+'Prior Day Position'!L25</f>
        <v>-0.19999999999999929</v>
      </c>
      <c r="O9" s="6"/>
      <c r="Q9" s="6"/>
      <c r="R9" s="6"/>
      <c r="S9" s="522"/>
    </row>
    <row r="10" spans="1:19" ht="10.5" customHeight="1" x14ac:dyDescent="0.2">
      <c r="A10" s="438" t="s">
        <v>130</v>
      </c>
      <c r="B10" s="533">
        <f>+'EOL LINKS'!B24</f>
        <v>39.450000000000003</v>
      </c>
      <c r="C10" s="533">
        <f>+'EOL LINKS'!C24</f>
        <v>39.950000000000003</v>
      </c>
      <c r="D10" s="534">
        <f>(C45+C46)/2</f>
        <v>3.1240000000000001</v>
      </c>
      <c r="E10" s="534">
        <f>+$F$53</f>
        <v>-2.942857142857136E-2</v>
      </c>
      <c r="F10" s="534">
        <f t="shared" si="0"/>
        <v>3.0895714285714289</v>
      </c>
      <c r="G10" s="537">
        <f t="shared" si="1"/>
        <v>3.0995714285714286</v>
      </c>
      <c r="H10" s="373">
        <f t="shared" si="4"/>
        <v>12.768761270633929</v>
      </c>
      <c r="I10" s="374">
        <f t="shared" si="5"/>
        <v>12.888878646817533</v>
      </c>
      <c r="J10" s="370">
        <f t="shared" si="2"/>
        <v>12.828819958725731</v>
      </c>
      <c r="K10" s="433">
        <v>12.8</v>
      </c>
      <c r="L10" s="544">
        <f t="shared" si="3"/>
        <v>2.8819958725730288E-2</v>
      </c>
      <c r="M10" s="364">
        <f>+'Prior Day Position'!K26</f>
        <v>39.700000000000003</v>
      </c>
      <c r="N10" s="365">
        <f>+'Prior Day Position'!L26</f>
        <v>-0.19999999999999574</v>
      </c>
      <c r="O10" s="6"/>
      <c r="Q10" s="6"/>
      <c r="R10" s="6"/>
      <c r="S10" s="522"/>
    </row>
    <row r="11" spans="1:19" ht="10.5" customHeight="1" x14ac:dyDescent="0.2">
      <c r="A11" s="492" t="s">
        <v>131</v>
      </c>
      <c r="B11" s="533">
        <f>+'EOL LINKS'!B25</f>
        <v>27.85</v>
      </c>
      <c r="C11" s="533">
        <f>+'EOL LINKS'!C25</f>
        <v>28.35</v>
      </c>
      <c r="D11" s="534">
        <f>C47</f>
        <v>3.145</v>
      </c>
      <c r="E11" s="534">
        <f>+$F$53</f>
        <v>-2.942857142857136E-2</v>
      </c>
      <c r="F11" s="534">
        <f t="shared" si="0"/>
        <v>3.1105714285714288</v>
      </c>
      <c r="G11" s="537">
        <f t="shared" si="1"/>
        <v>3.1205714285714286</v>
      </c>
      <c r="H11" s="373">
        <f t="shared" si="4"/>
        <v>8.9533388444934321</v>
      </c>
      <c r="I11" s="374">
        <f t="shared" si="5"/>
        <v>9.0848745650979676</v>
      </c>
      <c r="J11" s="370">
        <f t="shared" si="2"/>
        <v>9.0191067047956999</v>
      </c>
      <c r="K11" s="433">
        <v>9.0299999999999994</v>
      </c>
      <c r="L11" s="544">
        <f t="shared" si="3"/>
        <v>-1.0893295204299491E-2</v>
      </c>
      <c r="M11" s="364">
        <f>+'Prior Day Position'!K28</f>
        <v>28.1</v>
      </c>
      <c r="N11" s="365">
        <f>+'Prior Day Position'!L28</f>
        <v>-0.19999999999999929</v>
      </c>
      <c r="O11" s="6"/>
      <c r="Q11" s="6"/>
      <c r="R11" s="6"/>
      <c r="S11" s="1" t="s">
        <v>214</v>
      </c>
    </row>
    <row r="12" spans="1:19" ht="10.5" customHeight="1" thickBot="1" x14ac:dyDescent="0.3">
      <c r="A12" s="438" t="s">
        <v>132</v>
      </c>
      <c r="B12" s="535">
        <f>+'EOL LINKS'!B26</f>
        <v>26.95</v>
      </c>
      <c r="C12" s="535">
        <f>+'EOL LINKS'!C26</f>
        <v>27.3</v>
      </c>
      <c r="D12" s="536">
        <f>(C48+C49+C50)/3</f>
        <v>3.3683333333333336</v>
      </c>
      <c r="E12" s="536">
        <f>+F54</f>
        <v>-2.9750000000000387E-2</v>
      </c>
      <c r="F12" s="536">
        <f t="shared" si="0"/>
        <v>3.3335833333333333</v>
      </c>
      <c r="G12" s="538">
        <f t="shared" si="1"/>
        <v>3.3435833333333331</v>
      </c>
      <c r="H12" s="497">
        <f t="shared" si="4"/>
        <v>8.0843936704747144</v>
      </c>
      <c r="I12" s="498">
        <f t="shared" si="5"/>
        <v>8.164892954165941</v>
      </c>
      <c r="J12" s="499">
        <f t="shared" si="2"/>
        <v>8.1246433123203268</v>
      </c>
      <c r="K12" s="433">
        <v>8.17</v>
      </c>
      <c r="L12" s="544">
        <f t="shared" si="3"/>
        <v>-4.5356687679673158E-2</v>
      </c>
      <c r="M12" s="364">
        <f>+'Prior Day Position'!K30</f>
        <v>27.125</v>
      </c>
      <c r="N12" s="365">
        <f>+'Prior Day Position'!L30</f>
        <v>-0.125</v>
      </c>
      <c r="O12" s="6"/>
      <c r="Q12" s="6"/>
      <c r="R12" s="6"/>
      <c r="S12" s="517">
        <v>22</v>
      </c>
    </row>
    <row r="13" spans="1:19" ht="13.8" thickBot="1" x14ac:dyDescent="0.3">
      <c r="A13" s="375" t="s">
        <v>216</v>
      </c>
      <c r="B13" s="376">
        <f>((B6*22+B6*20+B7*21+B7*22+B8*22+B9*20+B10*22+B10*22+B11*20+B12*23+B12*20+B12*21)/255)</f>
        <v>28.967254901960786</v>
      </c>
      <c r="C13" s="376">
        <f>((C6*22+C6*20+C7*21+C7*22+C8*22+C9*20+C10*22+C10*22+C11*20+C12*23+C12*20+C12*21)/255)</f>
        <v>29.396666666666668</v>
      </c>
      <c r="D13" s="377">
        <f>+D14</f>
        <v>3.1547500000000004</v>
      </c>
      <c r="E13" s="547">
        <f>+F54</f>
        <v>-2.9750000000000387E-2</v>
      </c>
      <c r="F13" s="377">
        <f>((F6*31+F6*28+F7*31+F7*30+F8*31+F9*30+F10*31+F10*31+F11*30+F12*31+F12*30+F12*31)/365)</f>
        <v>3.1193149380300067</v>
      </c>
      <c r="G13" s="377">
        <f>((G6*31+G6*28+G7*31+G7*30+G8*31+G9*30+G10*31+G10*31+G11*30+G12*31+G12*30+G12*31)/365)</f>
        <v>3.1293149380300069</v>
      </c>
      <c r="H13" s="518">
        <f>((H6*22+H6*20+H7*21+H7*22+H8*22+H9*20+H10*22+H10*22+H11*20+H12*23+H12*20+H12*21)/255)</f>
        <v>9.3070134720341642</v>
      </c>
      <c r="I13" s="519">
        <f>((I6*22+I6*20+I7*21+I7*22+I8*22+I9*20+I10*22+I10*22+I11*20+I12*23+I12*20+I12*21)/255)</f>
        <v>9.4152832530929125</v>
      </c>
      <c r="J13" s="597">
        <f>((J6*22+J6*20+J7*21+J7*22+J8*22+J9*20+J10*22+J10*22+J11*20+J12*23+J12*20+J12*21)/255)</f>
        <v>9.3611483625635383</v>
      </c>
      <c r="K13" s="552">
        <v>9.3450000000000006</v>
      </c>
      <c r="L13" s="363">
        <f>+J13-K13</f>
        <v>1.6148362563537688E-2</v>
      </c>
      <c r="M13" s="590">
        <f>+K15</f>
        <v>29.181960784313723</v>
      </c>
      <c r="N13" s="591">
        <f>+'Prior Day Position'!L32</f>
        <v>-0.20588235294118107</v>
      </c>
      <c r="O13" s="6"/>
      <c r="Q13" s="6"/>
      <c r="R13" s="6"/>
      <c r="S13" s="517">
        <v>20</v>
      </c>
    </row>
    <row r="14" spans="1:19" ht="13.8" thickBot="1" x14ac:dyDescent="0.3">
      <c r="A14" s="375" t="s">
        <v>133</v>
      </c>
      <c r="B14" s="376">
        <f>+'EOL LINKS'!B27</f>
        <v>28.95</v>
      </c>
      <c r="C14" s="376">
        <f>+'EOL LINKS'!C27</f>
        <v>29.45</v>
      </c>
      <c r="D14" s="377">
        <f>C54</f>
        <v>3.1547500000000004</v>
      </c>
      <c r="E14" s="378">
        <f>+F54</f>
        <v>-2.9750000000000387E-2</v>
      </c>
      <c r="F14" s="377">
        <f>+D54</f>
        <v>3.12</v>
      </c>
      <c r="G14" s="377">
        <f>+E54</f>
        <v>3.13</v>
      </c>
      <c r="H14" s="379">
        <f>(B14/F14)</f>
        <v>9.2788461538461533</v>
      </c>
      <c r="I14" s="380">
        <f>(C14/G14)</f>
        <v>9.4089456869009584</v>
      </c>
      <c r="J14" s="539">
        <f t="shared" si="2"/>
        <v>9.343895920373555</v>
      </c>
      <c r="K14" s="389" t="s">
        <v>167</v>
      </c>
      <c r="L14" s="388" t="s">
        <v>215</v>
      </c>
      <c r="M14" s="364"/>
      <c r="N14" s="365"/>
      <c r="O14" s="6"/>
      <c r="Q14" s="6"/>
      <c r="R14" s="6"/>
      <c r="S14" s="517">
        <v>21</v>
      </c>
    </row>
    <row r="15" spans="1:19" ht="13.8" thickBot="1" x14ac:dyDescent="0.3">
      <c r="A15" s="513" t="s">
        <v>161</v>
      </c>
      <c r="B15" s="432" t="str">
        <f>IF(B13&gt;C14,"YES","NO")</f>
        <v>NO</v>
      </c>
      <c r="C15" s="432" t="str">
        <f>IF(C13&lt;B14,"YES","NO")</f>
        <v>NO</v>
      </c>
      <c r="D15" s="1"/>
      <c r="E15" s="1"/>
      <c r="F15" s="1"/>
      <c r="G15" s="1"/>
      <c r="H15" s="1"/>
      <c r="K15" s="512">
        <f>+'Prior Day Position'!K32</f>
        <v>29.181960784313723</v>
      </c>
      <c r="L15" s="454">
        <f>+'Prior Day Position'!K33</f>
        <v>29.2</v>
      </c>
      <c r="M15" s="95"/>
      <c r="N15" s="260"/>
      <c r="O15" s="6"/>
      <c r="Q15" s="6"/>
      <c r="R15" s="6"/>
      <c r="S15" s="517">
        <v>22</v>
      </c>
    </row>
    <row r="16" spans="1:19" ht="13.8" thickBot="1" x14ac:dyDescent="0.3">
      <c r="A16" s="455"/>
      <c r="B16" s="456"/>
      <c r="C16" s="456"/>
      <c r="D16" s="450"/>
      <c r="E16" s="450"/>
      <c r="F16" s="450"/>
      <c r="G16" s="450"/>
      <c r="H16" s="457"/>
      <c r="I16" s="458"/>
      <c r="J16" s="459"/>
      <c r="K16" s="428"/>
      <c r="L16" s="428"/>
      <c r="M16" s="447"/>
      <c r="N16" s="447"/>
      <c r="O16" s="6"/>
      <c r="Q16" s="6"/>
      <c r="R16" s="6"/>
      <c r="S16" s="517">
        <v>21</v>
      </c>
    </row>
    <row r="17" spans="1:19" ht="10.5" customHeight="1" x14ac:dyDescent="0.25">
      <c r="A17" s="470" t="s">
        <v>204</v>
      </c>
      <c r="B17" s="533">
        <f>+'EOL LINKS'!B31</f>
        <v>29.85</v>
      </c>
      <c r="C17" s="533">
        <f>+'EOL LINKS'!C31</f>
        <v>30.35</v>
      </c>
      <c r="D17" s="534">
        <f>(H39+H40)/2</f>
        <v>3.6539999999999999</v>
      </c>
      <c r="E17" s="534">
        <f t="shared" ref="E17:E23" si="6">+$F$55</f>
        <v>-2.6499999999999968E-2</v>
      </c>
      <c r="F17" s="534">
        <f>(D17+E17)-0.005</f>
        <v>3.6225000000000001</v>
      </c>
      <c r="G17" s="537">
        <f>(D17+E17)+0.005</f>
        <v>3.6324999999999998</v>
      </c>
      <c r="H17" s="494">
        <f>(B17/F17)</f>
        <v>8.2401656314699796</v>
      </c>
      <c r="I17" s="495">
        <f>(C17/G17)</f>
        <v>8.3551273227804543</v>
      </c>
      <c r="J17" s="496">
        <f>(H17+I17)/2</f>
        <v>8.2976464771252161</v>
      </c>
      <c r="K17" s="548">
        <v>8.2799999999999994</v>
      </c>
      <c r="L17" s="587">
        <f>+J17-K17</f>
        <v>1.764647712521672E-2</v>
      </c>
      <c r="M17" s="582">
        <f>+'Prior Day Position'!K35</f>
        <v>30.1</v>
      </c>
      <c r="N17" s="583">
        <f>+'Prior Day Position'!L35</f>
        <v>-0.19999999999999929</v>
      </c>
      <c r="O17" s="524">
        <f>AVERAGE(B17:C17)</f>
        <v>30.1</v>
      </c>
      <c r="P17" s="1">
        <v>42</v>
      </c>
      <c r="Q17" s="1">
        <f>+O17*P17</f>
        <v>1264.2</v>
      </c>
      <c r="R17" s="6"/>
      <c r="S17" s="517">
        <v>21</v>
      </c>
    </row>
    <row r="18" spans="1:19" ht="10.5" customHeight="1" x14ac:dyDescent="0.25">
      <c r="A18" s="438" t="s">
        <v>205</v>
      </c>
      <c r="B18" s="533">
        <f>+'EOL LINKS'!B32</f>
        <v>28.65</v>
      </c>
      <c r="C18" s="533">
        <f>+'EOL LINKS'!C32</f>
        <v>29.15</v>
      </c>
      <c r="D18" s="534">
        <f>(H41+H42)/2</f>
        <v>3.4554999999999998</v>
      </c>
      <c r="E18" s="534">
        <f t="shared" si="6"/>
        <v>-2.6499999999999968E-2</v>
      </c>
      <c r="F18" s="534">
        <f t="shared" ref="F18:F23" si="7">(D18+E18)-0.005</f>
        <v>3.4239999999999999</v>
      </c>
      <c r="G18" s="537">
        <f t="shared" ref="G18:G23" si="8">(D18+E18)+0.005</f>
        <v>3.4339999999999997</v>
      </c>
      <c r="H18" s="373">
        <f t="shared" ref="H18:H23" si="9">(B18/F18)</f>
        <v>8.3674065420560737</v>
      </c>
      <c r="I18" s="374">
        <f t="shared" ref="I18:I23" si="10">(C18/G18)</f>
        <v>8.4886429819452545</v>
      </c>
      <c r="J18" s="370">
        <f t="shared" ref="J18:J23" si="11">(H18+I18)/2</f>
        <v>8.4280247620006641</v>
      </c>
      <c r="K18" s="549">
        <v>8.42</v>
      </c>
      <c r="L18" s="588">
        <f t="shared" ref="L18:L23" si="12">+J18-K18</f>
        <v>8.024762000664154E-3</v>
      </c>
      <c r="M18" s="584">
        <f>+'Prior Day Position'!K37</f>
        <v>28.9</v>
      </c>
      <c r="N18" s="585">
        <f>+'Prior Day Position'!L37</f>
        <v>-0.20000000000000284</v>
      </c>
      <c r="O18" s="524">
        <f t="shared" ref="O18:O23" si="13">AVERAGE(B18:C18)</f>
        <v>28.9</v>
      </c>
      <c r="P18" s="1">
        <v>43</v>
      </c>
      <c r="Q18" s="1">
        <f t="shared" ref="Q18:Q23" si="14">+O18*P18</f>
        <v>1242.7</v>
      </c>
      <c r="R18" s="523"/>
      <c r="S18" s="517">
        <v>22</v>
      </c>
    </row>
    <row r="19" spans="1:19" ht="10.5" customHeight="1" x14ac:dyDescent="0.25">
      <c r="A19" s="492" t="s">
        <v>189</v>
      </c>
      <c r="B19" s="533">
        <f>+'EOL LINKS'!B33</f>
        <v>30.9</v>
      </c>
      <c r="C19" s="533">
        <f>+'EOL LINKS'!C33</f>
        <v>31.4</v>
      </c>
      <c r="D19" s="534">
        <f>+H43</f>
        <v>3.3929999999999998</v>
      </c>
      <c r="E19" s="534">
        <f t="shared" si="6"/>
        <v>-2.6499999999999968E-2</v>
      </c>
      <c r="F19" s="534">
        <f t="shared" si="7"/>
        <v>3.3614999999999999</v>
      </c>
      <c r="G19" s="537">
        <f t="shared" si="8"/>
        <v>3.3714999999999997</v>
      </c>
      <c r="H19" s="373">
        <f t="shared" si="9"/>
        <v>9.1923248549754568</v>
      </c>
      <c r="I19" s="374">
        <f t="shared" si="10"/>
        <v>9.3133620050422667</v>
      </c>
      <c r="J19" s="370">
        <f t="shared" si="11"/>
        <v>9.2528434300088627</v>
      </c>
      <c r="K19" s="549">
        <v>9.27</v>
      </c>
      <c r="L19" s="588">
        <f t="shared" si="12"/>
        <v>-1.7156569991136905E-2</v>
      </c>
      <c r="M19" s="584">
        <f>+'Prior Day Position'!K39</f>
        <v>31.15</v>
      </c>
      <c r="N19" s="585">
        <f>+'Prior Day Position'!L39</f>
        <v>-0.20000000000000284</v>
      </c>
      <c r="O19" s="524">
        <f t="shared" si="13"/>
        <v>31.15</v>
      </c>
      <c r="P19" s="1">
        <v>21</v>
      </c>
      <c r="Q19" s="1">
        <f t="shared" si="14"/>
        <v>654.15</v>
      </c>
      <c r="R19" s="6"/>
      <c r="S19" s="517">
        <v>21</v>
      </c>
    </row>
    <row r="20" spans="1:19" ht="10.5" customHeight="1" x14ac:dyDescent="0.25">
      <c r="A20" s="492" t="s">
        <v>190</v>
      </c>
      <c r="B20" s="533">
        <f>+'EOL LINKS'!B34</f>
        <v>34.6</v>
      </c>
      <c r="C20" s="533">
        <f>+'EOL LINKS'!C34</f>
        <v>35.1</v>
      </c>
      <c r="D20" s="534">
        <f>+H44</f>
        <v>3.415</v>
      </c>
      <c r="E20" s="534">
        <f t="shared" si="6"/>
        <v>-2.6499999999999968E-2</v>
      </c>
      <c r="F20" s="534">
        <f t="shared" si="7"/>
        <v>3.3835000000000002</v>
      </c>
      <c r="G20" s="537">
        <f t="shared" si="8"/>
        <v>3.3935</v>
      </c>
      <c r="H20" s="373">
        <f t="shared" si="9"/>
        <v>10.226097236589331</v>
      </c>
      <c r="I20" s="374">
        <f t="shared" si="10"/>
        <v>10.343303374097539</v>
      </c>
      <c r="J20" s="370">
        <f t="shared" si="11"/>
        <v>10.284700305343435</v>
      </c>
      <c r="K20" s="549">
        <v>10.28</v>
      </c>
      <c r="L20" s="588">
        <f t="shared" si="12"/>
        <v>4.7003053434355735E-3</v>
      </c>
      <c r="M20" s="584">
        <f>+'Prior Day Position'!K40</f>
        <v>34.85</v>
      </c>
      <c r="N20" s="585">
        <f>+'Prior Day Position'!L40</f>
        <v>-0.19999999999999574</v>
      </c>
      <c r="O20" s="524">
        <f t="shared" si="13"/>
        <v>34.85</v>
      </c>
      <c r="P20" s="1">
        <v>21</v>
      </c>
      <c r="Q20" s="1">
        <f t="shared" si="14"/>
        <v>731.85</v>
      </c>
      <c r="R20" s="6"/>
      <c r="S20" s="517">
        <v>21</v>
      </c>
    </row>
    <row r="21" spans="1:19" ht="10.5" customHeight="1" x14ac:dyDescent="0.25">
      <c r="A21" s="438" t="s">
        <v>206</v>
      </c>
      <c r="B21" s="533">
        <f>+'EOL LINKS'!B35</f>
        <v>43.3</v>
      </c>
      <c r="C21" s="533">
        <f>+'EOL LINKS'!C35</f>
        <v>43.8</v>
      </c>
      <c r="D21" s="534">
        <f>(H45+H46)/2</f>
        <v>3.456</v>
      </c>
      <c r="E21" s="534">
        <f t="shared" si="6"/>
        <v>-2.6499999999999968E-2</v>
      </c>
      <c r="F21" s="534">
        <f t="shared" si="7"/>
        <v>3.4245000000000001</v>
      </c>
      <c r="G21" s="537">
        <f t="shared" si="8"/>
        <v>3.4344999999999999</v>
      </c>
      <c r="H21" s="373">
        <f t="shared" si="9"/>
        <v>12.644181632355087</v>
      </c>
      <c r="I21" s="374">
        <f t="shared" si="10"/>
        <v>12.752948027369341</v>
      </c>
      <c r="J21" s="370">
        <f t="shared" si="11"/>
        <v>12.698564829862214</v>
      </c>
      <c r="K21" s="549">
        <v>12.68</v>
      </c>
      <c r="L21" s="588">
        <f t="shared" si="12"/>
        <v>1.8564829862214083E-2</v>
      </c>
      <c r="M21" s="584">
        <f>+'Prior Day Position'!K41</f>
        <v>43.55</v>
      </c>
      <c r="N21" s="585">
        <f>+'Prior Day Position'!L41</f>
        <v>-0.20000000000000284</v>
      </c>
      <c r="O21" s="524">
        <f t="shared" si="13"/>
        <v>43.55</v>
      </c>
      <c r="P21" s="1">
        <v>43</v>
      </c>
      <c r="Q21" s="1">
        <f t="shared" si="14"/>
        <v>1872.6499999999999</v>
      </c>
      <c r="R21" s="6"/>
      <c r="S21" s="517">
        <v>23</v>
      </c>
    </row>
    <row r="22" spans="1:19" ht="10.5" customHeight="1" x14ac:dyDescent="0.25">
      <c r="A22" s="492" t="s">
        <v>193</v>
      </c>
      <c r="B22" s="533">
        <f>+'EOL LINKS'!B36</f>
        <v>31</v>
      </c>
      <c r="C22" s="533">
        <f>+'EOL LINKS'!C36</f>
        <v>31.5</v>
      </c>
      <c r="D22" s="534">
        <f>+H47</f>
        <v>3.472</v>
      </c>
      <c r="E22" s="534">
        <f t="shared" si="6"/>
        <v>-2.6499999999999968E-2</v>
      </c>
      <c r="F22" s="534">
        <f t="shared" si="7"/>
        <v>3.4405000000000001</v>
      </c>
      <c r="G22" s="537">
        <f t="shared" si="8"/>
        <v>3.4504999999999999</v>
      </c>
      <c r="H22" s="373">
        <f t="shared" si="9"/>
        <v>9.0103182676936484</v>
      </c>
      <c r="I22" s="374">
        <f t="shared" si="10"/>
        <v>9.1291117229387044</v>
      </c>
      <c r="J22" s="370">
        <f t="shared" si="11"/>
        <v>9.0697149953161755</v>
      </c>
      <c r="K22" s="549">
        <v>9.11</v>
      </c>
      <c r="L22" s="588">
        <f t="shared" si="12"/>
        <v>-4.02850046838239E-2</v>
      </c>
      <c r="M22" s="364">
        <f>+'Prior Day Position'!K43</f>
        <v>31.25</v>
      </c>
      <c r="N22" s="365">
        <f>+'Prior Day Position'!L43</f>
        <v>-0.19999999999999929</v>
      </c>
      <c r="O22" s="524">
        <f t="shared" si="13"/>
        <v>31.25</v>
      </c>
      <c r="P22" s="1">
        <v>21</v>
      </c>
      <c r="Q22" s="1">
        <f t="shared" si="14"/>
        <v>656.25</v>
      </c>
      <c r="S22" s="517">
        <v>19</v>
      </c>
    </row>
    <row r="23" spans="1:19" ht="10.5" customHeight="1" thickBot="1" x14ac:dyDescent="0.3">
      <c r="A23" s="438" t="s">
        <v>207</v>
      </c>
      <c r="B23" s="535">
        <f>+'EOL LINKS'!B37</f>
        <v>29.3</v>
      </c>
      <c r="C23" s="535">
        <f>+'EOL LINKS'!C37</f>
        <v>29.8</v>
      </c>
      <c r="D23" s="536">
        <f>SUM(H48:H50)/3</f>
        <v>3.6446666666666672</v>
      </c>
      <c r="E23" s="536">
        <f t="shared" si="6"/>
        <v>-2.6499999999999968E-2</v>
      </c>
      <c r="F23" s="536">
        <f t="shared" si="7"/>
        <v>3.6131666666666673</v>
      </c>
      <c r="G23" s="538">
        <f t="shared" si="8"/>
        <v>3.6231666666666671</v>
      </c>
      <c r="H23" s="497">
        <f t="shared" si="9"/>
        <v>8.109230130541075</v>
      </c>
      <c r="I23" s="374">
        <f t="shared" si="10"/>
        <v>8.2248493490960932</v>
      </c>
      <c r="J23" s="370">
        <f t="shared" si="11"/>
        <v>8.1670397398185841</v>
      </c>
      <c r="K23" s="551">
        <v>8.16</v>
      </c>
      <c r="L23" s="589">
        <f t="shared" si="12"/>
        <v>7.0397398185839677E-3</v>
      </c>
      <c r="M23" s="364">
        <f>+'Prior Day Position'!K45</f>
        <v>29.55</v>
      </c>
      <c r="N23" s="365">
        <f>+'Prior Day Position'!L45</f>
        <v>-9.9999999999997868E-2</v>
      </c>
      <c r="O23" s="524">
        <f t="shared" si="13"/>
        <v>29.55</v>
      </c>
      <c r="P23" s="1">
        <v>64</v>
      </c>
      <c r="Q23" s="1">
        <f t="shared" si="14"/>
        <v>1891.2</v>
      </c>
      <c r="S23" s="517">
        <v>22</v>
      </c>
    </row>
    <row r="24" spans="1:19" ht="10.8" thickBot="1" x14ac:dyDescent="0.25">
      <c r="A24" s="514" t="s">
        <v>217</v>
      </c>
      <c r="B24" s="376">
        <f>((B17*22+B17*20+B18*21+B18*22+B19*21+B20*21+B21*22+B21*21+B22*21+B23*23+B23*19+B23*22)/255)</f>
        <v>32.35</v>
      </c>
      <c r="C24" s="376">
        <f>((C17*22+C17*20+C18*21+C18*22+C19*21+C20*21+C21*22+C21*21+C22*21+C23*23+C23*19+C23*22)/255)</f>
        <v>32.85</v>
      </c>
      <c r="D24" s="377">
        <f>+C55</f>
        <v>3.5289999999999999</v>
      </c>
      <c r="E24" s="377">
        <f>+F55</f>
        <v>-2.6499999999999968E-2</v>
      </c>
      <c r="F24" s="377">
        <f>+F25</f>
        <v>3.4950000000000001</v>
      </c>
      <c r="G24" s="377">
        <f>+G25</f>
        <v>3.51</v>
      </c>
      <c r="H24" s="520">
        <f>((H17*22+H17*20+H18*21+H18*22+H19*21+H20*21+H21*22+H21*21+H22*21+H23*23+H23*19+H23*22)/255)</f>
        <v>9.2767824467469602</v>
      </c>
      <c r="I24" s="521">
        <f>((I17*22+I17*20+I18*21+I18*22+I19*21+I20*21+I21*22+I21*21+I22*21+I23*23+I23*19+I23*22)/255)</f>
        <v>9.3929232880121791</v>
      </c>
      <c r="J24" s="598">
        <f>((J17*22+J17*20+J18*21+J18*22+J19*22+J20*20+J21*22+J21*22+J22*20+J23*23+J23*20+J23*21)/255)</f>
        <v>9.3450371534941237</v>
      </c>
      <c r="K24" s="553">
        <v>9.3450000000000006</v>
      </c>
      <c r="L24" s="550">
        <f>+J24-K24</f>
        <v>3.715349412303226E-5</v>
      </c>
      <c r="M24" s="590">
        <f>+K26</f>
        <v>32.6</v>
      </c>
      <c r="N24" s="591">
        <f>+'Prior Day Position'!L47</f>
        <v>-0.17490196078430387</v>
      </c>
      <c r="S24" s="1">
        <f>SUM(S12:S23)</f>
        <v>255</v>
      </c>
    </row>
    <row r="25" spans="1:19" ht="10.8" thickBot="1" x14ac:dyDescent="0.25">
      <c r="A25" s="515" t="s">
        <v>135</v>
      </c>
      <c r="B25" s="382">
        <f>+'EOL LINKS'!B28</f>
        <v>32.25</v>
      </c>
      <c r="C25" s="382">
        <f>+'EOL LINKS'!C28</f>
        <v>33</v>
      </c>
      <c r="D25" s="383">
        <f>+C55</f>
        <v>3.5289999999999999</v>
      </c>
      <c r="E25" s="383">
        <f>+F55</f>
        <v>-2.6499999999999968E-2</v>
      </c>
      <c r="F25" s="383">
        <f>+D55</f>
        <v>3.4950000000000001</v>
      </c>
      <c r="G25" s="383">
        <f>+E55</f>
        <v>3.51</v>
      </c>
      <c r="H25" s="384">
        <f t="shared" ref="H25:I28" si="15">(B25/F25)</f>
        <v>9.2274678111587978</v>
      </c>
      <c r="I25" s="380">
        <f t="shared" si="15"/>
        <v>9.4017094017094021</v>
      </c>
      <c r="J25" s="381">
        <f>(H25+I25)/2</f>
        <v>9.3145886064340999</v>
      </c>
      <c r="K25" s="525" t="s">
        <v>213</v>
      </c>
      <c r="L25" s="527" t="s">
        <v>215</v>
      </c>
      <c r="M25" s="93"/>
      <c r="N25" s="94"/>
      <c r="P25" s="1">
        <f>SUM(P17:P24)</f>
        <v>255</v>
      </c>
      <c r="Q25" s="1">
        <f>SUM(Q17:Q24)</f>
        <v>8313</v>
      </c>
    </row>
    <row r="26" spans="1:19" ht="10.8" thickBot="1" x14ac:dyDescent="0.25">
      <c r="A26" s="438"/>
      <c r="B26" s="423"/>
      <c r="C26" s="423"/>
      <c r="D26" s="424"/>
      <c r="E26" s="424"/>
      <c r="F26" s="424"/>
      <c r="G26" s="424"/>
      <c r="H26" s="421"/>
      <c r="I26" s="422"/>
      <c r="J26" s="516"/>
      <c r="K26" s="526">
        <f>+Q25/P25</f>
        <v>32.6</v>
      </c>
      <c r="L26" s="586">
        <f>AVERAGE(B25:C25)</f>
        <v>32.625</v>
      </c>
      <c r="M26" s="511"/>
      <c r="N26" s="465"/>
    </row>
    <row r="27" spans="1:19" ht="10.5" customHeight="1" x14ac:dyDescent="0.2">
      <c r="A27" s="438" t="s">
        <v>136</v>
      </c>
      <c r="B27" s="533">
        <f>+'EOL LINKS'!B29</f>
        <v>33.299999999999997</v>
      </c>
      <c r="C27" s="533">
        <f>+'EOL LINKS'!C29</f>
        <v>34.299999999999997</v>
      </c>
      <c r="D27" s="534">
        <f>+C56</f>
        <v>3.61</v>
      </c>
      <c r="E27" s="534">
        <f>+F56</f>
        <v>-2.6499999999999968E-2</v>
      </c>
      <c r="F27" s="534">
        <f>+D56</f>
        <v>3.5760000000000001</v>
      </c>
      <c r="G27" s="537">
        <f>+E56</f>
        <v>3.5909999999999997</v>
      </c>
      <c r="H27" s="494">
        <f t="shared" si="15"/>
        <v>9.3120805369127506</v>
      </c>
      <c r="I27" s="495">
        <f t="shared" si="15"/>
        <v>9.5516569200779724</v>
      </c>
      <c r="J27" s="599">
        <f>(H27+I27)/2</f>
        <v>9.4318687284953615</v>
      </c>
      <c r="K27" s="433">
        <v>9.4499999999999993</v>
      </c>
      <c r="L27" s="544">
        <f>+J27-K27</f>
        <v>-1.813127150463778E-2</v>
      </c>
      <c r="M27" s="464">
        <f>+'Prior Day Position'!K50</f>
        <v>33.799999999999997</v>
      </c>
      <c r="N27" s="464">
        <f>+'Prior Day Position'!L50</f>
        <v>-0.20000000000000284</v>
      </c>
    </row>
    <row r="28" spans="1:19" ht="10.5" customHeight="1" thickBot="1" x14ac:dyDescent="0.25">
      <c r="A28" s="468" t="s">
        <v>137</v>
      </c>
      <c r="B28" s="533">
        <f>+'EOL LINKS'!B30</f>
        <v>34.25</v>
      </c>
      <c r="C28" s="533">
        <f>+'EOL LINKS'!C30</f>
        <v>35.25</v>
      </c>
      <c r="D28" s="534">
        <f>+C57</f>
        <v>3.7</v>
      </c>
      <c r="E28" s="534">
        <f>+F57</f>
        <v>-2.6499999999999968E-2</v>
      </c>
      <c r="F28" s="534">
        <f>+D57</f>
        <v>3.6660000000000004</v>
      </c>
      <c r="G28" s="537">
        <f>+E57</f>
        <v>3.681</v>
      </c>
      <c r="H28" s="497">
        <f t="shared" si="15"/>
        <v>9.3426077468630648</v>
      </c>
      <c r="I28" s="498">
        <f t="shared" si="15"/>
        <v>9.5762021189894053</v>
      </c>
      <c r="J28" s="600">
        <f>(H28+I28)/2</f>
        <v>9.4594049329262351</v>
      </c>
      <c r="K28" s="466">
        <v>9.4499999999999993</v>
      </c>
      <c r="L28" s="545">
        <f>+J28-K28</f>
        <v>9.4049329262357872E-3</v>
      </c>
      <c r="M28" s="469">
        <f>+'Prior Day Position'!K51</f>
        <v>34.75</v>
      </c>
      <c r="N28" s="465">
        <f>+'Prior Day Position'!L51</f>
        <v>-0.10000000000000142</v>
      </c>
    </row>
    <row r="29" spans="1:19" ht="10.8" thickBot="1" x14ac:dyDescent="0.25">
      <c r="A29" s="439"/>
      <c r="B29" s="439"/>
      <c r="C29" s="439"/>
      <c r="D29" s="439"/>
      <c r="E29" s="439"/>
      <c r="F29" s="439"/>
      <c r="G29" s="439"/>
      <c r="H29" s="440"/>
      <c r="I29" s="440"/>
      <c r="J29" s="439"/>
      <c r="K29" s="441"/>
      <c r="L29" s="546"/>
      <c r="M29" s="447"/>
      <c r="N29" s="427"/>
    </row>
    <row r="30" spans="1:19" ht="10.5" customHeight="1" x14ac:dyDescent="0.2">
      <c r="A30" s="460" t="s">
        <v>162</v>
      </c>
      <c r="B30" s="461">
        <f>+'EOL LINKS'!B16</f>
        <v>19.100000000000001</v>
      </c>
      <c r="C30" s="461">
        <f>+'EOL LINKS'!C16</f>
        <v>19.8</v>
      </c>
      <c r="D30" s="462">
        <f>+D14</f>
        <v>3.1547500000000004</v>
      </c>
      <c r="E30" s="463">
        <f>+F54</f>
        <v>-2.9750000000000387E-2</v>
      </c>
      <c r="F30" s="462">
        <f>+F14</f>
        <v>3.12</v>
      </c>
      <c r="G30" s="528">
        <f>+G14</f>
        <v>3.13</v>
      </c>
      <c r="H30" s="494">
        <f t="shared" ref="H30:I33" si="16">(B30/F30)</f>
        <v>6.1217948717948723</v>
      </c>
      <c r="I30" s="495">
        <f t="shared" si="16"/>
        <v>6.3258785942492013</v>
      </c>
      <c r="J30" s="599">
        <f>(H30+I30)/2</f>
        <v>6.2238367330220363</v>
      </c>
      <c r="K30" s="531">
        <v>6.3</v>
      </c>
      <c r="L30" s="544">
        <f>+J30-K30</f>
        <v>-7.6163266977963495E-2</v>
      </c>
      <c r="M30" s="364">
        <f>+'Prior Day Position'!K52</f>
        <v>19.450000000000003</v>
      </c>
      <c r="N30" s="365">
        <f>+'Prior Day Position'!L52</f>
        <v>0</v>
      </c>
    </row>
    <row r="31" spans="1:19" ht="10.5" customHeight="1" x14ac:dyDescent="0.2">
      <c r="A31" s="442" t="s">
        <v>171</v>
      </c>
      <c r="B31" s="385">
        <f>+'EOL LINKS'!B15</f>
        <v>21.55</v>
      </c>
      <c r="C31" s="385">
        <f>+'EOL LINKS'!C15</f>
        <v>22.55</v>
      </c>
      <c r="D31" s="386">
        <f>+D25</f>
        <v>3.5289999999999999</v>
      </c>
      <c r="E31" s="387">
        <f>+F55</f>
        <v>-2.6499999999999968E-2</v>
      </c>
      <c r="F31" s="386">
        <f>+F25</f>
        <v>3.4950000000000001</v>
      </c>
      <c r="G31" s="529">
        <f>+G25</f>
        <v>3.51</v>
      </c>
      <c r="H31" s="373">
        <f t="shared" si="16"/>
        <v>6.1659513590844064</v>
      </c>
      <c r="I31" s="374">
        <f t="shared" si="16"/>
        <v>6.4245014245014254</v>
      </c>
      <c r="J31" s="601">
        <f>(H31+I31)/2</f>
        <v>6.2952263917929159</v>
      </c>
      <c r="K31" s="531">
        <v>6.3</v>
      </c>
      <c r="L31" s="544">
        <f>+J31-K31</f>
        <v>-4.7736082070839458E-3</v>
      </c>
      <c r="M31" s="364">
        <f>+'Prior Day Position'!K53</f>
        <v>22.05</v>
      </c>
      <c r="N31" s="365">
        <f>+'Prior Day Position'!L53</f>
        <v>-0.19999999999999929</v>
      </c>
    </row>
    <row r="32" spans="1:19" ht="10.5" customHeight="1" x14ac:dyDescent="0.2">
      <c r="A32" s="442" t="s">
        <v>179</v>
      </c>
      <c r="B32" s="385">
        <f>+'EOL LINKS'!B14</f>
        <v>22.05</v>
      </c>
      <c r="C32" s="385">
        <f>+'EOL LINKS'!C14</f>
        <v>23.05</v>
      </c>
      <c r="D32" s="386">
        <f>+D27</f>
        <v>3.61</v>
      </c>
      <c r="E32" s="387">
        <f>+F56</f>
        <v>-2.6499999999999968E-2</v>
      </c>
      <c r="F32" s="386">
        <f>+F27</f>
        <v>3.5760000000000001</v>
      </c>
      <c r="G32" s="529">
        <f>+G27</f>
        <v>3.5909999999999997</v>
      </c>
      <c r="H32" s="373">
        <f t="shared" si="16"/>
        <v>6.1661073825503356</v>
      </c>
      <c r="I32" s="374">
        <f t="shared" si="16"/>
        <v>6.4188248398774723</v>
      </c>
      <c r="J32" s="601">
        <f>(H32+I32)/2</f>
        <v>6.292466111213904</v>
      </c>
      <c r="K32" s="531">
        <v>6.33</v>
      </c>
      <c r="L32" s="544">
        <f>+J32-K32</f>
        <v>-3.7533888786096092E-2</v>
      </c>
      <c r="M32" s="93"/>
      <c r="N32" s="94"/>
    </row>
    <row r="33" spans="1:14" ht="10.5" customHeight="1" thickBot="1" x14ac:dyDescent="0.25">
      <c r="A33" s="443" t="s">
        <v>180</v>
      </c>
      <c r="B33" s="444">
        <f>+'EOL LINKS'!B13</f>
        <v>22.65</v>
      </c>
      <c r="C33" s="444">
        <f>+'EOL LINKS'!C13</f>
        <v>23.65</v>
      </c>
      <c r="D33" s="445">
        <f>+D28</f>
        <v>3.7</v>
      </c>
      <c r="E33" s="446">
        <f>+F57</f>
        <v>-2.6499999999999968E-2</v>
      </c>
      <c r="F33" s="445">
        <f>+F28</f>
        <v>3.6660000000000004</v>
      </c>
      <c r="G33" s="530">
        <f>+G28</f>
        <v>3.681</v>
      </c>
      <c r="H33" s="497">
        <f t="shared" si="16"/>
        <v>6.1783960720130926</v>
      </c>
      <c r="I33" s="498">
        <f t="shared" si="16"/>
        <v>6.4248845422439551</v>
      </c>
      <c r="J33" s="600">
        <f>(H33+I33)/2</f>
        <v>6.3016403071285243</v>
      </c>
      <c r="K33" s="532">
        <v>6.33</v>
      </c>
      <c r="L33" s="541">
        <f>+J33-K33</f>
        <v>-2.8359692871475772E-2</v>
      </c>
      <c r="M33" s="95"/>
      <c r="N33" s="260"/>
    </row>
    <row r="34" spans="1:14" ht="13.8" thickBot="1" x14ac:dyDescent="0.3">
      <c r="A34" s="287"/>
      <c r="B34" s="285"/>
      <c r="C34" s="415"/>
      <c r="D34" s="283"/>
      <c r="E34" s="283"/>
      <c r="F34" s="283"/>
      <c r="G34" s="1"/>
      <c r="H34" s="283"/>
      <c r="I34" s="283"/>
      <c r="J34" s="284"/>
      <c r="K34" s="284"/>
      <c r="L34"/>
    </row>
    <row r="35" spans="1:14" ht="12" customHeight="1" thickBot="1" x14ac:dyDescent="0.3">
      <c r="A35" s="288"/>
      <c r="B35" s="285"/>
      <c r="C35" s="273" t="s">
        <v>150</v>
      </c>
      <c r="D35" s="273" t="s">
        <v>147</v>
      </c>
      <c r="E35" s="274" t="s">
        <v>148</v>
      </c>
      <c r="F35" s="273" t="s">
        <v>149</v>
      </c>
      <c r="G35" s="1"/>
      <c r="H35" s="283"/>
      <c r="L35" s="321" t="s">
        <v>77</v>
      </c>
      <c r="M35" s="322">
        <f>+'Prior Day Position'!P30</f>
        <v>478097.40385385405</v>
      </c>
      <c r="N35" s="323"/>
    </row>
    <row r="36" spans="1:14" ht="12" customHeight="1" x14ac:dyDescent="0.25">
      <c r="A36" s="288" t="s">
        <v>123</v>
      </c>
      <c r="B36" s="285"/>
      <c r="C36" s="278">
        <v>2.681</v>
      </c>
      <c r="D36" s="266">
        <f>+'EOL LINKS'!B3</f>
        <v>2.66</v>
      </c>
      <c r="E36" s="267">
        <f>+'EOL LINKS'!C3</f>
        <v>2.665</v>
      </c>
      <c r="F36" s="266">
        <f>-(C36-(($D36+E36)/2))</f>
        <v>-1.8499999999999961E-2</v>
      </c>
      <c r="G36" s="1"/>
      <c r="I36" s="283"/>
      <c r="L36" s="324" t="s">
        <v>78</v>
      </c>
      <c r="M36" s="325">
        <f>+'Prior Day Position'!P31</f>
        <v>-683794.20864807116</v>
      </c>
      <c r="N36" s="326"/>
    </row>
    <row r="37" spans="1:14" ht="12" customHeight="1" thickBot="1" x14ac:dyDescent="0.3">
      <c r="A37" s="288" t="s">
        <v>124</v>
      </c>
      <c r="B37" s="285"/>
      <c r="C37" s="275">
        <v>2.9350000000000001</v>
      </c>
      <c r="D37" s="276">
        <f>+'EOL LINKS'!B4</f>
        <v>2.89</v>
      </c>
      <c r="E37" s="277">
        <f>+'EOL LINKS'!C4</f>
        <v>2.9024999999999999</v>
      </c>
      <c r="F37" s="276">
        <f>-(C37-(($D37+E37)/2))</f>
        <v>-3.874999999999984E-2</v>
      </c>
      <c r="G37" s="1"/>
      <c r="H37" s="283"/>
      <c r="L37" s="327" t="s">
        <v>166</v>
      </c>
      <c r="M37" s="328">
        <f>SUM(M35:M36)</f>
        <v>-205696.80479421711</v>
      </c>
      <c r="N37" s="329"/>
    </row>
    <row r="38" spans="1:14" ht="12" customHeight="1" x14ac:dyDescent="0.25">
      <c r="A38" s="289"/>
      <c r="B38" s="285"/>
      <c r="C38" s="434"/>
      <c r="D38" s="435"/>
      <c r="E38" s="283"/>
      <c r="F38" s="435"/>
      <c r="G38" s="1"/>
      <c r="H38" s="283"/>
      <c r="L38"/>
    </row>
    <row r="39" spans="1:14" ht="12" customHeight="1" x14ac:dyDescent="0.25">
      <c r="A39" s="288" t="s">
        <v>125</v>
      </c>
      <c r="B39" s="285"/>
      <c r="C39" s="275">
        <v>3.11</v>
      </c>
      <c r="D39" s="276">
        <f>+'EOL LINKS'!B5</f>
        <v>3.0649999999999999</v>
      </c>
      <c r="E39" s="277">
        <f>+'EOL LINKS'!C5</f>
        <v>3.08</v>
      </c>
      <c r="F39" s="276">
        <f>-(C39-(($D39+E39)/2))</f>
        <v>-3.7500000000000089E-2</v>
      </c>
      <c r="G39" s="431" t="s">
        <v>185</v>
      </c>
      <c r="H39" s="415">
        <v>3.6949999999999998</v>
      </c>
      <c r="I39" s="489">
        <f>[4]!'NGF3,PRIM ACT 1,1'</f>
        <v>3.6949999999999998</v>
      </c>
      <c r="J39" s="491">
        <f>+I39-H39</f>
        <v>0</v>
      </c>
      <c r="L39"/>
    </row>
    <row r="40" spans="1:14" ht="12" customHeight="1" x14ac:dyDescent="0.25">
      <c r="A40" s="288" t="s">
        <v>138</v>
      </c>
      <c r="B40" s="285"/>
      <c r="C40" s="278">
        <v>3.117</v>
      </c>
      <c r="D40" s="266"/>
      <c r="E40" s="267"/>
      <c r="F40" s="266"/>
      <c r="G40" s="431" t="s">
        <v>186</v>
      </c>
      <c r="H40" s="415">
        <v>3.613</v>
      </c>
      <c r="I40" s="490">
        <f>[4]!'NGG3,PRIM ACT 1,1'</f>
        <v>3.625</v>
      </c>
      <c r="J40" s="491">
        <f t="shared" ref="J40:J50" si="17">+I40-H40</f>
        <v>1.2000000000000011E-2</v>
      </c>
      <c r="K40" s="284"/>
      <c r="L40"/>
    </row>
    <row r="41" spans="1:14" ht="12" customHeight="1" x14ac:dyDescent="0.25">
      <c r="A41" s="288" t="s">
        <v>139</v>
      </c>
      <c r="B41" s="285"/>
      <c r="C41" s="275">
        <v>3.0739999999999998</v>
      </c>
      <c r="D41" s="276"/>
      <c r="E41" s="277"/>
      <c r="F41" s="276"/>
      <c r="G41" s="431" t="s">
        <v>187</v>
      </c>
      <c r="H41" s="415">
        <v>3.5179999999999998</v>
      </c>
      <c r="I41" s="490">
        <f>[4]!'NGH3,PRIM ACT 1,1'</f>
        <v>3.5179999999999998</v>
      </c>
      <c r="J41" s="491">
        <f t="shared" si="17"/>
        <v>0</v>
      </c>
      <c r="K41" s="284"/>
      <c r="L41"/>
    </row>
    <row r="42" spans="1:14" ht="12" customHeight="1" x14ac:dyDescent="0.25">
      <c r="A42" s="288" t="s">
        <v>140</v>
      </c>
      <c r="B42" s="285"/>
      <c r="C42" s="278">
        <v>2.9820000000000002</v>
      </c>
      <c r="D42" s="266"/>
      <c r="E42" s="267"/>
      <c r="F42" s="266"/>
      <c r="G42" s="431" t="s">
        <v>188</v>
      </c>
      <c r="H42" s="415">
        <v>3.3929999999999998</v>
      </c>
      <c r="I42" s="490">
        <f>[4]!'NGJ3,PRIM ACT 1,1'</f>
        <v>3.3929999999999998</v>
      </c>
      <c r="J42" s="491">
        <f t="shared" si="17"/>
        <v>0</v>
      </c>
      <c r="L42"/>
    </row>
    <row r="43" spans="1:14" ht="12" customHeight="1" x14ac:dyDescent="0.25">
      <c r="A43" s="288" t="s">
        <v>128</v>
      </c>
      <c r="B43" s="285"/>
      <c r="C43" s="275">
        <v>3.0129999999999999</v>
      </c>
      <c r="D43" s="276"/>
      <c r="E43" s="277"/>
      <c r="F43" s="276"/>
      <c r="G43" s="431" t="s">
        <v>189</v>
      </c>
      <c r="H43" s="415">
        <v>3.3929999999999998</v>
      </c>
      <c r="I43" s="490">
        <f>[4]!'NGK3,PRIM ACT 1,1'</f>
        <v>3.3929999999999998</v>
      </c>
      <c r="J43" s="491">
        <f t="shared" si="17"/>
        <v>0</v>
      </c>
      <c r="L43"/>
    </row>
    <row r="44" spans="1:14" ht="12" customHeight="1" x14ac:dyDescent="0.25">
      <c r="A44" s="288" t="s">
        <v>129</v>
      </c>
      <c r="B44" s="285"/>
      <c r="C44" s="278">
        <v>3.0630000000000002</v>
      </c>
      <c r="D44" s="266"/>
      <c r="E44" s="267"/>
      <c r="F44" s="266"/>
      <c r="G44" s="431" t="s">
        <v>190</v>
      </c>
      <c r="H44" s="415">
        <v>3.415</v>
      </c>
      <c r="I44" s="489">
        <f>[4]!'NGM3,PRIM ACT 1,1'</f>
        <v>3.415</v>
      </c>
      <c r="J44" s="491">
        <f t="shared" si="17"/>
        <v>0</v>
      </c>
      <c r="L44"/>
    </row>
    <row r="45" spans="1:14" ht="12" customHeight="1" x14ac:dyDescent="0.25">
      <c r="A45" s="288" t="s">
        <v>141</v>
      </c>
      <c r="B45" s="285"/>
      <c r="C45" s="275">
        <v>3.1030000000000002</v>
      </c>
      <c r="D45" s="276"/>
      <c r="E45" s="277"/>
      <c r="F45" s="276"/>
      <c r="G45" s="431" t="s">
        <v>191</v>
      </c>
      <c r="H45" s="415">
        <v>3.44</v>
      </c>
      <c r="I45" s="489">
        <f>[4]!'NGN3,PRIM ACT 1,1'</f>
        <v>3.44</v>
      </c>
      <c r="J45" s="491">
        <f t="shared" si="17"/>
        <v>0</v>
      </c>
      <c r="L45"/>
    </row>
    <row r="46" spans="1:14" ht="12" customHeight="1" x14ac:dyDescent="0.25">
      <c r="A46" s="288" t="s">
        <v>142</v>
      </c>
      <c r="B46" s="285"/>
      <c r="C46" s="278">
        <v>3.145</v>
      </c>
      <c r="D46" s="266"/>
      <c r="E46" s="267"/>
      <c r="F46" s="266"/>
      <c r="G46" s="431" t="s">
        <v>192</v>
      </c>
      <c r="H46" s="415">
        <v>3.472</v>
      </c>
      <c r="I46" s="489">
        <f>[4]!'NGQ3,PRIM ACT 1,1'</f>
        <v>3.472</v>
      </c>
      <c r="J46" s="491">
        <f t="shared" si="17"/>
        <v>0</v>
      </c>
      <c r="L46"/>
    </row>
    <row r="47" spans="1:14" ht="12" customHeight="1" x14ac:dyDescent="0.25">
      <c r="A47" s="288" t="s">
        <v>131</v>
      </c>
      <c r="B47" s="285"/>
      <c r="C47" s="275">
        <v>3.145</v>
      </c>
      <c r="D47" s="276"/>
      <c r="E47" s="277"/>
      <c r="F47" s="276"/>
      <c r="G47" s="431" t="s">
        <v>193</v>
      </c>
      <c r="H47" s="415">
        <v>3.472</v>
      </c>
      <c r="I47" s="489">
        <f>[4]!'NGU3,PRIM ACT 1,1'</f>
        <v>3.472</v>
      </c>
      <c r="J47" s="491">
        <f t="shared" si="17"/>
        <v>0</v>
      </c>
      <c r="L47"/>
    </row>
    <row r="48" spans="1:14" ht="12" customHeight="1" x14ac:dyDescent="0.25">
      <c r="A48" s="288" t="s">
        <v>143</v>
      </c>
      <c r="B48" s="285"/>
      <c r="C48" s="278">
        <v>3.1749999999999998</v>
      </c>
      <c r="D48" s="266"/>
      <c r="E48" s="267"/>
      <c r="F48" s="266"/>
      <c r="G48" s="431" t="s">
        <v>194</v>
      </c>
      <c r="H48" s="415">
        <v>3.4870000000000001</v>
      </c>
      <c r="I48" s="489">
        <f>[4]!'NGV3,PRIM ACT 1,1'</f>
        <v>3.4870000000000001</v>
      </c>
      <c r="J48" s="491">
        <f t="shared" si="17"/>
        <v>0</v>
      </c>
      <c r="L48"/>
    </row>
    <row r="49" spans="1:12" ht="12" customHeight="1" x14ac:dyDescent="0.25">
      <c r="A49" s="288" t="s">
        <v>144</v>
      </c>
      <c r="B49" s="285"/>
      <c r="C49" s="275">
        <v>3.36</v>
      </c>
      <c r="D49" s="276"/>
      <c r="E49" s="277"/>
      <c r="F49" s="276"/>
      <c r="G49" s="431" t="s">
        <v>195</v>
      </c>
      <c r="H49" s="415">
        <v>3.65</v>
      </c>
      <c r="I49" s="489">
        <f>[4]!'NGX3,PRIM ACT 1,1'</f>
        <v>3.65</v>
      </c>
      <c r="J49" s="491">
        <f t="shared" si="17"/>
        <v>0</v>
      </c>
      <c r="L49"/>
    </row>
    <row r="50" spans="1:12" ht="12" customHeight="1" thickBot="1" x14ac:dyDescent="0.3">
      <c r="A50" s="288" t="s">
        <v>145</v>
      </c>
      <c r="B50" s="285"/>
      <c r="C50" s="278">
        <v>3.57</v>
      </c>
      <c r="D50" s="266"/>
      <c r="E50" s="267"/>
      <c r="F50" s="310"/>
      <c r="G50" s="431" t="s">
        <v>196</v>
      </c>
      <c r="H50" s="436">
        <v>3.7970000000000002</v>
      </c>
      <c r="I50" s="489">
        <f>[4]!'NGZ3,PRIM ACT 1,1'</f>
        <v>3.7970000000000002</v>
      </c>
      <c r="J50" s="491">
        <f t="shared" si="17"/>
        <v>0</v>
      </c>
      <c r="L50"/>
    </row>
    <row r="51" spans="1:12" ht="12" customHeight="1" thickBot="1" x14ac:dyDescent="0.3">
      <c r="A51" s="162" t="s">
        <v>134</v>
      </c>
      <c r="B51" s="271"/>
      <c r="C51" s="268">
        <f>SUM(C36+C37+C39+C40+C41)/5</f>
        <v>2.9834000000000001</v>
      </c>
      <c r="D51" s="269">
        <f>+'EOL LINKS'!B6</f>
        <v>2.9449999999999998</v>
      </c>
      <c r="E51" s="270">
        <f>+'EOL LINKS'!C6</f>
        <v>2.9550000000000001</v>
      </c>
      <c r="F51" s="269">
        <f>-($C$51-(($D$51+$E$51)/2))</f>
        <v>-3.3399999999999874E-2</v>
      </c>
      <c r="G51" s="1"/>
      <c r="H51" s="284"/>
      <c r="L51"/>
    </row>
    <row r="52" spans="1:12" ht="12" customHeight="1" thickBot="1" x14ac:dyDescent="0.3">
      <c r="A52" s="286"/>
      <c r="B52" s="271"/>
      <c r="C52" s="268"/>
      <c r="D52" s="269"/>
      <c r="E52" s="269"/>
      <c r="F52" s="269"/>
      <c r="G52" s="1"/>
      <c r="H52" s="430">
        <f>AVERAGE(H39:H50)</f>
        <v>3.5287500000000001</v>
      </c>
      <c r="I52" s="430">
        <f>AVERAGE(I39:I50)</f>
        <v>3.5297499999999999</v>
      </c>
      <c r="L52"/>
    </row>
    <row r="53" spans="1:12" ht="12" customHeight="1" thickBot="1" x14ac:dyDescent="0.3">
      <c r="A53" s="162" t="s">
        <v>146</v>
      </c>
      <c r="B53" s="285"/>
      <c r="C53" s="336">
        <f>SUM(C42:C48)/7</f>
        <v>3.0894285714285714</v>
      </c>
      <c r="D53" s="290">
        <f>+'EOL LINKS'!B7</f>
        <v>3.0550000000000002</v>
      </c>
      <c r="E53" s="290">
        <f>+'EOL LINKS'!C7</f>
        <v>3.0649999999999999</v>
      </c>
      <c r="F53" s="290">
        <f>-($C$53-(($D$53+$E$53)/2))</f>
        <v>-2.942857142857136E-2</v>
      </c>
      <c r="G53" s="1"/>
      <c r="H53" s="283"/>
      <c r="L53"/>
    </row>
    <row r="54" spans="1:12" ht="12" customHeight="1" thickBot="1" x14ac:dyDescent="0.3">
      <c r="A54" s="162" t="s">
        <v>133</v>
      </c>
      <c r="B54" s="285"/>
      <c r="C54" s="362">
        <f>AVERAGE(C39:C50)</f>
        <v>3.1547500000000004</v>
      </c>
      <c r="D54" s="279">
        <f>+'EOL LINKS'!B8</f>
        <v>3.12</v>
      </c>
      <c r="E54" s="280">
        <f>+'EOL LINKS'!C8</f>
        <v>3.13</v>
      </c>
      <c r="F54" s="279">
        <f>-($C$54-(($D$54+$E$54)/2))</f>
        <v>-2.9750000000000387E-2</v>
      </c>
      <c r="G54" s="1"/>
      <c r="H54" s="283"/>
      <c r="L54"/>
    </row>
    <row r="55" spans="1:12" ht="12" customHeight="1" thickBot="1" x14ac:dyDescent="0.3">
      <c r="A55" s="162" t="s">
        <v>158</v>
      </c>
      <c r="B55" s="311">
        <f>+'EOL LINKS'!H9-'EOL LINKS'!H8</f>
        <v>0.37749999999999995</v>
      </c>
      <c r="C55" s="344">
        <v>3.5289999999999999</v>
      </c>
      <c r="D55" s="279">
        <f>+'EOL LINKS'!B9</f>
        <v>3.4950000000000001</v>
      </c>
      <c r="E55" s="343">
        <f>+'EOL LINKS'!C9</f>
        <v>3.51</v>
      </c>
      <c r="F55" s="279">
        <f>-($C$55-(($D$55+$E$55)/2))</f>
        <v>-2.6499999999999968E-2</v>
      </c>
      <c r="G55" s="281"/>
      <c r="H55" s="281"/>
      <c r="L55"/>
    </row>
    <row r="56" spans="1:12" ht="12" customHeight="1" thickBot="1" x14ac:dyDescent="0.3">
      <c r="A56" s="291" t="s">
        <v>159</v>
      </c>
      <c r="B56" s="312">
        <f>+C56-C55</f>
        <v>8.0999999999999961E-2</v>
      </c>
      <c r="C56" s="341">
        <v>3.61</v>
      </c>
      <c r="D56" s="279">
        <f>+D55+B56</f>
        <v>3.5760000000000001</v>
      </c>
      <c r="E56" s="342">
        <f>+E55+B56</f>
        <v>3.5909999999999997</v>
      </c>
      <c r="F56" s="279">
        <f>-($C$56-(($D$56+$E$56)/2))</f>
        <v>-2.6499999999999968E-2</v>
      </c>
      <c r="G56" s="281"/>
      <c r="H56" s="281"/>
      <c r="I56" s="281"/>
      <c r="J56" s="282"/>
      <c r="K56" s="282"/>
      <c r="L56"/>
    </row>
    <row r="57" spans="1:12" ht="12" customHeight="1" thickBot="1" x14ac:dyDescent="0.3">
      <c r="A57" s="291" t="s">
        <v>160</v>
      </c>
      <c r="B57" s="313">
        <f>+C57-C56</f>
        <v>9.0000000000000302E-2</v>
      </c>
      <c r="C57" s="338">
        <v>3.7</v>
      </c>
      <c r="D57" s="340">
        <f>+D56+B57</f>
        <v>3.6660000000000004</v>
      </c>
      <c r="E57" s="339">
        <f>+E56+B57</f>
        <v>3.681</v>
      </c>
      <c r="F57" s="279">
        <f>-($C$57-(($D$57+$E$57)/2))</f>
        <v>-2.6499999999999968E-2</v>
      </c>
      <c r="G57"/>
      <c r="H57"/>
      <c r="I57"/>
      <c r="J57" s="272"/>
      <c r="K57" s="272"/>
      <c r="L57"/>
    </row>
    <row r="58" spans="1:12" ht="13.2" x14ac:dyDescent="0.25">
      <c r="A58"/>
      <c r="B58"/>
      <c r="C58"/>
      <c r="D58"/>
      <c r="E58"/>
      <c r="F58"/>
      <c r="G58"/>
      <c r="H58"/>
      <c r="I58"/>
      <c r="J58" s="272"/>
      <c r="K58" s="272"/>
      <c r="L58"/>
    </row>
    <row r="59" spans="1:12" ht="13.2" x14ac:dyDescent="0.25">
      <c r="A59"/>
      <c r="B59"/>
      <c r="C59"/>
      <c r="D59"/>
      <c r="E59"/>
      <c r="F59"/>
      <c r="G59"/>
      <c r="H59"/>
      <c r="I59"/>
      <c r="J59" s="272"/>
      <c r="K59" s="272"/>
      <c r="L59"/>
    </row>
    <row r="60" spans="1:12" ht="13.2" x14ac:dyDescent="0.25">
      <c r="A60"/>
      <c r="B60"/>
      <c r="C60"/>
      <c r="D60"/>
      <c r="E60"/>
      <c r="F60"/>
      <c r="G60"/>
      <c r="H60"/>
      <c r="I60"/>
      <c r="J60" s="272"/>
      <c r="K60" s="272"/>
      <c r="L60"/>
    </row>
  </sheetData>
  <phoneticPr fontId="0" type="noConversion"/>
  <pageMargins left="0.75" right="0.75" top="1" bottom="1" header="0.5" footer="0.5"/>
  <pageSetup scale="5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G897"/>
  <sheetViews>
    <sheetView workbookViewId="0">
      <selection activeCell="N35" sqref="N35"/>
    </sheetView>
  </sheetViews>
  <sheetFormatPr defaultColWidth="9.109375" defaultRowHeight="9.6" x14ac:dyDescent="0.2"/>
  <cols>
    <col min="1" max="1" width="1.33203125" style="1" customWidth="1"/>
    <col min="2" max="2" width="13.6640625" style="1" customWidth="1"/>
    <col min="3" max="3" width="4.109375" style="3" customWidth="1"/>
    <col min="4" max="4" width="7.44140625" style="3" customWidth="1"/>
    <col min="5" max="5" width="8.44140625" style="3" customWidth="1"/>
    <col min="6" max="6" width="9.33203125" style="3" customWidth="1"/>
    <col min="7" max="7" width="5.109375" style="3" customWidth="1"/>
    <col min="8" max="8" width="7.33203125" style="3" customWidth="1"/>
    <col min="9" max="9" width="3.88671875" style="1" customWidth="1"/>
    <col min="10" max="10" width="8.33203125" style="1" customWidth="1"/>
    <col min="11" max="11" width="4" style="1" customWidth="1"/>
    <col min="12" max="12" width="9.6640625" style="1" customWidth="1"/>
    <col min="13" max="13" width="8.33203125" style="1" customWidth="1"/>
    <col min="14" max="14" width="8" style="1" customWidth="1"/>
    <col min="15" max="15" width="8.6640625" style="1" customWidth="1"/>
    <col min="16" max="16" width="8.109375" style="1" customWidth="1"/>
    <col min="17" max="17" width="7.5546875" style="1" customWidth="1"/>
    <col min="18" max="18" width="6" style="1" customWidth="1"/>
    <col min="19" max="19" width="7.88671875" style="1" customWidth="1"/>
    <col min="20" max="16384" width="9.109375" style="1"/>
  </cols>
  <sheetData>
    <row r="1" spans="2:29" ht="10.199999999999999" x14ac:dyDescent="0.2">
      <c r="B1" s="160" t="s">
        <v>0</v>
      </c>
      <c r="C1" s="161"/>
      <c r="D1" s="143" t="s">
        <v>87</v>
      </c>
      <c r="E1" s="143" t="s">
        <v>89</v>
      </c>
      <c r="F1" s="143" t="s">
        <v>89</v>
      </c>
      <c r="G1" s="1"/>
      <c r="H1" s="33" t="s">
        <v>4</v>
      </c>
      <c r="J1" s="169" t="s">
        <v>73</v>
      </c>
      <c r="K1" s="170"/>
      <c r="L1" s="166"/>
      <c r="M1" s="170" t="s">
        <v>184</v>
      </c>
      <c r="N1" s="473" t="s">
        <v>212</v>
      </c>
      <c r="O1" s="474"/>
      <c r="P1" s="474"/>
      <c r="Q1" s="474"/>
      <c r="R1" s="474"/>
      <c r="S1" s="486"/>
    </row>
    <row r="2" spans="2:29" ht="10.199999999999999" thickBot="1" x14ac:dyDescent="0.25">
      <c r="B2" s="16"/>
      <c r="C2" s="9"/>
      <c r="D2" s="10" t="s">
        <v>92</v>
      </c>
      <c r="E2" s="10" t="s">
        <v>93</v>
      </c>
      <c r="F2" s="10" t="s">
        <v>94</v>
      </c>
      <c r="G2" s="1"/>
      <c r="H2" s="52" t="s">
        <v>38</v>
      </c>
      <c r="J2" s="167"/>
      <c r="K2" s="168"/>
      <c r="L2" s="397" t="s">
        <v>170</v>
      </c>
      <c r="M2" s="471">
        <v>0.75</v>
      </c>
      <c r="N2" s="475"/>
      <c r="O2" s="476"/>
      <c r="P2" s="476"/>
      <c r="Q2" s="476" t="s">
        <v>4</v>
      </c>
      <c r="R2" s="476"/>
      <c r="S2" s="487"/>
    </row>
    <row r="3" spans="2:29" s="11" customFormat="1" ht="10.199999999999999" thickBot="1" x14ac:dyDescent="0.25">
      <c r="B3" s="229" t="s">
        <v>85</v>
      </c>
      <c r="C3" s="12"/>
      <c r="D3" s="18"/>
      <c r="E3" s="18"/>
      <c r="F3" s="18"/>
      <c r="H3" s="238"/>
      <c r="J3" s="330" t="s">
        <v>74</v>
      </c>
      <c r="K3" s="331"/>
      <c r="L3" s="332">
        <f>+H13</f>
        <v>0</v>
      </c>
      <c r="M3" s="331"/>
      <c r="N3" s="477"/>
      <c r="O3" s="476" t="s">
        <v>170</v>
      </c>
      <c r="P3" s="476" t="s">
        <v>231</v>
      </c>
      <c r="Q3" s="476" t="s">
        <v>77</v>
      </c>
      <c r="R3" s="476" t="s">
        <v>78</v>
      </c>
      <c r="S3" s="487"/>
    </row>
    <row r="4" spans="2:29" x14ac:dyDescent="0.2">
      <c r="B4" s="28"/>
      <c r="C4" s="36"/>
      <c r="D4" s="38"/>
      <c r="E4" s="38"/>
      <c r="F4" s="38"/>
      <c r="G4" s="1"/>
      <c r="H4" s="35">
        <f>SUM(D4:F4)*16</f>
        <v>0</v>
      </c>
      <c r="J4" s="114" t="s">
        <v>75</v>
      </c>
      <c r="K4" s="121"/>
      <c r="L4" s="165">
        <f>+H21</f>
        <v>31605.570193378258</v>
      </c>
      <c r="M4" s="121"/>
      <c r="N4" s="477" t="s">
        <v>209</v>
      </c>
      <c r="O4" s="478">
        <f>SUM(H21:H25)</f>
        <v>-364933.78568843799</v>
      </c>
      <c r="P4" s="479">
        <f>(+M5/12)*3</f>
        <v>0</v>
      </c>
      <c r="Q4" s="478">
        <f>SUM(O4:P4)</f>
        <v>-364933.78568843799</v>
      </c>
      <c r="R4" s="480">
        <f>SUM(Q20:Q24)+R24</f>
        <v>441.125</v>
      </c>
      <c r="S4" s="487">
        <f>(+Q4/1000)+R4</f>
        <v>76.191214311562021</v>
      </c>
    </row>
    <row r="5" spans="2:29" x14ac:dyDescent="0.2">
      <c r="B5" s="237"/>
      <c r="C5" s="37"/>
      <c r="D5" s="38"/>
      <c r="E5" s="38"/>
      <c r="F5" s="38"/>
      <c r="G5" s="1"/>
      <c r="H5" s="35">
        <f>SUM(D5:F5)*16</f>
        <v>0</v>
      </c>
      <c r="J5" s="114" t="s">
        <v>66</v>
      </c>
      <c r="K5" s="121"/>
      <c r="L5" s="165">
        <f>+H35</f>
        <v>-1112852.3269261045</v>
      </c>
      <c r="M5" s="472">
        <f>+H56*0.75</f>
        <v>0</v>
      </c>
      <c r="N5" s="477" t="s">
        <v>211</v>
      </c>
      <c r="O5" s="478">
        <f>SUM(H26:H34)</f>
        <v>-716312.97104428813</v>
      </c>
      <c r="P5" s="479">
        <f>(+$M$5/12)*9</f>
        <v>0</v>
      </c>
      <c r="Q5" s="478">
        <f>SUM(O5:P5)</f>
        <v>-716312.97104428813</v>
      </c>
      <c r="R5" s="480">
        <f>SUM(Q25:Q26)-R24</f>
        <v>790.875</v>
      </c>
      <c r="S5" s="487">
        <f>(+Q5/1000)+R5</f>
        <v>74.562028955711867</v>
      </c>
    </row>
    <row r="6" spans="2:29" x14ac:dyDescent="0.2">
      <c r="B6" s="237"/>
      <c r="C6" s="37"/>
      <c r="D6" s="38"/>
      <c r="E6" s="38"/>
      <c r="G6" s="1"/>
      <c r="H6" s="35">
        <f>SUM(D6:F6)*16</f>
        <v>0</v>
      </c>
      <c r="J6" s="93" t="s">
        <v>21</v>
      </c>
      <c r="K6" s="121"/>
      <c r="L6" s="165">
        <f>+H50</f>
        <v>-287542.96383017523</v>
      </c>
      <c r="M6" s="472">
        <f>+H57*0.75</f>
        <v>-164119.33462841233</v>
      </c>
      <c r="N6" s="477" t="s">
        <v>210</v>
      </c>
      <c r="O6" s="478">
        <f>+H50+H54</f>
        <v>-1185382.9638301753</v>
      </c>
      <c r="P6" s="479">
        <f>SUM(M6:M8)</f>
        <v>-321799.33462841233</v>
      </c>
      <c r="Q6" s="478">
        <f>SUM(O6:P6)</f>
        <v>-1507182.2984585876</v>
      </c>
      <c r="R6" s="480">
        <f>+Q27</f>
        <v>1277.5</v>
      </c>
      <c r="S6" s="487">
        <f>(+Q6/1000)+R6</f>
        <v>-229.68229845858764</v>
      </c>
    </row>
    <row r="7" spans="2:29" x14ac:dyDescent="0.2">
      <c r="B7" s="29"/>
      <c r="C7" s="89"/>
      <c r="D7" s="38"/>
      <c r="E7" s="38"/>
      <c r="G7" s="1"/>
      <c r="H7" s="35">
        <f>SUM(D7:F7)*16</f>
        <v>0</v>
      </c>
      <c r="J7" s="114" t="s">
        <v>22</v>
      </c>
      <c r="K7" s="121"/>
      <c r="L7" s="165">
        <f>+H52</f>
        <v>-555120</v>
      </c>
      <c r="M7" s="472">
        <f>+H58*0.75</f>
        <v>-157680</v>
      </c>
      <c r="N7" s="477"/>
      <c r="O7" s="481"/>
      <c r="P7" s="481"/>
      <c r="Q7" s="481"/>
      <c r="R7" s="480"/>
      <c r="S7" s="487"/>
    </row>
    <row r="8" spans="2:29" ht="10.199999999999999" thickBot="1" x14ac:dyDescent="0.25">
      <c r="B8" s="29"/>
      <c r="C8" s="37"/>
      <c r="D8" s="38"/>
      <c r="E8" s="38"/>
      <c r="G8" s="1"/>
      <c r="H8" s="35">
        <f>SUM(D8:F8)*16</f>
        <v>0</v>
      </c>
      <c r="J8" s="349" t="s">
        <v>23</v>
      </c>
      <c r="K8" s="350"/>
      <c r="L8" s="351">
        <f>+H53</f>
        <v>-342720</v>
      </c>
      <c r="M8" s="350"/>
      <c r="N8" s="482"/>
      <c r="O8" s="483"/>
      <c r="P8" s="483"/>
      <c r="Q8" s="484">
        <f>SUM(Q4:Q6)</f>
        <v>-2588429.0551913138</v>
      </c>
      <c r="R8" s="485">
        <f>SUM(R4:R6)</f>
        <v>2509.5</v>
      </c>
      <c r="S8" s="488">
        <f>SUM(S4:S7)</f>
        <v>-78.929055191313751</v>
      </c>
    </row>
    <row r="9" spans="2:29" ht="10.199999999999999" thickTop="1" x14ac:dyDescent="0.2">
      <c r="B9" s="237"/>
      <c r="C9" s="89"/>
      <c r="D9" s="38"/>
      <c r="E9" s="38"/>
      <c r="G9" s="1"/>
      <c r="H9" s="35">
        <f>((SUM(D9:F9)*16)*C9)</f>
        <v>0</v>
      </c>
      <c r="J9" s="114"/>
      <c r="K9" s="121"/>
      <c r="L9" s="121"/>
      <c r="M9" s="164"/>
    </row>
    <row r="10" spans="2:29" x14ac:dyDescent="0.2">
      <c r="B10" s="237"/>
      <c r="C10" s="89"/>
      <c r="D10" s="38"/>
      <c r="E10" s="38"/>
      <c r="F10" s="38"/>
      <c r="G10" s="1"/>
      <c r="H10" s="35">
        <f>((SUM(D10:F10)*16)*C10)</f>
        <v>0</v>
      </c>
      <c r="J10" s="345" t="s">
        <v>80</v>
      </c>
      <c r="K10" s="346"/>
      <c r="L10" s="347">
        <f>SUM(L3:L9)</f>
        <v>-2266629.7205629013</v>
      </c>
      <c r="M10" s="348">
        <f>SUM(M3:M9)</f>
        <v>-321799.33462841233</v>
      </c>
    </row>
    <row r="11" spans="2:29" ht="10.199999999999999" thickBot="1" x14ac:dyDescent="0.25">
      <c r="B11" s="30"/>
      <c r="C11" s="37"/>
      <c r="D11" s="38"/>
      <c r="E11" s="38"/>
      <c r="F11" s="38"/>
      <c r="G11" s="1"/>
      <c r="H11" s="35"/>
      <c r="J11" s="115"/>
      <c r="K11" s="122"/>
      <c r="L11" s="122"/>
      <c r="M11" s="260"/>
    </row>
    <row r="12" spans="2:29" x14ac:dyDescent="0.2">
      <c r="B12" s="236"/>
      <c r="C12" s="37"/>
      <c r="D12" s="38"/>
      <c r="E12" s="38"/>
      <c r="F12" s="38"/>
      <c r="G12" s="1"/>
      <c r="H12" s="35"/>
      <c r="J12" s="352" t="s">
        <v>169</v>
      </c>
      <c r="K12" s="299"/>
      <c r="L12" s="299"/>
      <c r="M12" s="353">
        <f>SUM(L10:M10)</f>
        <v>-2588429.0551913138</v>
      </c>
      <c r="N12" s="97">
        <f>+L10+H56+H57</f>
        <v>-2485455.500067451</v>
      </c>
      <c r="O12" s="90"/>
    </row>
    <row r="13" spans="2:29" ht="10.199999999999999" thickBot="1" x14ac:dyDescent="0.25">
      <c r="B13" s="236" t="s">
        <v>3</v>
      </c>
      <c r="C13" s="37"/>
      <c r="D13" s="38"/>
      <c r="F13" s="38"/>
      <c r="G13" s="1"/>
      <c r="H13" s="239">
        <f>SUM(H4:H12)</f>
        <v>0</v>
      </c>
      <c r="J13" s="354" t="s">
        <v>5</v>
      </c>
      <c r="K13" s="303"/>
      <c r="L13" s="355"/>
      <c r="M13" s="356">
        <f>+Q30</f>
        <v>2509.5</v>
      </c>
      <c r="N13" s="357"/>
    </row>
    <row r="14" spans="2:29" ht="10.199999999999999" thickBot="1" x14ac:dyDescent="0.25">
      <c r="B14" s="27"/>
      <c r="C14" s="2"/>
      <c r="D14" s="19"/>
      <c r="E14" s="19"/>
      <c r="F14" s="19"/>
      <c r="G14" s="6"/>
      <c r="H14" s="19"/>
    </row>
    <row r="15" spans="2:29" x14ac:dyDescent="0.2">
      <c r="B15" s="314" t="s">
        <v>1</v>
      </c>
      <c r="C15" s="161"/>
      <c r="D15" s="143" t="s">
        <v>87</v>
      </c>
      <c r="E15" s="143" t="s">
        <v>89</v>
      </c>
      <c r="F15" s="143" t="s">
        <v>89</v>
      </c>
      <c r="G15" s="315"/>
      <c r="H15" s="316"/>
      <c r="J15" s="125"/>
      <c r="K15" s="126"/>
      <c r="L15" s="126"/>
      <c r="M15" s="126"/>
      <c r="N15" s="126"/>
      <c r="O15" s="126"/>
      <c r="P15" s="127"/>
      <c r="Q15" s="391"/>
      <c r="U15" s="20" t="s">
        <v>1</v>
      </c>
      <c r="V15" s="21"/>
      <c r="W15" s="193" t="s">
        <v>89</v>
      </c>
      <c r="X15" s="22"/>
      <c r="Y15" s="193" t="s">
        <v>89</v>
      </c>
      <c r="Z15" s="21"/>
      <c r="AA15" s="22" t="s">
        <v>35</v>
      </c>
      <c r="AB15" s="193" t="s">
        <v>36</v>
      </c>
      <c r="AC15" s="53"/>
    </row>
    <row r="16" spans="2:29" ht="10.199999999999999" thickBot="1" x14ac:dyDescent="0.25">
      <c r="B16" s="128" t="s">
        <v>81</v>
      </c>
      <c r="C16" s="9" t="s">
        <v>2</v>
      </c>
      <c r="D16" s="10" t="s">
        <v>92</v>
      </c>
      <c r="E16" s="10" t="s">
        <v>93</v>
      </c>
      <c r="F16" s="10" t="s">
        <v>94</v>
      </c>
      <c r="G16" s="317"/>
      <c r="H16" s="318" t="s">
        <v>4</v>
      </c>
      <c r="J16" s="128" t="s">
        <v>63</v>
      </c>
      <c r="K16" s="129"/>
      <c r="L16" s="129"/>
      <c r="M16" s="129"/>
      <c r="N16" s="129"/>
      <c r="O16" s="129"/>
      <c r="P16" s="130"/>
      <c r="Q16" s="392" t="s">
        <v>176</v>
      </c>
      <c r="U16" s="200" t="s">
        <v>81</v>
      </c>
      <c r="V16" s="24" t="s">
        <v>2</v>
      </c>
      <c r="W16" s="25" t="s">
        <v>92</v>
      </c>
      <c r="X16" s="43"/>
      <c r="Y16" s="25" t="s">
        <v>93</v>
      </c>
      <c r="Z16" s="24"/>
      <c r="AA16" s="25" t="s">
        <v>13</v>
      </c>
      <c r="AB16" s="25" t="s">
        <v>37</v>
      </c>
      <c r="AC16" s="54" t="s">
        <v>4</v>
      </c>
    </row>
    <row r="17" spans="2:33" ht="10.199999999999999" thickBot="1" x14ac:dyDescent="0.25">
      <c r="B17" s="66" t="s">
        <v>20</v>
      </c>
      <c r="C17" s="6"/>
      <c r="D17" s="26"/>
      <c r="E17" s="26"/>
      <c r="F17" s="26"/>
      <c r="G17" s="38"/>
      <c r="H17" s="48"/>
      <c r="J17" s="11"/>
      <c r="K17" s="11"/>
      <c r="L17" s="11"/>
      <c r="M17" s="11"/>
      <c r="N17" s="11"/>
      <c r="O17" s="11"/>
      <c r="P17" s="11"/>
      <c r="U17" s="66" t="s">
        <v>20</v>
      </c>
      <c r="V17" s="6"/>
      <c r="W17" s="26"/>
      <c r="X17" s="26"/>
      <c r="Y17" s="26"/>
      <c r="Z17" s="48"/>
      <c r="AA17" s="38"/>
      <c r="AB17" s="38"/>
      <c r="AC17" s="48"/>
    </row>
    <row r="18" spans="2:33" ht="10.199999999999999" thickBot="1" x14ac:dyDescent="0.25">
      <c r="B18" s="263"/>
      <c r="C18" s="264"/>
      <c r="D18" s="57"/>
      <c r="E18" s="57"/>
      <c r="F18" s="57"/>
      <c r="G18" s="57"/>
      <c r="H18" s="75"/>
      <c r="J18" s="123"/>
      <c r="K18" s="135"/>
      <c r="L18" s="136" t="s">
        <v>40</v>
      </c>
      <c r="M18" s="135" t="s">
        <v>41</v>
      </c>
      <c r="N18" s="135" t="s">
        <v>68</v>
      </c>
      <c r="O18" s="135" t="s">
        <v>69</v>
      </c>
      <c r="P18" s="137" t="s">
        <v>80</v>
      </c>
      <c r="Q18" s="393"/>
      <c r="U18" s="263" t="s">
        <v>25</v>
      </c>
      <c r="V18" s="264">
        <v>23</v>
      </c>
      <c r="W18" s="57">
        <f>+D18</f>
        <v>0</v>
      </c>
      <c r="X18" s="82">
        <f>((+W18*16)*V18)*AB18</f>
        <v>0</v>
      </c>
      <c r="Y18" s="57">
        <f>+E18</f>
        <v>0</v>
      </c>
      <c r="Z18" s="85">
        <f>((+Y18*16)*V18)*AB18</f>
        <v>0</v>
      </c>
      <c r="AA18" s="159">
        <f>[1]Interest!Y12</f>
        <v>2.3906183208565E-2</v>
      </c>
      <c r="AB18" s="159">
        <f>1/(1+AA18/12)^(12*('[2]Term Sheet'!B10-'[2]Term Sheet'!$A$2)/365.25)</f>
        <v>0.99140612842238607</v>
      </c>
      <c r="AC18" s="75">
        <f>+X18+Z18</f>
        <v>0</v>
      </c>
    </row>
    <row r="19" spans="2:33" x14ac:dyDescent="0.2">
      <c r="B19" s="63" t="s">
        <v>26</v>
      </c>
      <c r="C19" s="73">
        <v>21</v>
      </c>
      <c r="D19" s="5"/>
      <c r="E19" s="5"/>
      <c r="F19" s="5"/>
      <c r="G19" s="5"/>
      <c r="H19" s="77">
        <f>+AC19</f>
        <v>0</v>
      </c>
      <c r="J19" s="226"/>
      <c r="K19" s="71"/>
      <c r="L19" s="227"/>
      <c r="M19" s="71"/>
      <c r="N19" s="224"/>
      <c r="O19" s="224"/>
      <c r="P19" s="228"/>
      <c r="Q19" s="394"/>
      <c r="U19" s="63" t="s">
        <v>26</v>
      </c>
      <c r="V19" s="73">
        <v>21</v>
      </c>
      <c r="W19" s="5">
        <f>+D19</f>
        <v>0</v>
      </c>
      <c r="X19" s="83">
        <f>((+W19*16)*V19)*AB19</f>
        <v>0</v>
      </c>
      <c r="Y19" s="5">
        <f>+E19</f>
        <v>0</v>
      </c>
      <c r="Z19" s="86">
        <f>((+Y19*16)*V19)*AB19</f>
        <v>0</v>
      </c>
      <c r="AA19" s="79">
        <f>[1]Interest!Y13</f>
        <v>2.3637804129399E-2</v>
      </c>
      <c r="AB19" s="79">
        <f>1/(1+AA19/12)^(12*('[2]Term Sheet'!B11-'[2]Term Sheet'!$A$2)/365.25)</f>
        <v>0.98951687577826342</v>
      </c>
      <c r="AC19" s="77">
        <f>+X19+Z19</f>
        <v>0</v>
      </c>
    </row>
    <row r="20" spans="2:33" ht="10.199999999999999" thickBot="1" x14ac:dyDescent="0.25">
      <c r="B20" s="64" t="s">
        <v>27</v>
      </c>
      <c r="C20" s="74">
        <v>20</v>
      </c>
      <c r="D20" s="7">
        <v>100</v>
      </c>
      <c r="E20" s="7"/>
      <c r="F20" s="7"/>
      <c r="G20" s="7"/>
      <c r="H20" s="81">
        <f>+AC20</f>
        <v>31605.570193378258</v>
      </c>
      <c r="J20" s="319" t="s">
        <v>64</v>
      </c>
      <c r="K20" s="308">
        <v>30</v>
      </c>
      <c r="L20" s="89"/>
      <c r="M20" s="68">
        <f t="shared" ref="M20:M27" si="0">+L20*K20</f>
        <v>0</v>
      </c>
      <c r="N20" s="79">
        <f>[1]Interest!Y13</f>
        <v>2.3637804129399E-2</v>
      </c>
      <c r="O20" s="79">
        <f>1/(1+N20/12)^(12*('[2]Term Sheet'!B11-'[2]Term Sheet'!$A$2)/365.25)</f>
        <v>0.98951687577826342</v>
      </c>
      <c r="P20" s="78">
        <f t="shared" ref="P20:P27" si="1">+M20*O20</f>
        <v>0</v>
      </c>
      <c r="Q20" s="395">
        <f>(+L20/10000)*K20</f>
        <v>0</v>
      </c>
      <c r="U20" s="64" t="s">
        <v>27</v>
      </c>
      <c r="V20" s="74">
        <v>20</v>
      </c>
      <c r="W20" s="7">
        <f>+D20</f>
        <v>100</v>
      </c>
      <c r="X20" s="84">
        <f>((+W20*16)*V20)*AB20</f>
        <v>31605.570193378258</v>
      </c>
      <c r="Y20" s="7">
        <f>+E20</f>
        <v>0</v>
      </c>
      <c r="Z20" s="87">
        <f>((+Y20*16)*V20)*AB20</f>
        <v>0</v>
      </c>
      <c r="AA20" s="80">
        <f>[1]Interest!Y14</f>
        <v>2.3494589264584101E-2</v>
      </c>
      <c r="AB20" s="80">
        <f>1/(1+AA20/12)^(12*('[2]Term Sheet'!B12-'[2]Term Sheet'!$A$2)/365.25)</f>
        <v>0.9876740685430706</v>
      </c>
      <c r="AC20" s="81">
        <f>+X20+Z20</f>
        <v>31605.570193378258</v>
      </c>
    </row>
    <row r="21" spans="2:33" x14ac:dyDescent="0.2">
      <c r="C21" s="70"/>
      <c r="D21" s="32"/>
      <c r="H21" s="76">
        <f>SUM(H18:H20)</f>
        <v>31605.570193378258</v>
      </c>
      <c r="J21" s="319" t="s">
        <v>65</v>
      </c>
      <c r="K21" s="308">
        <v>31</v>
      </c>
      <c r="L21" s="89"/>
      <c r="M21" s="68">
        <f t="shared" si="0"/>
        <v>0</v>
      </c>
      <c r="N21" s="79">
        <f>[1]Interest!Y14</f>
        <v>2.3494589264584101E-2</v>
      </c>
      <c r="O21" s="79">
        <f>1/(1+N21/12)^(12*('[2]Term Sheet'!B12-'[2]Term Sheet'!$A$2)/365.25)</f>
        <v>0.9876740685430706</v>
      </c>
      <c r="P21" s="78">
        <f t="shared" si="1"/>
        <v>0</v>
      </c>
      <c r="Q21" s="395">
        <f t="shared" ref="Q21:Q27" si="2">(+L21/10000)*K21</f>
        <v>0</v>
      </c>
      <c r="V21" s="70"/>
      <c r="W21" s="32"/>
      <c r="X21" s="3"/>
      <c r="Y21" s="3"/>
      <c r="Z21" s="3"/>
      <c r="AA21" s="3"/>
      <c r="AB21" s="3"/>
      <c r="AC21" s="76">
        <f>SUM(AC18:AC20)</f>
        <v>31605.570193378258</v>
      </c>
      <c r="AE21" s="554" t="s">
        <v>64</v>
      </c>
      <c r="AF21" s="89">
        <f>+L20</f>
        <v>0</v>
      </c>
      <c r="AG21" s="68">
        <f>+P20</f>
        <v>0</v>
      </c>
    </row>
    <row r="22" spans="2:33" ht="10.199999999999999" thickBot="1" x14ac:dyDescent="0.25">
      <c r="B22" s="65">
        <v>2002</v>
      </c>
      <c r="C22" s="68"/>
      <c r="D22" s="14"/>
      <c r="E22" s="5"/>
      <c r="H22" s="76"/>
      <c r="J22" s="320" t="s">
        <v>157</v>
      </c>
      <c r="K22" s="309">
        <v>31</v>
      </c>
      <c r="L22" s="89">
        <v>20000</v>
      </c>
      <c r="M22" s="68">
        <f t="shared" si="0"/>
        <v>620000</v>
      </c>
      <c r="N22" s="79">
        <f>[1]Interest!Y15</f>
        <v>2.3558095601544902E-2</v>
      </c>
      <c r="O22" s="79">
        <f>1/(1+N22/12)^(12*('[2]Term Sheet'!B13-'[2]Term Sheet'!$A$2)/365.25)</f>
        <v>0.98567015158400406</v>
      </c>
      <c r="P22" s="78">
        <f t="shared" si="1"/>
        <v>611115.49398208247</v>
      </c>
      <c r="Q22" s="395">
        <f t="shared" si="2"/>
        <v>62</v>
      </c>
      <c r="U22" s="65">
        <v>2002</v>
      </c>
      <c r="V22" s="68"/>
      <c r="W22" s="14"/>
      <c r="X22" s="5"/>
      <c r="Y22" s="5"/>
      <c r="Z22" s="5"/>
      <c r="AA22" s="5"/>
      <c r="AB22" s="5"/>
      <c r="AC22" s="76"/>
      <c r="AE22" s="554" t="s">
        <v>65</v>
      </c>
      <c r="AF22" s="89">
        <f>+L21</f>
        <v>0</v>
      </c>
      <c r="AG22" s="68">
        <f>+P21</f>
        <v>0</v>
      </c>
    </row>
    <row r="23" spans="2:33" x14ac:dyDescent="0.2">
      <c r="B23" s="67" t="s">
        <v>28</v>
      </c>
      <c r="C23" s="71">
        <v>22</v>
      </c>
      <c r="D23" s="215">
        <v>-350</v>
      </c>
      <c r="E23" s="57"/>
      <c r="F23" s="57"/>
      <c r="G23" s="57"/>
      <c r="H23" s="75">
        <f t="shared" ref="H23:H34" si="3">+AC23</f>
        <v>-121434.5626751493</v>
      </c>
      <c r="J23" s="320" t="s">
        <v>230</v>
      </c>
      <c r="K23" s="309">
        <v>28</v>
      </c>
      <c r="L23" s="89"/>
      <c r="M23" s="68">
        <f t="shared" si="0"/>
        <v>0</v>
      </c>
      <c r="N23" s="79">
        <f>[1]Interest!Y16</f>
        <v>2.36237188178374E-2</v>
      </c>
      <c r="O23" s="79">
        <f>1/(1+N23/12)^(12*('[2]Term Sheet'!B14-'[2]Term Sheet'!$A$2)/365.25)</f>
        <v>0.98365826660139155</v>
      </c>
      <c r="P23" s="78">
        <f t="shared" si="1"/>
        <v>0</v>
      </c>
      <c r="Q23" s="395">
        <f>(+L23/10000)*K23</f>
        <v>0</v>
      </c>
      <c r="U23" s="67" t="s">
        <v>28</v>
      </c>
      <c r="V23" s="71">
        <v>22</v>
      </c>
      <c r="W23" s="57">
        <f t="shared" ref="W23:W34" si="4">+D23</f>
        <v>-350</v>
      </c>
      <c r="X23" s="82">
        <f t="shared" ref="X23:X34" si="5">((+W23*16)*V23)*AB23</f>
        <v>-121434.5626751493</v>
      </c>
      <c r="Y23" s="57">
        <f t="shared" ref="Y23:Y34" si="6">+E23</f>
        <v>0</v>
      </c>
      <c r="Z23" s="85">
        <f t="shared" ref="Z23:Z34" si="7">((+Y23*16)*V23)*AB23</f>
        <v>0</v>
      </c>
      <c r="AA23" s="245">
        <f>[1]Interest!Y15</f>
        <v>2.3558095601544902E-2</v>
      </c>
      <c r="AB23" s="159">
        <f>1/(1+AA23/12)^(12*('[2]Term Sheet'!B13-'[2]Term Sheet'!$A$2)/365.25)</f>
        <v>0.98567015158400406</v>
      </c>
      <c r="AC23" s="75">
        <f>+X23+Z23</f>
        <v>-121434.5626751493</v>
      </c>
      <c r="AE23" s="555" t="s">
        <v>157</v>
      </c>
      <c r="AF23" s="89">
        <f>+L22</f>
        <v>20000</v>
      </c>
      <c r="AG23" s="68">
        <f>+P22</f>
        <v>611115.49398208247</v>
      </c>
    </row>
    <row r="24" spans="2:33" x14ac:dyDescent="0.2">
      <c r="B24" s="58" t="s">
        <v>29</v>
      </c>
      <c r="C24" s="6">
        <v>20</v>
      </c>
      <c r="D24" s="216">
        <v>-350</v>
      </c>
      <c r="E24" s="5"/>
      <c r="F24" s="5"/>
      <c r="G24" s="5"/>
      <c r="H24" s="77">
        <f t="shared" si="3"/>
        <v>-110169.72585935585</v>
      </c>
      <c r="J24" s="58" t="s">
        <v>83</v>
      </c>
      <c r="K24" s="308">
        <v>151</v>
      </c>
      <c r="L24" s="89">
        <v>10000</v>
      </c>
      <c r="M24" s="68">
        <f t="shared" si="0"/>
        <v>1510000</v>
      </c>
      <c r="N24" s="79">
        <f>[1]Interest!Y15</f>
        <v>2.3558095601544902E-2</v>
      </c>
      <c r="O24" s="79">
        <f>1/(1+N24/12)^(12*('[2]Term Sheet'!B13-'[2]Term Sheet'!$A$2)/365.25)</f>
        <v>0.98567015158400406</v>
      </c>
      <c r="P24" s="78">
        <f t="shared" si="1"/>
        <v>1488361.9288918462</v>
      </c>
      <c r="Q24" s="395">
        <f t="shared" si="2"/>
        <v>151</v>
      </c>
      <c r="R24" s="357">
        <f>+Q26*0.25</f>
        <v>228.125</v>
      </c>
      <c r="U24" s="58" t="s">
        <v>29</v>
      </c>
      <c r="V24" s="6">
        <v>20</v>
      </c>
      <c r="W24" s="5">
        <f t="shared" si="4"/>
        <v>-350</v>
      </c>
      <c r="X24" s="83">
        <f t="shared" si="5"/>
        <v>-110169.72585935585</v>
      </c>
      <c r="Y24" s="5">
        <f t="shared" si="6"/>
        <v>0</v>
      </c>
      <c r="Z24" s="86">
        <f t="shared" si="7"/>
        <v>0</v>
      </c>
      <c r="AA24" s="246">
        <f>[1]Interest!Y16</f>
        <v>2.36237188178374E-2</v>
      </c>
      <c r="AB24" s="79">
        <f>1/(1+AA24/12)^(12*('[2]Term Sheet'!B14-'[2]Term Sheet'!$A$2)/365.25)</f>
        <v>0.98365826660139155</v>
      </c>
      <c r="AC24" s="77">
        <f>+X24+Z24</f>
        <v>-110169.72585935585</v>
      </c>
      <c r="AE24" s="556" t="s">
        <v>83</v>
      </c>
      <c r="AF24" s="89">
        <f>+L24</f>
        <v>10000</v>
      </c>
      <c r="AG24" s="68">
        <f>+P24</f>
        <v>1488361.9288918462</v>
      </c>
    </row>
    <row r="25" spans="2:33" x14ac:dyDescent="0.2">
      <c r="B25" s="58" t="s">
        <v>30</v>
      </c>
      <c r="C25" s="6">
        <v>21</v>
      </c>
      <c r="D25" s="216">
        <v>-500</v>
      </c>
      <c r="E25" s="5"/>
      <c r="F25" s="5"/>
      <c r="G25" s="5"/>
      <c r="H25" s="77">
        <f t="shared" si="3"/>
        <v>-164935.06734731112</v>
      </c>
      <c r="J25" s="58" t="s">
        <v>88</v>
      </c>
      <c r="K25" s="309">
        <v>213</v>
      </c>
      <c r="L25" s="89">
        <v>5000</v>
      </c>
      <c r="M25" s="68">
        <f t="shared" si="0"/>
        <v>1065000</v>
      </c>
      <c r="N25" s="79">
        <f>AVERAGE(AA23:AA34)</f>
        <v>2.541982040221025E-2</v>
      </c>
      <c r="O25" s="79">
        <f>AVERAGE(AB23:AB34)</f>
        <v>0.97282648950608286</v>
      </c>
      <c r="P25" s="78">
        <f t="shared" si="1"/>
        <v>1036060.2113239783</v>
      </c>
      <c r="Q25" s="395">
        <f t="shared" si="2"/>
        <v>106.5</v>
      </c>
      <c r="R25" s="357"/>
      <c r="U25" s="58" t="s">
        <v>30</v>
      </c>
      <c r="V25" s="6">
        <v>21</v>
      </c>
      <c r="W25" s="5">
        <f t="shared" si="4"/>
        <v>-500</v>
      </c>
      <c r="X25" s="83">
        <f t="shared" si="5"/>
        <v>-164935.06734731112</v>
      </c>
      <c r="Y25" s="5">
        <f t="shared" si="6"/>
        <v>0</v>
      </c>
      <c r="Z25" s="86">
        <f t="shared" si="7"/>
        <v>0</v>
      </c>
      <c r="AA25" s="246">
        <f>[1]Interest!Y17</f>
        <v>2.3786882732868001E-2</v>
      </c>
      <c r="AB25" s="79">
        <f>1/(1+AA25/12)^(12*('[2]Term Sheet'!B15-'[2]Term Sheet'!$A$2)/365.25)</f>
        <v>0.9817563532578043</v>
      </c>
      <c r="AC25" s="77">
        <f t="shared" ref="AC25:AC34" si="8">+X25+Z25</f>
        <v>-164935.06734731112</v>
      </c>
      <c r="AE25" s="556" t="s">
        <v>88</v>
      </c>
      <c r="AF25" s="89">
        <f>+L25</f>
        <v>5000</v>
      </c>
      <c r="AG25" s="68">
        <f>+P25</f>
        <v>1036060.2113239783</v>
      </c>
    </row>
    <row r="26" spans="2:33" x14ac:dyDescent="0.2">
      <c r="B26" s="58" t="s">
        <v>31</v>
      </c>
      <c r="C26" s="6">
        <v>22</v>
      </c>
      <c r="D26" s="216">
        <v>-500</v>
      </c>
      <c r="E26" s="5"/>
      <c r="F26" s="5"/>
      <c r="G26" s="5"/>
      <c r="H26" s="77">
        <f t="shared" si="3"/>
        <v>-172392.18538772463</v>
      </c>
      <c r="J26" s="319" t="s">
        <v>66</v>
      </c>
      <c r="K26" s="308">
        <v>365</v>
      </c>
      <c r="L26" s="89">
        <v>25000</v>
      </c>
      <c r="M26" s="68">
        <f t="shared" si="0"/>
        <v>9125000</v>
      </c>
      <c r="N26" s="79">
        <f>+N25</f>
        <v>2.541982040221025E-2</v>
      </c>
      <c r="O26" s="79">
        <f>+O25</f>
        <v>0.97282648950608286</v>
      </c>
      <c r="P26" s="78">
        <f t="shared" si="1"/>
        <v>8877041.7167430054</v>
      </c>
      <c r="Q26" s="395">
        <f t="shared" si="2"/>
        <v>912.5</v>
      </c>
      <c r="R26" s="357"/>
      <c r="U26" s="58" t="s">
        <v>31</v>
      </c>
      <c r="V26" s="6">
        <v>22</v>
      </c>
      <c r="W26" s="5">
        <f t="shared" si="4"/>
        <v>-500</v>
      </c>
      <c r="X26" s="83">
        <f t="shared" si="5"/>
        <v>-172392.18538772463</v>
      </c>
      <c r="Y26" s="5">
        <f t="shared" si="6"/>
        <v>0</v>
      </c>
      <c r="Z26" s="86">
        <f t="shared" si="7"/>
        <v>0</v>
      </c>
      <c r="AA26" s="246">
        <f>[1]Interest!Y18</f>
        <v>2.4116703654698802E-2</v>
      </c>
      <c r="AB26" s="79">
        <f>1/(1+AA26/12)^(12*('[2]Term Sheet'!B16-'[2]Term Sheet'!$A$2)/365.25)</f>
        <v>0.97950105333934445</v>
      </c>
      <c r="AC26" s="77">
        <f t="shared" si="8"/>
        <v>-172392.18538772463</v>
      </c>
      <c r="AE26" s="554" t="s">
        <v>66</v>
      </c>
      <c r="AF26" s="89">
        <f>+L26</f>
        <v>25000</v>
      </c>
      <c r="AG26" s="68">
        <f>+P26</f>
        <v>8877041.7167430054</v>
      </c>
    </row>
    <row r="27" spans="2:33" x14ac:dyDescent="0.2">
      <c r="B27" s="58" t="s">
        <v>19</v>
      </c>
      <c r="C27" s="6">
        <v>22</v>
      </c>
      <c r="D27" s="216">
        <v>-450</v>
      </c>
      <c r="E27" s="5"/>
      <c r="F27" s="5"/>
      <c r="G27" s="5"/>
      <c r="H27" s="77">
        <f t="shared" si="3"/>
        <v>-154798.25027833987</v>
      </c>
      <c r="J27" s="58" t="s">
        <v>21</v>
      </c>
      <c r="K27" s="309">
        <v>365</v>
      </c>
      <c r="L27" s="89">
        <v>35000</v>
      </c>
      <c r="M27" s="68">
        <f t="shared" si="0"/>
        <v>12775000</v>
      </c>
      <c r="N27" s="79">
        <f>+AA70</f>
        <v>3.2215537411677896E-2</v>
      </c>
      <c r="O27" s="79">
        <f>+AB70</f>
        <v>0.93515290386559735</v>
      </c>
      <c r="P27" s="78">
        <f t="shared" si="1"/>
        <v>11946578.346883006</v>
      </c>
      <c r="Q27" s="395">
        <f t="shared" si="2"/>
        <v>1277.5</v>
      </c>
      <c r="U27" s="58" t="s">
        <v>19</v>
      </c>
      <c r="V27" s="6">
        <v>22</v>
      </c>
      <c r="W27" s="5">
        <f t="shared" si="4"/>
        <v>-450</v>
      </c>
      <c r="X27" s="83">
        <f t="shared" si="5"/>
        <v>-154798.25027833987</v>
      </c>
      <c r="Y27" s="5">
        <f t="shared" si="6"/>
        <v>0</v>
      </c>
      <c r="Z27" s="86">
        <f t="shared" si="7"/>
        <v>0</v>
      </c>
      <c r="AA27" s="246">
        <f>[1]Interest!Y19</f>
        <v>2.4446524613314299E-2</v>
      </c>
      <c r="AB27" s="79">
        <f>1/(1+AA27/12)^(12*('[2]Term Sheet'!B17-'[2]Term Sheet'!$A$2)/365.25)</f>
        <v>0.97726168105012545</v>
      </c>
      <c r="AC27" s="77">
        <f t="shared" si="8"/>
        <v>-154798.25027833987</v>
      </c>
      <c r="AE27" s="556" t="s">
        <v>21</v>
      </c>
      <c r="AF27" s="89">
        <f>+L27</f>
        <v>35000</v>
      </c>
      <c r="AG27" s="68">
        <f>+P27</f>
        <v>11946578.346883006</v>
      </c>
    </row>
    <row r="28" spans="2:33" x14ac:dyDescent="0.2">
      <c r="B28" s="58" t="s">
        <v>32</v>
      </c>
      <c r="C28" s="6">
        <v>20</v>
      </c>
      <c r="D28" s="216">
        <v>200</v>
      </c>
      <c r="E28" s="5"/>
      <c r="F28" s="5"/>
      <c r="G28" s="5"/>
      <c r="H28" s="77">
        <f t="shared" si="3"/>
        <v>62389.9302053539</v>
      </c>
      <c r="J28" s="93"/>
      <c r="K28" s="6"/>
      <c r="L28" s="6"/>
      <c r="M28" s="6"/>
      <c r="N28" s="6"/>
      <c r="O28" s="6"/>
      <c r="P28" s="94"/>
      <c r="Q28" s="394"/>
      <c r="U28" s="58" t="s">
        <v>32</v>
      </c>
      <c r="V28" s="6">
        <v>20</v>
      </c>
      <c r="W28" s="5">
        <f t="shared" si="4"/>
        <v>200</v>
      </c>
      <c r="X28" s="83">
        <f t="shared" si="5"/>
        <v>62389.9302053539</v>
      </c>
      <c r="Y28" s="5">
        <f t="shared" si="6"/>
        <v>0</v>
      </c>
      <c r="Z28" s="86">
        <f t="shared" si="7"/>
        <v>0</v>
      </c>
      <c r="AA28" s="246">
        <f>[1]Interest!Y20</f>
        <v>2.48424157935054E-2</v>
      </c>
      <c r="AB28" s="79">
        <f>1/(1+AA28/12)^(12*('[2]Term Sheet'!B18-'[2]Term Sheet'!$A$2)/365.25)</f>
        <v>0.97484265945865467</v>
      </c>
      <c r="AC28" s="77">
        <f t="shared" si="8"/>
        <v>62389.9302053539</v>
      </c>
      <c r="AE28" s="6"/>
      <c r="AF28" s="6"/>
      <c r="AG28" s="6"/>
    </row>
    <row r="29" spans="2:33" x14ac:dyDescent="0.2">
      <c r="B29" s="58" t="s">
        <v>33</v>
      </c>
      <c r="C29" s="6">
        <v>22</v>
      </c>
      <c r="D29" s="216">
        <v>-350</v>
      </c>
      <c r="E29" s="5"/>
      <c r="F29" s="5"/>
      <c r="G29" s="5"/>
      <c r="H29" s="77">
        <f t="shared" si="3"/>
        <v>-119787.37905578625</v>
      </c>
      <c r="J29" s="93"/>
      <c r="K29" s="6"/>
      <c r="L29" s="6"/>
      <c r="M29" s="6"/>
      <c r="N29" s="6"/>
      <c r="O29" s="6"/>
      <c r="P29" s="94"/>
      <c r="Q29" s="394"/>
      <c r="U29" s="58" t="s">
        <v>33</v>
      </c>
      <c r="V29" s="6">
        <v>22</v>
      </c>
      <c r="W29" s="5">
        <f t="shared" si="4"/>
        <v>-350</v>
      </c>
      <c r="X29" s="83">
        <f t="shared" si="5"/>
        <v>-119787.37905578625</v>
      </c>
      <c r="Y29" s="5">
        <f t="shared" si="6"/>
        <v>0</v>
      </c>
      <c r="Z29" s="86">
        <f t="shared" si="7"/>
        <v>0</v>
      </c>
      <c r="AA29" s="246">
        <f>[1]Interest!Y21</f>
        <v>2.53604291089107E-2</v>
      </c>
      <c r="AB29" s="79">
        <f>1/(1+AA29/12)^(12*('[2]Term Sheet'!B19-'[2]Term Sheet'!$A$2)/365.25)</f>
        <v>0.97230015467358977</v>
      </c>
      <c r="AC29" s="77">
        <f t="shared" si="8"/>
        <v>-119787.37905578625</v>
      </c>
    </row>
    <row r="30" spans="2:33" ht="10.199999999999999" thickBot="1" x14ac:dyDescent="0.25">
      <c r="B30" s="58" t="s">
        <v>24</v>
      </c>
      <c r="C30" s="6">
        <v>22</v>
      </c>
      <c r="D30" s="216">
        <v>-350</v>
      </c>
      <c r="E30" s="5"/>
      <c r="F30" s="5"/>
      <c r="G30" s="5"/>
      <c r="H30" s="77">
        <f t="shared" si="3"/>
        <v>-119458.74041625207</v>
      </c>
      <c r="J30" s="59" t="s">
        <v>80</v>
      </c>
      <c r="K30" s="15"/>
      <c r="L30" s="15"/>
      <c r="M30" s="254">
        <f>SUM(M20:M27)</f>
        <v>25095000</v>
      </c>
      <c r="N30" s="15"/>
      <c r="O30" s="15"/>
      <c r="P30" s="134">
        <f>SUM(P20:P27)</f>
        <v>23959157.697823919</v>
      </c>
      <c r="Q30" s="396">
        <f>SUM(Q20:Q28)</f>
        <v>2509.5</v>
      </c>
      <c r="U30" s="58" t="s">
        <v>24</v>
      </c>
      <c r="V30" s="6">
        <v>22</v>
      </c>
      <c r="W30" s="5">
        <f t="shared" si="4"/>
        <v>-350</v>
      </c>
      <c r="X30" s="83">
        <f t="shared" si="5"/>
        <v>-119458.74041625207</v>
      </c>
      <c r="Y30" s="5">
        <f t="shared" si="6"/>
        <v>0</v>
      </c>
      <c r="Z30" s="86">
        <f t="shared" si="7"/>
        <v>0</v>
      </c>
      <c r="AA30" s="246">
        <f>[1]Interest!Y22</f>
        <v>2.5861732403710501E-2</v>
      </c>
      <c r="AB30" s="79">
        <f>1/(1+AA30/12)^(12*('[2]Term Sheet'!B20-'[2]Term Sheet'!$A$2)/365.25)</f>
        <v>0.96963263324879923</v>
      </c>
      <c r="AC30" s="77">
        <f t="shared" si="8"/>
        <v>-119458.74041625207</v>
      </c>
    </row>
    <row r="31" spans="2:33" x14ac:dyDescent="0.2">
      <c r="B31" s="58" t="s">
        <v>18</v>
      </c>
      <c r="C31" s="6">
        <v>20</v>
      </c>
      <c r="D31" s="216">
        <v>-50</v>
      </c>
      <c r="E31" s="5"/>
      <c r="F31" s="5"/>
      <c r="G31" s="5"/>
      <c r="H31" s="77">
        <f t="shared" si="3"/>
        <v>-15468.841597508257</v>
      </c>
      <c r="U31" s="58" t="s">
        <v>18</v>
      </c>
      <c r="V31" s="6">
        <v>20</v>
      </c>
      <c r="W31" s="5">
        <f t="shared" si="4"/>
        <v>-50</v>
      </c>
      <c r="X31" s="83">
        <f t="shared" si="5"/>
        <v>-15468.841597508257</v>
      </c>
      <c r="Y31" s="5">
        <f t="shared" si="6"/>
        <v>0</v>
      </c>
      <c r="Z31" s="86">
        <f t="shared" si="7"/>
        <v>0</v>
      </c>
      <c r="AA31" s="246">
        <f>[1]Interest!Y23</f>
        <v>2.64341768598606E-2</v>
      </c>
      <c r="AB31" s="79">
        <f>1/(1+AA31/12)^(12*('[2]Term Sheet'!B21-'[2]Term Sheet'!$A$2)/365.25)</f>
        <v>0.96680259984426609</v>
      </c>
      <c r="AC31" s="77">
        <f t="shared" si="8"/>
        <v>-15468.841597508257</v>
      </c>
    </row>
    <row r="32" spans="2:33" x14ac:dyDescent="0.2">
      <c r="B32" s="58" t="s">
        <v>25</v>
      </c>
      <c r="C32" s="6">
        <v>23</v>
      </c>
      <c r="D32" s="216">
        <v>-200</v>
      </c>
      <c r="E32" s="5"/>
      <c r="F32" s="5"/>
      <c r="G32" s="5"/>
      <c r="H32" s="77">
        <f t="shared" si="3"/>
        <v>-70940.986290244924</v>
      </c>
      <c r="J32" s="1" t="s">
        <v>218</v>
      </c>
      <c r="K32" s="90">
        <f>(((+L20+L24)*K20)/10000)</f>
        <v>30</v>
      </c>
      <c r="U32" s="58" t="s">
        <v>25</v>
      </c>
      <c r="V32" s="6">
        <v>23</v>
      </c>
      <c r="W32" s="5">
        <f t="shared" si="4"/>
        <v>-200</v>
      </c>
      <c r="X32" s="83">
        <f t="shared" si="5"/>
        <v>-70940.986290244924</v>
      </c>
      <c r="Y32" s="5">
        <f t="shared" si="6"/>
        <v>0</v>
      </c>
      <c r="Z32" s="86">
        <f t="shared" si="7"/>
        <v>0</v>
      </c>
      <c r="AA32" s="246">
        <f>[1]Interest!Y24</f>
        <v>2.70727161807831E-2</v>
      </c>
      <c r="AB32" s="79">
        <f>1/(1+AA32/12)^(12*('[2]Term Sheet'!B22-'[2]Term Sheet'!$A$2)/365.25)</f>
        <v>0.96387209633484949</v>
      </c>
      <c r="AC32" s="77">
        <f t="shared" si="8"/>
        <v>-70940.986290244924</v>
      </c>
    </row>
    <row r="33" spans="2:29" x14ac:dyDescent="0.2">
      <c r="B33" s="58" t="s">
        <v>26</v>
      </c>
      <c r="C33" s="6">
        <v>20</v>
      </c>
      <c r="D33" s="216">
        <v>-200</v>
      </c>
      <c r="E33" s="5"/>
      <c r="F33" s="5"/>
      <c r="G33" s="5"/>
      <c r="H33" s="77">
        <f t="shared" si="3"/>
        <v>-61495.217494424091</v>
      </c>
      <c r="J33" s="1" t="s">
        <v>219</v>
      </c>
      <c r="K33" s="90">
        <f>(((+L21+L24)*K21)/10000)</f>
        <v>31</v>
      </c>
      <c r="U33" s="58" t="s">
        <v>26</v>
      </c>
      <c r="V33" s="6">
        <v>20</v>
      </c>
      <c r="W33" s="5">
        <f t="shared" si="4"/>
        <v>-200</v>
      </c>
      <c r="X33" s="83">
        <f t="shared" si="5"/>
        <v>-61495.217494424091</v>
      </c>
      <c r="Y33" s="5">
        <f t="shared" si="6"/>
        <v>0</v>
      </c>
      <c r="Z33" s="86">
        <f t="shared" si="7"/>
        <v>0</v>
      </c>
      <c r="AA33" s="246">
        <f>[1]Interest!Y25</f>
        <v>2.7649461492209999E-2</v>
      </c>
      <c r="AB33" s="79">
        <f>1/(1+AA33/12)^(12*('[2]Term Sheet'!B23-'[2]Term Sheet'!$A$2)/365.25)</f>
        <v>0.9608627733503764</v>
      </c>
      <c r="AC33" s="77">
        <f t="shared" si="8"/>
        <v>-61495.217494424091</v>
      </c>
    </row>
    <row r="34" spans="2:29" ht="10.199999999999999" thickBot="1" x14ac:dyDescent="0.25">
      <c r="B34" s="59" t="s">
        <v>34</v>
      </c>
      <c r="C34" s="15">
        <v>21</v>
      </c>
      <c r="D34" s="217">
        <v>-200</v>
      </c>
      <c r="E34" s="7"/>
      <c r="F34" s="7"/>
      <c r="G34" s="7"/>
      <c r="H34" s="81">
        <f t="shared" si="3"/>
        <v>-64361.300729361938</v>
      </c>
      <c r="J34" s="1" t="s">
        <v>220</v>
      </c>
      <c r="K34" s="90">
        <f>(((+L22+L24+L26)*K22)/10000)</f>
        <v>170.5</v>
      </c>
      <c r="U34" s="59" t="s">
        <v>34</v>
      </c>
      <c r="V34" s="15">
        <v>21</v>
      </c>
      <c r="W34" s="7">
        <f t="shared" si="4"/>
        <v>-200</v>
      </c>
      <c r="X34" s="84">
        <f t="shared" si="5"/>
        <v>-64361.300729361938</v>
      </c>
      <c r="Y34" s="7">
        <f t="shared" si="6"/>
        <v>0</v>
      </c>
      <c r="Z34" s="87">
        <f t="shared" si="7"/>
        <v>0</v>
      </c>
      <c r="AA34" s="247">
        <f>[1]Interest!Y26</f>
        <v>2.8284987567279301E-2</v>
      </c>
      <c r="AB34" s="80">
        <f>1/(1+AA34/12)^(12*('[2]Term Sheet'!B24-'[2]Term Sheet'!$A$2)/365.25)</f>
        <v>0.95775745132979073</v>
      </c>
      <c r="AC34" s="81">
        <f t="shared" si="8"/>
        <v>-64361.300729361938</v>
      </c>
    </row>
    <row r="35" spans="2:29" x14ac:dyDescent="0.2">
      <c r="C35" s="90">
        <f>SUM(C23:C34)</f>
        <v>255</v>
      </c>
      <c r="D35" s="1"/>
      <c r="E35" s="97"/>
      <c r="H35" s="70">
        <f>SUM(H23:H34)</f>
        <v>-1112852.3269261045</v>
      </c>
      <c r="J35" s="1" t="s">
        <v>221</v>
      </c>
      <c r="K35" s="90">
        <f>(((+L23+L24+L26)*K23)/10000)</f>
        <v>98</v>
      </c>
      <c r="V35" s="90">
        <f>SUM(V23:V34)</f>
        <v>255</v>
      </c>
      <c r="X35" s="97">
        <f>SUM(X23:X34)</f>
        <v>-1112852.3269261045</v>
      </c>
      <c r="Y35" s="3"/>
      <c r="Z35" s="97">
        <f>SUM(Z23:Z34)</f>
        <v>0</v>
      </c>
      <c r="AA35" s="3"/>
      <c r="AB35" s="3"/>
      <c r="AC35" s="70">
        <f>SUM(AC23:AC34)</f>
        <v>-1112852.3269261045</v>
      </c>
    </row>
    <row r="36" spans="2:29" x14ac:dyDescent="0.2">
      <c r="C36" s="90"/>
      <c r="D36" s="1"/>
      <c r="E36" s="1"/>
      <c r="H36" s="70"/>
      <c r="J36" s="1" t="s">
        <v>222</v>
      </c>
      <c r="K36" s="90">
        <f>(((+L24+L26)*31)/10000)</f>
        <v>108.5</v>
      </c>
      <c r="V36" s="90"/>
      <c r="Y36" s="3"/>
      <c r="Z36" s="3"/>
      <c r="AA36" s="3"/>
      <c r="AB36" s="3"/>
      <c r="AC36" s="70"/>
    </row>
    <row r="37" spans="2:29" ht="10.199999999999999" thickBot="1" x14ac:dyDescent="0.25">
      <c r="B37" s="65">
        <v>2003</v>
      </c>
      <c r="C37" s="68"/>
      <c r="D37" s="14"/>
      <c r="E37" s="5"/>
      <c r="H37" s="76"/>
      <c r="J37" s="1" t="s">
        <v>223</v>
      </c>
      <c r="K37" s="90">
        <f>(((+L25+L26)*30)/10000)</f>
        <v>90</v>
      </c>
      <c r="U37" s="65">
        <v>2003</v>
      </c>
      <c r="V37" s="68"/>
      <c r="W37" s="14"/>
      <c r="X37" s="5"/>
      <c r="Y37" s="5"/>
      <c r="Z37" s="5"/>
      <c r="AA37" s="5"/>
      <c r="AB37" s="5"/>
      <c r="AC37" s="76"/>
    </row>
    <row r="38" spans="2:29" ht="10.199999999999999" thickBot="1" x14ac:dyDescent="0.25">
      <c r="B38" s="67" t="s">
        <v>28</v>
      </c>
      <c r="C38" s="71">
        <v>22</v>
      </c>
      <c r="D38" s="215"/>
      <c r="E38" s="57"/>
      <c r="F38" s="57"/>
      <c r="G38" s="57"/>
      <c r="H38" s="75">
        <f>+AC38</f>
        <v>0</v>
      </c>
      <c r="J38" s="1" t="s">
        <v>224</v>
      </c>
      <c r="K38" s="90">
        <f>(((+$L$25+$L$26)*30)/10000)</f>
        <v>90</v>
      </c>
      <c r="U38" s="67" t="s">
        <v>28</v>
      </c>
      <c r="V38" s="71">
        <v>22</v>
      </c>
      <c r="W38" s="57">
        <f>+D38</f>
        <v>0</v>
      </c>
      <c r="X38" s="82">
        <f t="shared" ref="X38:X49" si="9">((+W38*16)*V38)*AB38</f>
        <v>0</v>
      </c>
      <c r="Y38" s="57">
        <f t="shared" ref="Y38:Y49" si="10">+E39</f>
        <v>0</v>
      </c>
      <c r="Z38" s="85">
        <f t="shared" ref="Z38:Z49" si="11">((+Y38*16)*V38)*AB38</f>
        <v>0</v>
      </c>
      <c r="AA38" s="245">
        <f t="shared" ref="AA38:AB49" si="12">+AA57</f>
        <v>2.8887925573480602E-2</v>
      </c>
      <c r="AB38" s="159">
        <f t="shared" si="12"/>
        <v>0.95453734011999103</v>
      </c>
      <c r="AC38" s="75">
        <f>+X38+Z38</f>
        <v>0</v>
      </c>
    </row>
    <row r="39" spans="2:29" ht="10.199999999999999" thickBot="1" x14ac:dyDescent="0.25">
      <c r="B39" s="58" t="s">
        <v>29</v>
      </c>
      <c r="C39" s="6">
        <v>20</v>
      </c>
      <c r="D39" s="216"/>
      <c r="E39" s="5"/>
      <c r="F39" s="5"/>
      <c r="G39" s="5"/>
      <c r="H39" s="77">
        <f t="shared" ref="H39:H49" si="13">+AC39</f>
        <v>0</v>
      </c>
      <c r="J39" s="1" t="s">
        <v>225</v>
      </c>
      <c r="K39" s="90">
        <f>(((+$L$25+$L$26)*30)/10000)</f>
        <v>90</v>
      </c>
      <c r="U39" s="58" t="s">
        <v>29</v>
      </c>
      <c r="V39" s="6">
        <v>20</v>
      </c>
      <c r="W39" s="5">
        <f t="shared" ref="W39:W49" si="14">+D39</f>
        <v>0</v>
      </c>
      <c r="X39" s="83">
        <f t="shared" si="9"/>
        <v>0</v>
      </c>
      <c r="Y39" s="5">
        <f t="shared" si="10"/>
        <v>0</v>
      </c>
      <c r="Z39" s="86">
        <f t="shared" si="11"/>
        <v>0</v>
      </c>
      <c r="AA39" s="245">
        <f t="shared" si="12"/>
        <v>2.9510961642062999E-2</v>
      </c>
      <c r="AB39" s="159">
        <f t="shared" si="12"/>
        <v>0.95119860316899729</v>
      </c>
      <c r="AC39" s="77">
        <f>+X39+Z39</f>
        <v>0</v>
      </c>
    </row>
    <row r="40" spans="2:29" ht="10.199999999999999" thickBot="1" x14ac:dyDescent="0.25">
      <c r="B40" s="58" t="s">
        <v>30</v>
      </c>
      <c r="C40" s="6">
        <v>21</v>
      </c>
      <c r="D40" s="216">
        <v>-100</v>
      </c>
      <c r="E40" s="5"/>
      <c r="F40" s="5"/>
      <c r="G40" s="5"/>
      <c r="H40" s="77">
        <f t="shared" si="13"/>
        <v>-31854.148887194366</v>
      </c>
      <c r="J40" s="1" t="s">
        <v>226</v>
      </c>
      <c r="K40" s="90">
        <f>(((+$L$25+$L$26)*31)/10000)</f>
        <v>93</v>
      </c>
      <c r="U40" s="58" t="s">
        <v>30</v>
      </c>
      <c r="V40" s="6">
        <v>21</v>
      </c>
      <c r="W40" s="5">
        <f t="shared" si="14"/>
        <v>-100</v>
      </c>
      <c r="X40" s="83">
        <f t="shared" si="9"/>
        <v>-31854.148887194366</v>
      </c>
      <c r="Y40" s="5">
        <f t="shared" si="10"/>
        <v>0</v>
      </c>
      <c r="Z40" s="86">
        <f t="shared" si="11"/>
        <v>0</v>
      </c>
      <c r="AA40" s="245">
        <f t="shared" si="12"/>
        <v>3.01135958069252E-2</v>
      </c>
      <c r="AB40" s="159">
        <f t="shared" si="12"/>
        <v>0.94804014545221327</v>
      </c>
      <c r="AC40" s="77">
        <f t="shared" ref="AC40:AC49" si="15">+X40+Z40</f>
        <v>-31854.148887194366</v>
      </c>
    </row>
    <row r="41" spans="2:29" ht="10.199999999999999" thickBot="1" x14ac:dyDescent="0.25">
      <c r="B41" s="58" t="s">
        <v>31</v>
      </c>
      <c r="C41" s="6">
        <v>22</v>
      </c>
      <c r="D41" s="216">
        <v>-100</v>
      </c>
      <c r="E41" s="5"/>
      <c r="F41" s="5"/>
      <c r="G41" s="5"/>
      <c r="H41" s="77">
        <f t="shared" si="13"/>
        <v>-33247.550285021382</v>
      </c>
      <c r="J41" s="1" t="s">
        <v>227</v>
      </c>
      <c r="K41" s="90">
        <f>(((+$L$25+$L$26)*30)/10000)</f>
        <v>90</v>
      </c>
      <c r="U41" s="58" t="s">
        <v>31</v>
      </c>
      <c r="V41" s="6">
        <v>22</v>
      </c>
      <c r="W41" s="5">
        <f t="shared" si="14"/>
        <v>-100</v>
      </c>
      <c r="X41" s="83">
        <f t="shared" si="9"/>
        <v>-33247.550285021382</v>
      </c>
      <c r="Y41" s="5">
        <f t="shared" si="10"/>
        <v>0</v>
      </c>
      <c r="Z41" s="86">
        <f t="shared" si="11"/>
        <v>0</v>
      </c>
      <c r="AA41" s="245">
        <f t="shared" si="12"/>
        <v>3.0735891682470502E-2</v>
      </c>
      <c r="AB41" s="159">
        <f t="shared" si="12"/>
        <v>0.94453267855174383</v>
      </c>
      <c r="AC41" s="77">
        <f t="shared" si="15"/>
        <v>-33247.550285021382</v>
      </c>
    </row>
    <row r="42" spans="2:29" ht="10.199999999999999" thickBot="1" x14ac:dyDescent="0.25">
      <c r="B42" s="58" t="s">
        <v>19</v>
      </c>
      <c r="C42" s="6">
        <v>21</v>
      </c>
      <c r="D42" s="216">
        <v>-100</v>
      </c>
      <c r="E42" s="5"/>
      <c r="F42" s="5"/>
      <c r="G42" s="5"/>
      <c r="H42" s="77">
        <f t="shared" si="13"/>
        <v>-31618.264622989376</v>
      </c>
      <c r="J42" s="1" t="s">
        <v>228</v>
      </c>
      <c r="K42" s="90">
        <f>(((+$L$25+$L$26)*30)/10000)</f>
        <v>90</v>
      </c>
      <c r="U42" s="58" t="s">
        <v>19</v>
      </c>
      <c r="V42" s="6">
        <v>21</v>
      </c>
      <c r="W42" s="5">
        <f t="shared" si="14"/>
        <v>-100</v>
      </c>
      <c r="X42" s="83">
        <f t="shared" si="9"/>
        <v>-31618.264622989376</v>
      </c>
      <c r="Y42" s="5">
        <f t="shared" si="10"/>
        <v>0</v>
      </c>
      <c r="Z42" s="86">
        <f t="shared" si="11"/>
        <v>0</v>
      </c>
      <c r="AA42" s="245">
        <f t="shared" si="12"/>
        <v>3.1358187688539797E-2</v>
      </c>
      <c r="AB42" s="159">
        <f t="shared" si="12"/>
        <v>0.94101978044611234</v>
      </c>
      <c r="AC42" s="77">
        <f t="shared" si="15"/>
        <v>-31618.264622989376</v>
      </c>
    </row>
    <row r="43" spans="2:29" ht="10.199999999999999" thickBot="1" x14ac:dyDescent="0.25">
      <c r="B43" s="58" t="s">
        <v>32</v>
      </c>
      <c r="C43" s="6">
        <v>21</v>
      </c>
      <c r="D43" s="216">
        <v>-250</v>
      </c>
      <c r="E43" s="5"/>
      <c r="F43" s="5"/>
      <c r="G43" s="5"/>
      <c r="H43" s="77">
        <f t="shared" si="13"/>
        <v>-78741.375734943431</v>
      </c>
      <c r="J43" s="1" t="s">
        <v>229</v>
      </c>
      <c r="K43" s="90">
        <f>(((+$L$25+$L$26)*31)/10000)</f>
        <v>93</v>
      </c>
      <c r="U43" s="58" t="s">
        <v>32</v>
      </c>
      <c r="V43" s="6">
        <v>21</v>
      </c>
      <c r="W43" s="5">
        <f t="shared" si="14"/>
        <v>-250</v>
      </c>
      <c r="X43" s="83">
        <f t="shared" si="9"/>
        <v>-78741.375734943431</v>
      </c>
      <c r="Y43" s="5">
        <f t="shared" si="10"/>
        <v>0</v>
      </c>
      <c r="Z43" s="86">
        <f t="shared" si="11"/>
        <v>0</v>
      </c>
      <c r="AA43" s="245">
        <f t="shared" si="12"/>
        <v>3.1951512375628904E-2</v>
      </c>
      <c r="AB43" s="159">
        <f t="shared" si="12"/>
        <v>0.93739733017789806</v>
      </c>
      <c r="AC43" s="77">
        <f t="shared" si="15"/>
        <v>-78741.375734943431</v>
      </c>
    </row>
    <row r="44" spans="2:29" ht="10.199999999999999" thickBot="1" x14ac:dyDescent="0.25">
      <c r="B44" s="58" t="s">
        <v>33</v>
      </c>
      <c r="C44" s="6">
        <v>22</v>
      </c>
      <c r="D44" s="216">
        <v>-150</v>
      </c>
      <c r="E44" s="5"/>
      <c r="F44" s="5"/>
      <c r="G44" s="5"/>
      <c r="H44" s="77">
        <f t="shared" si="13"/>
        <v>-49302.59192888275</v>
      </c>
      <c r="J44" s="1" t="s">
        <v>218</v>
      </c>
      <c r="K44" s="90">
        <f>(($L$26*30)/10000)</f>
        <v>75</v>
      </c>
      <c r="U44" s="58" t="s">
        <v>33</v>
      </c>
      <c r="V44" s="6">
        <v>22</v>
      </c>
      <c r="W44" s="5">
        <f t="shared" si="14"/>
        <v>-150</v>
      </c>
      <c r="X44" s="83">
        <f t="shared" si="9"/>
        <v>-49302.59192888275</v>
      </c>
      <c r="Y44" s="5">
        <f t="shared" si="10"/>
        <v>0</v>
      </c>
      <c r="Z44" s="86">
        <f t="shared" si="11"/>
        <v>0</v>
      </c>
      <c r="AA44" s="245">
        <f t="shared" si="12"/>
        <v>3.2553477532062398E-2</v>
      </c>
      <c r="AB44" s="159">
        <f t="shared" si="12"/>
        <v>0.93376121077429453</v>
      </c>
      <c r="AC44" s="77">
        <f t="shared" si="15"/>
        <v>-49302.59192888275</v>
      </c>
    </row>
    <row r="45" spans="2:29" ht="10.199999999999999" thickBot="1" x14ac:dyDescent="0.25">
      <c r="B45" s="58" t="s">
        <v>24</v>
      </c>
      <c r="C45" s="6">
        <v>21</v>
      </c>
      <c r="D45" s="216">
        <v>-150</v>
      </c>
      <c r="E45" s="5"/>
      <c r="F45" s="5"/>
      <c r="G45" s="5"/>
      <c r="H45" s="77">
        <f t="shared" si="13"/>
        <v>-46872.137077384439</v>
      </c>
      <c r="J45" s="1" t="s">
        <v>219</v>
      </c>
      <c r="K45" s="90">
        <f>(($L$26*31)/10000)</f>
        <v>77.5</v>
      </c>
      <c r="U45" s="58" t="s">
        <v>24</v>
      </c>
      <c r="V45" s="6">
        <v>21</v>
      </c>
      <c r="W45" s="5">
        <f t="shared" si="14"/>
        <v>-150</v>
      </c>
      <c r="X45" s="83">
        <f t="shared" si="9"/>
        <v>-46872.137077384439</v>
      </c>
      <c r="Y45" s="5">
        <f t="shared" si="10"/>
        <v>0</v>
      </c>
      <c r="Z45" s="86">
        <f t="shared" si="11"/>
        <v>0</v>
      </c>
      <c r="AA45" s="245">
        <f t="shared" si="12"/>
        <v>3.3136024573828103E-2</v>
      </c>
      <c r="AB45" s="159">
        <f t="shared" si="12"/>
        <v>0.93000271978937377</v>
      </c>
      <c r="AC45" s="77">
        <f t="shared" si="15"/>
        <v>-46872.137077384439</v>
      </c>
    </row>
    <row r="46" spans="2:29" ht="10.199999999999999" thickBot="1" x14ac:dyDescent="0.25">
      <c r="B46" s="58" t="s">
        <v>18</v>
      </c>
      <c r="C46" s="6">
        <v>21</v>
      </c>
      <c r="D46" s="216">
        <v>100</v>
      </c>
      <c r="E46" s="5"/>
      <c r="F46" s="5"/>
      <c r="G46" s="5"/>
      <c r="H46" s="77">
        <f t="shared" si="13"/>
        <v>31118.370718846145</v>
      </c>
      <c r="U46" s="58" t="s">
        <v>18</v>
      </c>
      <c r="V46" s="6">
        <v>21</v>
      </c>
      <c r="W46" s="5">
        <f t="shared" si="14"/>
        <v>100</v>
      </c>
      <c r="X46" s="83">
        <f t="shared" si="9"/>
        <v>31118.370718846145</v>
      </c>
      <c r="Y46" s="5">
        <f t="shared" si="10"/>
        <v>0</v>
      </c>
      <c r="Z46" s="86">
        <f t="shared" si="11"/>
        <v>0</v>
      </c>
      <c r="AA46" s="245">
        <f t="shared" si="12"/>
        <v>3.3730973989626996E-2</v>
      </c>
      <c r="AB46" s="159">
        <f t="shared" si="12"/>
        <v>0.92614198567994477</v>
      </c>
      <c r="AC46" s="77">
        <f t="shared" si="15"/>
        <v>31118.370718846145</v>
      </c>
    </row>
    <row r="47" spans="2:29" ht="10.199999999999999" thickBot="1" x14ac:dyDescent="0.25">
      <c r="B47" s="58" t="s">
        <v>25</v>
      </c>
      <c r="C47" s="6">
        <v>23</v>
      </c>
      <c r="D47" s="216">
        <v>-50</v>
      </c>
      <c r="E47" s="5"/>
      <c r="F47" s="5"/>
      <c r="G47" s="5"/>
      <c r="H47" s="77">
        <f t="shared" si="13"/>
        <v>-16970.45346892771</v>
      </c>
      <c r="U47" s="58" t="s">
        <v>25</v>
      </c>
      <c r="V47" s="6">
        <v>23</v>
      </c>
      <c r="W47" s="5">
        <f t="shared" si="14"/>
        <v>-50</v>
      </c>
      <c r="X47" s="83">
        <f t="shared" si="9"/>
        <v>-16970.45346892771</v>
      </c>
      <c r="Y47" s="5">
        <f t="shared" si="10"/>
        <v>0</v>
      </c>
      <c r="Z47" s="86">
        <f t="shared" si="11"/>
        <v>0</v>
      </c>
      <c r="AA47" s="245">
        <f t="shared" si="12"/>
        <v>3.4318439810312504E-2</v>
      </c>
      <c r="AB47" s="159">
        <f t="shared" si="12"/>
        <v>0.92230725374607125</v>
      </c>
      <c r="AC47" s="77">
        <f t="shared" si="15"/>
        <v>-16970.45346892771</v>
      </c>
    </row>
    <row r="48" spans="2:29" ht="10.199999999999999" thickBot="1" x14ac:dyDescent="0.25">
      <c r="B48" s="58" t="s">
        <v>26</v>
      </c>
      <c r="C48" s="6">
        <v>19</v>
      </c>
      <c r="D48" s="216">
        <v>-50</v>
      </c>
      <c r="E48" s="5"/>
      <c r="F48" s="5"/>
      <c r="G48" s="5"/>
      <c r="H48" s="77">
        <f t="shared" si="13"/>
        <v>-13959.638894002614</v>
      </c>
      <c r="U48" s="58" t="s">
        <v>26</v>
      </c>
      <c r="V48" s="6">
        <v>19</v>
      </c>
      <c r="W48" s="5">
        <f t="shared" si="14"/>
        <v>-50</v>
      </c>
      <c r="X48" s="83">
        <f t="shared" si="9"/>
        <v>-13959.638894002614</v>
      </c>
      <c r="Y48" s="5">
        <f t="shared" si="10"/>
        <v>0</v>
      </c>
      <c r="Z48" s="86">
        <f t="shared" si="11"/>
        <v>0</v>
      </c>
      <c r="AA48" s="245">
        <f t="shared" si="12"/>
        <v>3.48680047154315E-2</v>
      </c>
      <c r="AB48" s="159">
        <f t="shared" si="12"/>
        <v>0.91839729565806671</v>
      </c>
      <c r="AC48" s="77">
        <f t="shared" si="15"/>
        <v>-13959.638894002614</v>
      </c>
    </row>
    <row r="49" spans="2:29" ht="10.199999999999999" thickBot="1" x14ac:dyDescent="0.25">
      <c r="B49" s="59" t="s">
        <v>34</v>
      </c>
      <c r="C49" s="15">
        <v>22</v>
      </c>
      <c r="D49" s="217">
        <v>-50</v>
      </c>
      <c r="E49" s="7"/>
      <c r="F49" s="7"/>
      <c r="G49" s="7"/>
      <c r="H49" s="81">
        <f t="shared" si="13"/>
        <v>-16095.173649675302</v>
      </c>
      <c r="U49" s="59" t="s">
        <v>34</v>
      </c>
      <c r="V49" s="15">
        <v>22</v>
      </c>
      <c r="W49" s="7">
        <f t="shared" si="14"/>
        <v>-50</v>
      </c>
      <c r="X49" s="84">
        <f t="shared" si="9"/>
        <v>-16095.173649675302</v>
      </c>
      <c r="Y49" s="7">
        <f t="shared" si="10"/>
        <v>0</v>
      </c>
      <c r="Z49" s="87">
        <f t="shared" si="11"/>
        <v>0</v>
      </c>
      <c r="AA49" s="558">
        <f t="shared" si="12"/>
        <v>3.5421453549765197E-2</v>
      </c>
      <c r="AB49" s="559">
        <f t="shared" si="12"/>
        <v>0.91449850282246037</v>
      </c>
      <c r="AC49" s="81">
        <f t="shared" si="15"/>
        <v>-16095.173649675302</v>
      </c>
    </row>
    <row r="50" spans="2:29" x14ac:dyDescent="0.2">
      <c r="C50" s="90">
        <f>SUM(C38:C49)</f>
        <v>255</v>
      </c>
      <c r="D50" s="1"/>
      <c r="E50" s="97"/>
      <c r="H50" s="70">
        <f>SUM(H38:H49)</f>
        <v>-287542.96383017523</v>
      </c>
      <c r="V50" s="90">
        <f>SUM(V38:V49)</f>
        <v>255</v>
      </c>
      <c r="X50" s="97">
        <f>SUM(X38:X49)</f>
        <v>-287542.96383017523</v>
      </c>
      <c r="Y50" s="3"/>
      <c r="Z50" s="97">
        <f>SUM(Z38:Z49)</f>
        <v>0</v>
      </c>
      <c r="AA50" s="3"/>
      <c r="AB50" s="3"/>
      <c r="AC50" s="70">
        <f>SUM(AC38:AC49)</f>
        <v>-287542.96383017523</v>
      </c>
    </row>
    <row r="51" spans="2:29" ht="10.199999999999999" thickBot="1" x14ac:dyDescent="0.25">
      <c r="C51" s="90"/>
      <c r="D51" s="1"/>
      <c r="E51" s="1"/>
      <c r="H51" s="70"/>
    </row>
    <row r="52" spans="2:29" ht="10.199999999999999" thickBot="1" x14ac:dyDescent="0.25">
      <c r="B52" s="202" t="s">
        <v>22</v>
      </c>
      <c r="C52" s="61">
        <v>257</v>
      </c>
      <c r="D52" s="208">
        <v>-150</v>
      </c>
      <c r="E52" s="61"/>
      <c r="F52" s="57"/>
      <c r="G52" s="57"/>
      <c r="H52" s="75">
        <f>+AC54</f>
        <v>-555120</v>
      </c>
      <c r="V52" s="90"/>
      <c r="Y52" s="3"/>
      <c r="Z52" s="3"/>
      <c r="AA52" s="3"/>
      <c r="AB52" s="3"/>
      <c r="AC52" s="70"/>
    </row>
    <row r="53" spans="2:29" ht="10.199999999999999" thickBot="1" x14ac:dyDescent="0.25">
      <c r="B53" s="204" t="s">
        <v>23</v>
      </c>
      <c r="C53" s="15">
        <v>255</v>
      </c>
      <c r="D53" s="593">
        <v>-100</v>
      </c>
      <c r="E53" s="15"/>
      <c r="F53" s="7"/>
      <c r="G53" s="7"/>
      <c r="H53" s="81">
        <f>+AC55</f>
        <v>-342720</v>
      </c>
      <c r="U53" s="202"/>
      <c r="V53" s="61"/>
      <c r="W53" s="57"/>
      <c r="X53" s="82"/>
      <c r="Y53" s="57"/>
      <c r="Z53" s="85"/>
      <c r="AA53" s="198"/>
      <c r="AB53" s="198"/>
      <c r="AC53" s="75"/>
    </row>
    <row r="54" spans="2:29" x14ac:dyDescent="0.2">
      <c r="C54" s="1"/>
      <c r="D54" s="1"/>
      <c r="E54" s="1"/>
      <c r="G54" s="132"/>
      <c r="H54" s="70">
        <f>SUM(H52:H53)</f>
        <v>-897840</v>
      </c>
      <c r="U54" s="203" t="s">
        <v>22</v>
      </c>
      <c r="V54" s="6">
        <v>257</v>
      </c>
      <c r="W54" s="5">
        <f>+D52</f>
        <v>-150</v>
      </c>
      <c r="X54" s="83">
        <f>((+W54*16)*V54)*AB54</f>
        <v>-555120</v>
      </c>
      <c r="Y54" s="5">
        <f>+E52</f>
        <v>0</v>
      </c>
      <c r="Z54" s="86">
        <f>((+Y54*16)*V54)*AB54</f>
        <v>0</v>
      </c>
      <c r="AA54" s="197">
        <f>+AA86</f>
        <v>3.8474490215810724E-2</v>
      </c>
      <c r="AB54" s="197">
        <v>0.9</v>
      </c>
      <c r="AC54" s="77">
        <f>+X54+Z54</f>
        <v>-555120</v>
      </c>
    </row>
    <row r="55" spans="2:29" ht="10.199999999999999" thickBot="1" x14ac:dyDescent="0.25">
      <c r="U55" s="204" t="s">
        <v>23</v>
      </c>
      <c r="V55" s="15">
        <v>255</v>
      </c>
      <c r="W55" s="7">
        <f>+D53</f>
        <v>-100</v>
      </c>
      <c r="X55" s="84">
        <f>((+W55*16)*V55)*AB55</f>
        <v>-342720</v>
      </c>
      <c r="Y55" s="7">
        <f>+E53</f>
        <v>0</v>
      </c>
      <c r="Z55" s="87">
        <f>((+Y55*16)*V55)*AB55</f>
        <v>0</v>
      </c>
      <c r="AA55" s="265">
        <f>+AA101</f>
        <v>4.3070888716252871E-2</v>
      </c>
      <c r="AB55" s="265">
        <v>0.84</v>
      </c>
      <c r="AC55" s="81">
        <f>+X55+Z55</f>
        <v>-342720</v>
      </c>
    </row>
    <row r="56" spans="2:29" ht="10.199999999999999" thickBot="1" x14ac:dyDescent="0.25">
      <c r="B56" s="123" t="s">
        <v>62</v>
      </c>
      <c r="C56" s="124">
        <v>4680</v>
      </c>
      <c r="D56" s="358"/>
      <c r="E56" s="199"/>
      <c r="F56" s="197">
        <f>+N26</f>
        <v>2.541982040221025E-2</v>
      </c>
      <c r="G56" s="197">
        <f>+O26</f>
        <v>0.97282648950608286</v>
      </c>
      <c r="H56" s="137">
        <f>+E56*G56</f>
        <v>0</v>
      </c>
    </row>
    <row r="57" spans="2:29" ht="10.199999999999999" thickBot="1" x14ac:dyDescent="0.25">
      <c r="B57" s="123" t="s">
        <v>177</v>
      </c>
      <c r="C57" s="124">
        <v>4680</v>
      </c>
      <c r="D57" s="358">
        <v>-50</v>
      </c>
      <c r="E57" s="199">
        <v>-234000</v>
      </c>
      <c r="F57" s="197">
        <f>+N27</f>
        <v>3.2215537411677896E-2</v>
      </c>
      <c r="G57" s="197">
        <f>+O27</f>
        <v>0.93515290386559735</v>
      </c>
      <c r="H57" s="137">
        <f>+E57*G57</f>
        <v>-218825.77950454978</v>
      </c>
      <c r="U57" s="91"/>
      <c r="V57" s="61"/>
      <c r="W57" s="61"/>
      <c r="X57" s="61"/>
      <c r="Y57" s="61" t="s">
        <v>79</v>
      </c>
      <c r="Z57" s="61"/>
      <c r="AA57" s="159">
        <f>[1]Interest!Y27</f>
        <v>2.8887925573480602E-2</v>
      </c>
      <c r="AB57" s="159">
        <f>1/(1+AA57/12)^(12*('[2]Term Sheet'!B25-'[2]Term Sheet'!$A$2)/365.25)</f>
        <v>0.95453734011999103</v>
      </c>
      <c r="AC57" s="92"/>
    </row>
    <row r="58" spans="2:29" ht="10.199999999999999" thickBot="1" x14ac:dyDescent="0.25">
      <c r="B58" s="123" t="s">
        <v>232</v>
      </c>
      <c r="C58" s="124">
        <v>4680</v>
      </c>
      <c r="D58" s="358">
        <v>-50</v>
      </c>
      <c r="E58" s="199">
        <v>-233600</v>
      </c>
      <c r="F58" s="197">
        <f>+AA54</f>
        <v>3.8474490215810724E-2</v>
      </c>
      <c r="G58" s="197">
        <f>+AB54</f>
        <v>0.9</v>
      </c>
      <c r="H58" s="137">
        <f>+E58*G58</f>
        <v>-210240</v>
      </c>
      <c r="U58" s="93"/>
      <c r="V58" s="6"/>
      <c r="W58" s="6"/>
      <c r="X58" s="6"/>
      <c r="Y58" s="6"/>
      <c r="Z58" s="6"/>
      <c r="AA58" s="79">
        <f>[1]Interest!Y28</f>
        <v>2.9510961642062999E-2</v>
      </c>
      <c r="AB58" s="79">
        <f>1/(1+AA58/12)^(12*('[2]Term Sheet'!B26-'[2]Term Sheet'!$A$2)/365.25)</f>
        <v>0.95119860316899729</v>
      </c>
      <c r="AC58" s="94"/>
    </row>
    <row r="59" spans="2:29" x14ac:dyDescent="0.2">
      <c r="U59" s="93"/>
      <c r="V59" s="6"/>
      <c r="W59" s="6"/>
      <c r="X59" s="6"/>
      <c r="Y59" s="5"/>
      <c r="Z59" s="5"/>
      <c r="AA59" s="79">
        <f>[1]Interest!Y29</f>
        <v>3.01135958069252E-2</v>
      </c>
      <c r="AB59" s="79">
        <f>1/(1+AA59/12)^(12*('[2]Term Sheet'!B27-'[2]Term Sheet'!$A$2)/365.25)</f>
        <v>0.94804014545221327</v>
      </c>
      <c r="AC59" s="201"/>
    </row>
    <row r="60" spans="2:29" x14ac:dyDescent="0.2">
      <c r="U60" s="93"/>
      <c r="V60" s="6"/>
      <c r="W60" s="5"/>
      <c r="X60" s="5"/>
      <c r="Y60" s="5"/>
      <c r="Z60" s="5"/>
      <c r="AA60" s="79">
        <f>[1]Interest!Y30</f>
        <v>3.0735891682470502E-2</v>
      </c>
      <c r="AB60" s="79">
        <f>1/(1+AA60/12)^(12*('[2]Term Sheet'!B28-'[2]Term Sheet'!$A$2)/365.25)</f>
        <v>0.94453267855174383</v>
      </c>
      <c r="AC60" s="201"/>
    </row>
    <row r="61" spans="2:29" x14ac:dyDescent="0.2">
      <c r="U61" s="93"/>
      <c r="V61" s="5"/>
      <c r="W61" s="5"/>
      <c r="X61" s="5"/>
      <c r="Y61" s="5"/>
      <c r="Z61" s="5"/>
      <c r="AA61" s="79">
        <f>[1]Interest!Y31</f>
        <v>3.1358187688539797E-2</v>
      </c>
      <c r="AB61" s="79">
        <f>1/(1+AA61/12)^(12*('[2]Term Sheet'!B29-'[2]Term Sheet'!$A$2)/365.25)</f>
        <v>0.94101978044611234</v>
      </c>
      <c r="AC61" s="201"/>
    </row>
    <row r="62" spans="2:29" x14ac:dyDescent="0.2">
      <c r="U62" s="93"/>
      <c r="V62" s="5"/>
      <c r="W62" s="5"/>
      <c r="X62" s="5"/>
      <c r="Y62" s="5"/>
      <c r="Z62" s="5"/>
      <c r="AA62" s="79">
        <f>[1]Interest!Y32</f>
        <v>3.1951512375628904E-2</v>
      </c>
      <c r="AB62" s="79">
        <f>1/(1+AA62/12)^(12*('[2]Term Sheet'!B30-'[2]Term Sheet'!$A$2)/365.25)</f>
        <v>0.93739733017789806</v>
      </c>
      <c r="AC62" s="201"/>
    </row>
    <row r="63" spans="2:29" x14ac:dyDescent="0.2">
      <c r="U63" s="93"/>
      <c r="V63" s="5"/>
      <c r="W63" s="5"/>
      <c r="X63" s="5"/>
      <c r="Y63" s="5"/>
      <c r="Z63" s="5"/>
      <c r="AA63" s="79">
        <f>[1]Interest!Y33</f>
        <v>3.2553477532062398E-2</v>
      </c>
      <c r="AB63" s="79">
        <f>1/(1+AA63/12)^(12*('[2]Term Sheet'!B31-'[2]Term Sheet'!$A$2)/365.25)</f>
        <v>0.93376121077429453</v>
      </c>
      <c r="AC63" s="201"/>
    </row>
    <row r="64" spans="2:29" x14ac:dyDescent="0.2">
      <c r="U64" s="93"/>
      <c r="V64" s="5"/>
      <c r="W64" s="5"/>
      <c r="X64" s="5"/>
      <c r="Y64" s="5"/>
      <c r="Z64" s="5"/>
      <c r="AA64" s="79">
        <f>[1]Interest!Y34</f>
        <v>3.3136024573828103E-2</v>
      </c>
      <c r="AB64" s="79">
        <f>1/(1+AA64/12)^(12*('[2]Term Sheet'!B32-'[2]Term Sheet'!$A$2)/365.25)</f>
        <v>0.93000271978937377</v>
      </c>
      <c r="AC64" s="201"/>
    </row>
    <row r="65" spans="3:29" x14ac:dyDescent="0.2">
      <c r="U65" s="93"/>
      <c r="V65" s="5"/>
      <c r="W65" s="5"/>
      <c r="X65" s="5"/>
      <c r="Y65" s="5"/>
      <c r="Z65" s="5"/>
      <c r="AA65" s="79">
        <f>[1]Interest!Y35</f>
        <v>3.3730973989626996E-2</v>
      </c>
      <c r="AB65" s="79">
        <f>1/(1+AA65/12)^(12*('[2]Term Sheet'!B33-'[2]Term Sheet'!$A$2)/365.25)</f>
        <v>0.92614198567994477</v>
      </c>
      <c r="AC65" s="201"/>
    </row>
    <row r="66" spans="3:29" x14ac:dyDescent="0.2">
      <c r="U66" s="93"/>
      <c r="V66" s="5"/>
      <c r="W66" s="5"/>
      <c r="X66" s="5"/>
      <c r="Y66" s="5"/>
      <c r="Z66" s="5"/>
      <c r="AA66" s="79">
        <f>[1]Interest!Y36</f>
        <v>3.4318439810312504E-2</v>
      </c>
      <c r="AB66" s="79">
        <f>1/(1+AA66/12)^(12*('[2]Term Sheet'!B34-'[2]Term Sheet'!$A$2)/365.25)</f>
        <v>0.92230725374607125</v>
      </c>
      <c r="AC66" s="201"/>
    </row>
    <row r="67" spans="3:29" x14ac:dyDescent="0.2">
      <c r="U67" s="88"/>
      <c r="V67" s="5"/>
      <c r="W67" s="5"/>
      <c r="X67" s="5"/>
      <c r="Y67" s="5"/>
      <c r="Z67" s="5"/>
      <c r="AA67" s="79">
        <f>[1]Interest!Y37</f>
        <v>3.48680047154315E-2</v>
      </c>
      <c r="AB67" s="79">
        <f>1/(1+AA67/12)^(12*('[2]Term Sheet'!B35-'[2]Term Sheet'!$A$2)/365.25)</f>
        <v>0.91839729565806671</v>
      </c>
      <c r="AC67" s="78"/>
    </row>
    <row r="68" spans="3:29" x14ac:dyDescent="0.2">
      <c r="U68" s="93"/>
      <c r="V68" s="5"/>
      <c r="W68" s="5"/>
      <c r="X68" s="5"/>
      <c r="Y68" s="5"/>
      <c r="Z68" s="5"/>
      <c r="AA68" s="79">
        <f>[1]Interest!Y38</f>
        <v>3.5421453549765197E-2</v>
      </c>
      <c r="AB68" s="79">
        <f>1/(1+AA68/12)^(12*('[2]Term Sheet'!B36-'[2]Term Sheet'!$A$2)/365.25)</f>
        <v>0.91449850282246037</v>
      </c>
      <c r="AC68" s="201"/>
    </row>
    <row r="69" spans="3:29" x14ac:dyDescent="0.2">
      <c r="U69" s="93"/>
      <c r="V69" s="5"/>
      <c r="W69" s="5"/>
      <c r="X69" s="5"/>
      <c r="Y69" s="5"/>
      <c r="Z69" s="5"/>
      <c r="AA69" s="138"/>
      <c r="AB69" s="138"/>
      <c r="AC69" s="201"/>
    </row>
    <row r="70" spans="3:29" ht="10.199999999999999" thickBot="1" x14ac:dyDescent="0.25">
      <c r="U70" s="95"/>
      <c r="V70" s="7"/>
      <c r="W70" s="7"/>
      <c r="X70" s="7"/>
      <c r="Y70" s="7"/>
      <c r="Z70" s="7"/>
      <c r="AA70" s="155">
        <f>AVERAGE(AA57:AA68)</f>
        <v>3.2215537411677896E-2</v>
      </c>
      <c r="AB70" s="155">
        <f>AVERAGE(AB57:AB68)</f>
        <v>0.93515290386559735</v>
      </c>
      <c r="AC70" s="171"/>
    </row>
    <row r="72" spans="3:29" ht="10.199999999999999" thickBot="1" x14ac:dyDescent="0.25"/>
    <row r="73" spans="3:29" x14ac:dyDescent="0.2">
      <c r="C73" s="1"/>
      <c r="D73" s="1"/>
      <c r="E73" s="1"/>
      <c r="F73" s="1"/>
      <c r="G73" s="1"/>
      <c r="H73" s="1"/>
      <c r="U73" s="91"/>
      <c r="V73" s="61"/>
      <c r="W73" s="61"/>
      <c r="X73" s="61"/>
      <c r="Y73" s="61" t="s">
        <v>90</v>
      </c>
      <c r="Z73" s="61"/>
      <c r="AA73" s="262">
        <f>[1]Interest!Y39</f>
        <v>3.5921934747598999E-2</v>
      </c>
      <c r="AB73" s="245">
        <f>1/(1+AA73/12)^(12*('[2]Term Sheet'!B41-'[2]Term Sheet'!$A$2)/365.25)</f>
        <v>0.89981406088942251</v>
      </c>
      <c r="AC73" s="92"/>
    </row>
    <row r="74" spans="3:29" x14ac:dyDescent="0.2">
      <c r="C74" s="1"/>
      <c r="D74" s="1"/>
      <c r="E74" s="1"/>
      <c r="F74" s="1"/>
      <c r="G74" s="1"/>
      <c r="H74" s="1"/>
      <c r="U74" s="93"/>
      <c r="V74" s="6"/>
      <c r="W74" s="6"/>
      <c r="X74" s="6"/>
      <c r="Y74" s="6"/>
      <c r="Z74" s="6"/>
      <c r="AA74" s="261">
        <f>[1]Interest!Y40</f>
        <v>3.6439098740495002E-2</v>
      </c>
      <c r="AB74" s="79">
        <f>1/(1+AA74/12)^(12*('[2]Term Sheet'!B42-'[2]Term Sheet'!$A$2)/365.25)</f>
        <v>0.89567944224895424</v>
      </c>
      <c r="AC74" s="94"/>
    </row>
    <row r="75" spans="3:29" x14ac:dyDescent="0.2">
      <c r="U75" s="93"/>
      <c r="V75" s="6"/>
      <c r="W75" s="6"/>
      <c r="X75" s="6"/>
      <c r="Y75" s="5"/>
      <c r="Z75" s="5"/>
      <c r="AA75" s="261">
        <f>[1]Interest!Y41</f>
        <v>3.6920781571034803E-2</v>
      </c>
      <c r="AB75" s="79">
        <f>1/(1+AA75/12)^(12*('[2]Term Sheet'!B43-'[2]Term Sheet'!$A$2)/365.25)</f>
        <v>0.89167401367285737</v>
      </c>
      <c r="AC75" s="201"/>
    </row>
    <row r="76" spans="3:29" x14ac:dyDescent="0.2">
      <c r="U76" s="93"/>
      <c r="V76" s="6"/>
      <c r="W76" s="5"/>
      <c r="X76" s="5"/>
      <c r="Y76" s="5"/>
      <c r="Z76" s="5"/>
      <c r="AA76" s="261">
        <f>[1]Interest!Y42</f>
        <v>3.7397894784453101E-2</v>
      </c>
      <c r="AB76" s="79">
        <f>1/(1+AA76/12)^(12*('[2]Term Sheet'!B44-'[2]Term Sheet'!$A$2)/365.25)</f>
        <v>0.88753869874474356</v>
      </c>
      <c r="AC76" s="201"/>
    </row>
    <row r="77" spans="3:29" x14ac:dyDescent="0.2">
      <c r="U77" s="93"/>
      <c r="V77" s="5"/>
      <c r="W77" s="5"/>
      <c r="X77" s="5"/>
      <c r="Y77" s="5"/>
      <c r="Z77" s="5"/>
      <c r="AA77" s="261">
        <f>[1]Interest!Y43</f>
        <v>3.7875008074345698E-2</v>
      </c>
      <c r="AB77" s="79">
        <f>1/(1+AA77/12)^(12*('[2]Term Sheet'!B45-'[2]Term Sheet'!$A$2)/365.25)</f>
        <v>0.88335129331301165</v>
      </c>
      <c r="AC77" s="201"/>
    </row>
    <row r="78" spans="3:29" x14ac:dyDescent="0.2">
      <c r="U78" s="93"/>
      <c r="V78" s="5"/>
      <c r="W78" s="5"/>
      <c r="X78" s="5"/>
      <c r="Y78" s="5"/>
      <c r="Z78" s="5"/>
      <c r="AA78" s="261">
        <f>[1]Interest!Y44</f>
        <v>3.83180499183116E-2</v>
      </c>
      <c r="AB78" s="79">
        <f>1/(1+AA78/12)^(12*('[2]Term Sheet'!B46-'[2]Term Sheet'!$A$2)/365.25)</f>
        <v>0.87930528693909493</v>
      </c>
      <c r="AC78" s="201"/>
    </row>
    <row r="79" spans="3:29" x14ac:dyDescent="0.2">
      <c r="U79" s="93"/>
      <c r="V79" s="5"/>
      <c r="W79" s="5"/>
      <c r="X79" s="5"/>
      <c r="Y79" s="5"/>
      <c r="Z79" s="5"/>
      <c r="AA79" s="261">
        <f>[1]Interest!Y45</f>
        <v>3.87579045204118E-2</v>
      </c>
      <c r="AB79" s="79">
        <f>1/(1+AA79/12)^(12*('[2]Term Sheet'!B47-'[2]Term Sheet'!$A$2)/365.25)</f>
        <v>0.87513122199577209</v>
      </c>
      <c r="AC79" s="201"/>
    </row>
    <row r="80" spans="3:29" x14ac:dyDescent="0.2">
      <c r="U80" s="93"/>
      <c r="V80" s="5"/>
      <c r="W80" s="5"/>
      <c r="X80" s="5"/>
      <c r="Y80" s="5"/>
      <c r="Z80" s="5"/>
      <c r="AA80" s="261">
        <f>[1]Interest!Y46</f>
        <v>3.9183570326223598E-2</v>
      </c>
      <c r="AB80" s="79">
        <f>1/(1+AA80/12)^(12*('[2]Term Sheet'!B48-'[2]Term Sheet'!$A$2)/365.25)</f>
        <v>0.87104899102193445</v>
      </c>
      <c r="AC80" s="201"/>
    </row>
    <row r="81" spans="4:29" x14ac:dyDescent="0.2">
      <c r="U81" s="93"/>
      <c r="V81" s="5"/>
      <c r="W81" s="5"/>
      <c r="X81" s="5"/>
      <c r="Y81" s="5"/>
      <c r="Z81" s="5"/>
      <c r="AA81" s="261">
        <f>[1]Interest!Y47</f>
        <v>3.9611862431127701E-2</v>
      </c>
      <c r="AB81" s="79">
        <f>1/(1+AA81/12)^(12*('[2]Term Sheet'!B49-'[2]Term Sheet'!$A$2)/365.25)</f>
        <v>0.86682337075363325</v>
      </c>
      <c r="AC81" s="201"/>
    </row>
    <row r="82" spans="4:29" x14ac:dyDescent="0.2">
      <c r="U82" s="93"/>
      <c r="V82" s="5"/>
      <c r="W82" s="5"/>
      <c r="X82" s="5"/>
      <c r="Y82" s="5"/>
      <c r="Z82" s="5"/>
      <c r="AA82" s="261">
        <f>[1]Interest!Y48</f>
        <v>4.0030632434494298E-2</v>
      </c>
      <c r="AB82" s="79">
        <f>1/(1+AA82/12)^(12*('[2]Term Sheet'!B50-'[2]Term Sheet'!$A$2)/365.25)</f>
        <v>0.86258607164341083</v>
      </c>
      <c r="AC82" s="201"/>
    </row>
    <row r="83" spans="4:29" x14ac:dyDescent="0.2">
      <c r="U83" s="88"/>
      <c r="V83" s="5"/>
      <c r="W83" s="5"/>
      <c r="X83" s="5"/>
      <c r="Y83" s="5"/>
      <c r="Z83" s="5"/>
      <c r="AA83" s="261">
        <f>[1]Interest!Y49</f>
        <v>4.0408876359076598E-2</v>
      </c>
      <c r="AB83" s="79">
        <f>1/(1+AA83/12)^(12*('[2]Term Sheet'!B51-'[2]Term Sheet'!$A$2)/365.25)</f>
        <v>0.85872438508610438</v>
      </c>
      <c r="AC83" s="78"/>
    </row>
    <row r="84" spans="4:29" x14ac:dyDescent="0.2">
      <c r="U84" s="93"/>
      <c r="V84" s="5"/>
      <c r="W84" s="5"/>
      <c r="X84" s="5"/>
      <c r="Y84" s="5"/>
      <c r="Z84" s="5"/>
      <c r="AA84" s="261">
        <f>[1]Interest!Y50</f>
        <v>4.08282686821555E-2</v>
      </c>
      <c r="AB84" s="79">
        <f>1/(1+AA84/12)^(12*('[2]Term Sheet'!B52-'[2]Term Sheet'!$A$2)/365.25)</f>
        <v>0.85440950346237299</v>
      </c>
      <c r="AC84" s="201"/>
    </row>
    <row r="85" spans="4:29" x14ac:dyDescent="0.2">
      <c r="U85" s="93"/>
      <c r="V85" s="5"/>
      <c r="W85" s="5"/>
      <c r="X85" s="5"/>
      <c r="Y85" s="5"/>
      <c r="Z85" s="5"/>
      <c r="AA85" s="138"/>
      <c r="AB85" s="138"/>
      <c r="AC85" s="201"/>
    </row>
    <row r="86" spans="4:29" ht="10.199999999999999" thickBot="1" x14ac:dyDescent="0.25">
      <c r="D86" s="5"/>
      <c r="E86" s="5"/>
      <c r="F86" s="5"/>
      <c r="G86" s="138"/>
      <c r="U86" s="95"/>
      <c r="V86" s="7"/>
      <c r="W86" s="7"/>
      <c r="X86" s="7"/>
      <c r="Y86" s="7"/>
      <c r="Z86" s="7"/>
      <c r="AA86" s="155">
        <f>AVERAGE(AA73:AA84)</f>
        <v>3.8474490215810724E-2</v>
      </c>
      <c r="AB86" s="155">
        <f>AVERAGE(AB73:AB84)</f>
        <v>0.87717386164760935</v>
      </c>
      <c r="AC86" s="171"/>
    </row>
    <row r="87" spans="4:29" ht="10.199999999999999" thickBot="1" x14ac:dyDescent="0.25">
      <c r="D87" s="5"/>
      <c r="E87" s="5"/>
      <c r="F87" s="5"/>
      <c r="G87" s="138"/>
    </row>
    <row r="88" spans="4:29" x14ac:dyDescent="0.2">
      <c r="D88" s="5"/>
      <c r="E88" s="5"/>
      <c r="F88" s="5"/>
      <c r="G88" s="138"/>
      <c r="U88" s="91"/>
      <c r="V88" s="61"/>
      <c r="W88" s="61"/>
      <c r="X88" s="61"/>
      <c r="Y88" s="61" t="s">
        <v>91</v>
      </c>
      <c r="Z88" s="61"/>
      <c r="AA88" s="262">
        <f>[1]Interest!Y51</f>
        <v>4.1232272604435405E-2</v>
      </c>
      <c r="AB88" s="245">
        <f>1/(1+AA88/12)^(12*('[2]Term Sheet'!B56-'[2]Term Sheet'!$A$2)/365.25)</f>
        <v>0.84143401344985269</v>
      </c>
      <c r="AC88" s="92"/>
    </row>
    <row r="89" spans="4:29" x14ac:dyDescent="0.2">
      <c r="D89" s="5"/>
      <c r="E89" s="5"/>
      <c r="F89" s="5"/>
      <c r="G89" s="5"/>
      <c r="U89" s="93"/>
      <c r="V89" s="6"/>
      <c r="W89" s="6"/>
      <c r="X89" s="6"/>
      <c r="Y89" s="6"/>
      <c r="Z89" s="6"/>
      <c r="AA89" s="262">
        <f>[1]Interest!Y52</f>
        <v>4.16497433816208E-2</v>
      </c>
      <c r="AB89" s="79">
        <f>1/(1+AA89/12)^(12*('[2]Term Sheet'!B57-'[2]Term Sheet'!$A$2)/365.25)</f>
        <v>0.83700810463230435</v>
      </c>
      <c r="AC89" s="94"/>
    </row>
    <row r="90" spans="4:29" x14ac:dyDescent="0.2">
      <c r="D90" s="5"/>
      <c r="E90" s="5"/>
      <c r="F90" s="5"/>
      <c r="G90" s="5"/>
      <c r="U90" s="93"/>
      <c r="V90" s="6"/>
      <c r="W90" s="6"/>
      <c r="X90" s="6"/>
      <c r="Y90" s="5"/>
      <c r="Z90" s="5"/>
      <c r="AA90" s="262">
        <f>[1]Interest!Y53</f>
        <v>4.2011739034196506E-2</v>
      </c>
      <c r="AB90" s="79">
        <f>1/(1+AA90/12)^(12*('[2]Term Sheet'!B58-'[2]Term Sheet'!$A$2)/365.25)</f>
        <v>0.83284323471742217</v>
      </c>
      <c r="AC90" s="201"/>
    </row>
    <row r="91" spans="4:29" x14ac:dyDescent="0.2">
      <c r="D91" s="5"/>
      <c r="E91" s="5"/>
      <c r="F91" s="5"/>
      <c r="G91" s="5"/>
      <c r="U91" s="93"/>
      <c r="V91" s="6"/>
      <c r="W91" s="5"/>
      <c r="X91" s="5"/>
      <c r="Y91" s="5"/>
      <c r="Z91" s="5"/>
      <c r="AA91" s="262">
        <f>[1]Interest!Y54</f>
        <v>4.2345377834351002E-2</v>
      </c>
      <c r="AB91" s="79">
        <f>1/(1+AA91/12)^(12*('[2]Term Sheet'!B59-'[2]Term Sheet'!$A$2)/365.25)</f>
        <v>0.82865816817822202</v>
      </c>
      <c r="AC91" s="201"/>
    </row>
    <row r="92" spans="4:29" x14ac:dyDescent="0.2">
      <c r="D92" s="5"/>
      <c r="E92" s="5"/>
      <c r="F92" s="5"/>
      <c r="G92" s="5"/>
      <c r="U92" s="93"/>
      <c r="V92" s="5"/>
      <c r="W92" s="5"/>
      <c r="X92" s="5"/>
      <c r="Y92" s="5"/>
      <c r="Z92" s="5"/>
      <c r="AA92" s="262">
        <f>[1]Interest!Y55</f>
        <v>4.2679016671811204E-2</v>
      </c>
      <c r="AB92" s="79">
        <f>1/(1+AA92/12)^(12*('[2]Term Sheet'!B60-'[2]Term Sheet'!$A$2)/365.25)</f>
        <v>0.82454380679641581</v>
      </c>
      <c r="AC92" s="201"/>
    </row>
    <row r="93" spans="4:29" x14ac:dyDescent="0.2">
      <c r="D93" s="5"/>
      <c r="E93" s="5"/>
      <c r="F93" s="5"/>
      <c r="G93" s="5"/>
      <c r="U93" s="93"/>
      <c r="V93" s="5"/>
      <c r="W93" s="5"/>
      <c r="X93" s="5"/>
      <c r="Y93" s="5"/>
      <c r="Z93" s="5"/>
      <c r="AA93" s="262">
        <f>[1]Interest!Y56</f>
        <v>4.2993975110468E-2</v>
      </c>
      <c r="AB93" s="79">
        <f>1/(1+AA93/12)^(12*('[2]Term Sheet'!B61-'[2]Term Sheet'!$A$2)/365.25)</f>
        <v>0.82037911055293145</v>
      </c>
      <c r="AC93" s="201"/>
    </row>
    <row r="94" spans="4:29" x14ac:dyDescent="0.2">
      <c r="D94" s="5"/>
      <c r="E94" s="5"/>
      <c r="F94" s="5"/>
      <c r="G94" s="5"/>
      <c r="U94" s="93"/>
      <c r="V94" s="5"/>
      <c r="W94" s="5"/>
      <c r="X94" s="5"/>
      <c r="Y94" s="5"/>
      <c r="Z94" s="5"/>
      <c r="AA94" s="262">
        <f>[1]Interest!Y57</f>
        <v>4.3301265202530199E-2</v>
      </c>
      <c r="AB94" s="79">
        <f>1/(1+AA94/12)^(12*('[2]Term Sheet'!B62-'[2]Term Sheet'!$A$2)/365.25)</f>
        <v>0.81622129892033546</v>
      </c>
      <c r="AC94" s="201"/>
    </row>
    <row r="95" spans="4:29" x14ac:dyDescent="0.2">
      <c r="D95" s="5"/>
      <c r="E95" s="5"/>
      <c r="F95" s="5"/>
      <c r="G95" s="5"/>
      <c r="U95" s="93"/>
      <c r="V95" s="5"/>
      <c r="W95" s="5"/>
      <c r="X95" s="5"/>
      <c r="Y95" s="5"/>
      <c r="Z95" s="5"/>
      <c r="AA95" s="262">
        <f>[1]Interest!Y58</f>
        <v>4.3598642741094804E-2</v>
      </c>
      <c r="AB95" s="79">
        <f>1/(1+AA95/12)^(12*('[2]Term Sheet'!B63-'[2]Term Sheet'!$A$2)/365.25)</f>
        <v>0.81237107624386429</v>
      </c>
      <c r="AC95" s="201"/>
    </row>
    <row r="96" spans="4:29" x14ac:dyDescent="0.2">
      <c r="D96" s="5"/>
      <c r="E96" s="5"/>
      <c r="F96" s="5"/>
      <c r="G96" s="5"/>
      <c r="U96" s="93"/>
      <c r="V96" s="5"/>
      <c r="W96" s="5"/>
      <c r="X96" s="5"/>
      <c r="Y96" s="5"/>
      <c r="Z96" s="5"/>
      <c r="AA96" s="262">
        <f>[1]Interest!Y59</f>
        <v>4.3887794425536704E-2</v>
      </c>
      <c r="AB96" s="79">
        <f>1/(1+AA96/12)^(12*('[2]Term Sheet'!B64-'[2]Term Sheet'!$A$2)/365.25)</f>
        <v>0.8082435898737883</v>
      </c>
      <c r="AC96" s="201"/>
    </row>
    <row r="97" spans="4:29" x14ac:dyDescent="0.2">
      <c r="D97" s="5"/>
      <c r="E97" s="5"/>
      <c r="F97" s="5"/>
      <c r="G97" s="5"/>
      <c r="U97" s="93"/>
      <c r="V97" s="5"/>
      <c r="W97" s="5"/>
      <c r="X97" s="5"/>
      <c r="Y97" s="5"/>
      <c r="Z97" s="5"/>
      <c r="AA97" s="262">
        <f>[1]Interest!Y60</f>
        <v>4.4143967098961005E-2</v>
      </c>
      <c r="AB97" s="79">
        <f>1/(1+AA97/12)^(12*('[2]Term Sheet'!B65-'[2]Term Sheet'!$A$2)/365.25)</f>
        <v>0.8043254547145996</v>
      </c>
      <c r="AC97" s="201"/>
    </row>
    <row r="98" spans="4:29" x14ac:dyDescent="0.2">
      <c r="D98" s="5"/>
      <c r="E98" s="5"/>
      <c r="F98" s="5"/>
      <c r="G98" s="5"/>
      <c r="U98" s="88"/>
      <c r="V98" s="5"/>
      <c r="W98" s="5"/>
      <c r="X98" s="5"/>
      <c r="Y98" s="5"/>
      <c r="Z98" s="5"/>
      <c r="AA98" s="262">
        <f>[1]Interest!Y61</f>
        <v>4.43753488873928E-2</v>
      </c>
      <c r="AB98" s="79">
        <f>1/(1+AA98/12)^(12*('[2]Term Sheet'!B66-'[2]Term Sheet'!$A$2)/365.25)</f>
        <v>0.8003950332149653</v>
      </c>
      <c r="AC98" s="78"/>
    </row>
    <row r="99" spans="4:29" x14ac:dyDescent="0.2">
      <c r="D99" s="5"/>
      <c r="E99" s="5"/>
      <c r="F99" s="5"/>
      <c r="G99" s="5"/>
      <c r="U99" s="93"/>
      <c r="V99" s="5"/>
      <c r="W99" s="5"/>
      <c r="X99" s="5"/>
      <c r="Y99" s="5"/>
      <c r="Z99" s="5"/>
      <c r="AA99" s="262">
        <f>[1]Interest!Y62</f>
        <v>4.4631521602636101E-2</v>
      </c>
      <c r="AB99" s="79">
        <f>1/(1+AA99/12)^(12*('[2]Term Sheet'!B67-'[2]Term Sheet'!$A$2)/365.25)</f>
        <v>0.79644925736008076</v>
      </c>
      <c r="AC99" s="201"/>
    </row>
    <row r="100" spans="4:29" x14ac:dyDescent="0.2">
      <c r="D100" s="5"/>
      <c r="E100" s="5"/>
      <c r="F100" s="5"/>
      <c r="G100" s="5"/>
      <c r="U100" s="93"/>
      <c r="V100" s="5"/>
      <c r="W100" s="5"/>
      <c r="X100" s="5"/>
      <c r="Y100" s="5"/>
      <c r="Z100" s="5"/>
      <c r="AA100" s="138"/>
      <c r="AB100" s="138"/>
      <c r="AC100" s="201"/>
    </row>
    <row r="101" spans="4:29" ht="10.199999999999999" thickBot="1" x14ac:dyDescent="0.25">
      <c r="D101" s="5"/>
      <c r="E101" s="5"/>
      <c r="F101" s="5"/>
      <c r="G101" s="5"/>
      <c r="U101" s="95"/>
      <c r="V101" s="7"/>
      <c r="W101" s="7"/>
      <c r="X101" s="7"/>
      <c r="Y101" s="7"/>
      <c r="Z101" s="7"/>
      <c r="AA101" s="155">
        <f>AVERAGE(AA88:AA99)</f>
        <v>4.3070888716252871E-2</v>
      </c>
      <c r="AB101" s="155">
        <f>AVERAGE(AB88:AB99)</f>
        <v>0.8185726790545651</v>
      </c>
      <c r="AC101" s="171"/>
    </row>
    <row r="102" spans="4:29" x14ac:dyDescent="0.2">
      <c r="D102" s="5"/>
      <c r="E102" s="5"/>
      <c r="F102" s="5"/>
      <c r="G102" s="5"/>
    </row>
    <row r="103" spans="4:29" x14ac:dyDescent="0.2">
      <c r="D103" s="5"/>
      <c r="E103" s="5"/>
      <c r="F103" s="5"/>
      <c r="G103" s="5"/>
    </row>
    <row r="104" spans="4:29" x14ac:dyDescent="0.2">
      <c r="D104" s="5"/>
      <c r="E104" s="5"/>
      <c r="F104" s="5"/>
      <c r="G104" s="5"/>
    </row>
    <row r="105" spans="4:29" x14ac:dyDescent="0.2">
      <c r="D105" s="5"/>
      <c r="E105" s="5"/>
      <c r="F105" s="5"/>
      <c r="G105" s="5"/>
    </row>
    <row r="106" spans="4:29" x14ac:dyDescent="0.2">
      <c r="D106" s="5"/>
      <c r="E106" s="5"/>
      <c r="F106" s="5"/>
      <c r="G106" s="5"/>
    </row>
    <row r="107" spans="4:29" x14ac:dyDescent="0.2">
      <c r="D107" s="5"/>
      <c r="E107" s="5"/>
      <c r="F107" s="5"/>
      <c r="G107" s="5"/>
    </row>
    <row r="108" spans="4:29" x14ac:dyDescent="0.2">
      <c r="D108" s="5"/>
      <c r="E108" s="5"/>
      <c r="F108" s="5"/>
      <c r="G108" s="5"/>
    </row>
    <row r="109" spans="4:29" x14ac:dyDescent="0.2">
      <c r="D109" s="5"/>
      <c r="E109" s="5"/>
      <c r="F109" s="5"/>
      <c r="G109" s="5"/>
    </row>
    <row r="110" spans="4:29" x14ac:dyDescent="0.2">
      <c r="D110" s="5"/>
      <c r="E110" s="5"/>
      <c r="F110" s="5"/>
      <c r="G110" s="5"/>
    </row>
    <row r="111" spans="4:29" x14ac:dyDescent="0.2">
      <c r="D111" s="5"/>
      <c r="E111" s="5"/>
      <c r="F111" s="5"/>
      <c r="G111" s="5"/>
    </row>
    <row r="112" spans="4:29" x14ac:dyDescent="0.2">
      <c r="D112" s="5"/>
      <c r="E112" s="5"/>
      <c r="F112" s="5"/>
      <c r="G112" s="5"/>
    </row>
    <row r="113" spans="4:7" x14ac:dyDescent="0.2">
      <c r="D113" s="5"/>
      <c r="E113" s="5"/>
      <c r="F113" s="5"/>
      <c r="G113" s="5"/>
    </row>
    <row r="114" spans="4:7" x14ac:dyDescent="0.2">
      <c r="D114" s="5"/>
      <c r="E114" s="5"/>
      <c r="F114" s="5"/>
      <c r="G114" s="5"/>
    </row>
    <row r="115" spans="4:7" x14ac:dyDescent="0.2">
      <c r="D115" s="5"/>
      <c r="E115" s="5"/>
      <c r="F115" s="5"/>
      <c r="G115" s="5"/>
    </row>
    <row r="116" spans="4:7" x14ac:dyDescent="0.2">
      <c r="D116" s="5"/>
      <c r="E116" s="5"/>
      <c r="F116" s="5"/>
      <c r="G116" s="5"/>
    </row>
    <row r="117" spans="4:7" x14ac:dyDescent="0.2">
      <c r="D117" s="5"/>
      <c r="E117" s="5"/>
      <c r="F117" s="5"/>
      <c r="G117" s="5"/>
    </row>
    <row r="118" spans="4:7" x14ac:dyDescent="0.2">
      <c r="D118" s="5"/>
      <c r="E118" s="5"/>
      <c r="F118" s="5"/>
      <c r="G118" s="5"/>
    </row>
    <row r="119" spans="4:7" x14ac:dyDescent="0.2">
      <c r="D119" s="5"/>
      <c r="E119" s="5"/>
      <c r="F119" s="5"/>
      <c r="G119" s="5"/>
    </row>
    <row r="120" spans="4:7" x14ac:dyDescent="0.2">
      <c r="D120" s="5"/>
      <c r="E120" s="5"/>
      <c r="F120" s="5"/>
      <c r="G120" s="5"/>
    </row>
    <row r="121" spans="4:7" x14ac:dyDescent="0.2">
      <c r="D121" s="5"/>
      <c r="E121" s="5"/>
      <c r="F121" s="5"/>
      <c r="G121" s="5"/>
    </row>
    <row r="122" spans="4:7" x14ac:dyDescent="0.2">
      <c r="D122" s="5"/>
      <c r="E122" s="5"/>
      <c r="F122" s="5"/>
      <c r="G122" s="5"/>
    </row>
    <row r="123" spans="4:7" x14ac:dyDescent="0.2">
      <c r="D123" s="5"/>
      <c r="E123" s="5"/>
      <c r="F123" s="5"/>
      <c r="G123" s="5"/>
    </row>
    <row r="124" spans="4:7" x14ac:dyDescent="0.2">
      <c r="D124" s="5"/>
      <c r="E124" s="5"/>
      <c r="F124" s="5"/>
      <c r="G124" s="5"/>
    </row>
    <row r="125" spans="4:7" x14ac:dyDescent="0.2">
      <c r="D125" s="5"/>
      <c r="E125" s="5"/>
      <c r="F125" s="5"/>
      <c r="G125" s="5"/>
    </row>
    <row r="126" spans="4:7" x14ac:dyDescent="0.2">
      <c r="D126" s="5"/>
      <c r="E126" s="5"/>
      <c r="F126" s="5"/>
      <c r="G126" s="5"/>
    </row>
    <row r="127" spans="4:7" x14ac:dyDescent="0.2">
      <c r="D127" s="5"/>
      <c r="E127" s="5"/>
      <c r="F127" s="5"/>
      <c r="G127" s="5"/>
    </row>
    <row r="128" spans="4:7" x14ac:dyDescent="0.2">
      <c r="D128" s="5"/>
      <c r="E128" s="5"/>
      <c r="F128" s="5"/>
      <c r="G128" s="5"/>
    </row>
    <row r="129" spans="4:7" x14ac:dyDescent="0.2">
      <c r="D129" s="5"/>
      <c r="E129" s="5"/>
      <c r="F129" s="5"/>
      <c r="G129" s="5"/>
    </row>
    <row r="130" spans="4:7" x14ac:dyDescent="0.2">
      <c r="D130" s="5"/>
      <c r="E130" s="5"/>
      <c r="F130" s="5"/>
      <c r="G130" s="5"/>
    </row>
    <row r="131" spans="4:7" x14ac:dyDescent="0.2">
      <c r="D131" s="5"/>
      <c r="E131" s="5"/>
      <c r="F131" s="5"/>
      <c r="G131" s="5"/>
    </row>
    <row r="132" spans="4:7" x14ac:dyDescent="0.2">
      <c r="D132" s="5"/>
      <c r="E132" s="5"/>
      <c r="F132" s="5"/>
      <c r="G132" s="5"/>
    </row>
    <row r="133" spans="4:7" x14ac:dyDescent="0.2">
      <c r="D133" s="5"/>
      <c r="E133" s="5"/>
      <c r="F133" s="5"/>
      <c r="G133" s="5"/>
    </row>
    <row r="134" spans="4:7" x14ac:dyDescent="0.2">
      <c r="D134" s="5"/>
      <c r="E134" s="5"/>
      <c r="F134" s="5"/>
      <c r="G134" s="5"/>
    </row>
    <row r="135" spans="4:7" x14ac:dyDescent="0.2">
      <c r="D135" s="5"/>
      <c r="E135" s="5"/>
      <c r="F135" s="5"/>
      <c r="G135" s="5"/>
    </row>
    <row r="136" spans="4:7" x14ac:dyDescent="0.2">
      <c r="D136" s="5"/>
      <c r="E136" s="5"/>
      <c r="F136" s="5"/>
      <c r="G136" s="5"/>
    </row>
    <row r="137" spans="4:7" x14ac:dyDescent="0.2">
      <c r="D137" s="5"/>
      <c r="E137" s="5"/>
      <c r="F137" s="5"/>
      <c r="G137" s="5"/>
    </row>
    <row r="138" spans="4:7" x14ac:dyDescent="0.2">
      <c r="D138" s="5"/>
      <c r="E138" s="5"/>
      <c r="F138" s="5"/>
      <c r="G138" s="5"/>
    </row>
    <row r="139" spans="4:7" x14ac:dyDescent="0.2">
      <c r="D139" s="5"/>
      <c r="E139" s="5"/>
      <c r="F139" s="5"/>
      <c r="G139" s="5"/>
    </row>
    <row r="140" spans="4:7" x14ac:dyDescent="0.2">
      <c r="D140" s="5"/>
      <c r="E140" s="5"/>
      <c r="F140" s="5"/>
      <c r="G140" s="5"/>
    </row>
    <row r="141" spans="4:7" x14ac:dyDescent="0.2">
      <c r="D141" s="5"/>
      <c r="E141" s="5"/>
      <c r="F141" s="5"/>
      <c r="G141" s="5"/>
    </row>
    <row r="142" spans="4:7" x14ac:dyDescent="0.2">
      <c r="D142" s="5"/>
      <c r="E142" s="5"/>
      <c r="F142" s="5"/>
      <c r="G142" s="5"/>
    </row>
    <row r="143" spans="4:7" x14ac:dyDescent="0.2">
      <c r="D143" s="5"/>
      <c r="E143" s="5"/>
      <c r="F143" s="5"/>
      <c r="G143" s="5"/>
    </row>
    <row r="144" spans="4:7" x14ac:dyDescent="0.2">
      <c r="D144" s="5"/>
      <c r="E144" s="5"/>
      <c r="F144" s="5"/>
      <c r="G144" s="5"/>
    </row>
    <row r="145" spans="4:7" x14ac:dyDescent="0.2">
      <c r="D145" s="5"/>
      <c r="E145" s="5"/>
      <c r="F145" s="5"/>
      <c r="G145" s="5"/>
    </row>
    <row r="146" spans="4:7" x14ac:dyDescent="0.2">
      <c r="D146" s="5"/>
      <c r="E146" s="5"/>
      <c r="F146" s="5"/>
      <c r="G146" s="5"/>
    </row>
    <row r="147" spans="4:7" x14ac:dyDescent="0.2">
      <c r="D147" s="5"/>
      <c r="E147" s="5"/>
      <c r="F147" s="5"/>
      <c r="G147" s="5"/>
    </row>
    <row r="148" spans="4:7" x14ac:dyDescent="0.2">
      <c r="D148" s="5"/>
      <c r="E148" s="5"/>
      <c r="F148" s="5"/>
      <c r="G148" s="5"/>
    </row>
    <row r="149" spans="4:7" x14ac:dyDescent="0.2">
      <c r="D149" s="5"/>
      <c r="E149" s="5"/>
      <c r="F149" s="5"/>
      <c r="G149" s="5"/>
    </row>
    <row r="150" spans="4:7" x14ac:dyDescent="0.2">
      <c r="D150" s="5"/>
      <c r="E150" s="5"/>
      <c r="F150" s="5"/>
      <c r="G150" s="5"/>
    </row>
    <row r="151" spans="4:7" x14ac:dyDescent="0.2">
      <c r="D151" s="5"/>
      <c r="E151" s="5"/>
      <c r="F151" s="5"/>
      <c r="G151" s="5"/>
    </row>
    <row r="152" spans="4:7" x14ac:dyDescent="0.2">
      <c r="D152" s="5"/>
      <c r="E152" s="5"/>
      <c r="F152" s="5"/>
      <c r="G152" s="5"/>
    </row>
    <row r="153" spans="4:7" x14ac:dyDescent="0.2">
      <c r="D153" s="5"/>
      <c r="E153" s="5"/>
      <c r="F153" s="5"/>
      <c r="G153" s="5"/>
    </row>
    <row r="154" spans="4:7" x14ac:dyDescent="0.2">
      <c r="D154" s="5"/>
      <c r="E154" s="5"/>
      <c r="F154" s="5"/>
      <c r="G154" s="5"/>
    </row>
    <row r="155" spans="4:7" x14ac:dyDescent="0.2">
      <c r="D155" s="5"/>
      <c r="E155" s="5"/>
      <c r="F155" s="5"/>
      <c r="G155" s="5"/>
    </row>
    <row r="156" spans="4:7" x14ac:dyDescent="0.2">
      <c r="D156" s="5"/>
      <c r="E156" s="5"/>
      <c r="F156" s="5"/>
      <c r="G156" s="5"/>
    </row>
    <row r="157" spans="4:7" x14ac:dyDescent="0.2">
      <c r="D157" s="5"/>
      <c r="E157" s="5"/>
      <c r="F157" s="5"/>
      <c r="G157" s="5"/>
    </row>
    <row r="158" spans="4:7" x14ac:dyDescent="0.2">
      <c r="D158" s="5"/>
      <c r="E158" s="5"/>
      <c r="F158" s="5"/>
      <c r="G158" s="5"/>
    </row>
    <row r="159" spans="4:7" x14ac:dyDescent="0.2">
      <c r="D159" s="5"/>
      <c r="E159" s="5"/>
      <c r="F159" s="5"/>
      <c r="G159" s="5"/>
    </row>
    <row r="160" spans="4:7" x14ac:dyDescent="0.2">
      <c r="D160" s="5"/>
      <c r="E160" s="5"/>
      <c r="F160" s="5"/>
      <c r="G160" s="5"/>
    </row>
    <row r="161" spans="4:7" x14ac:dyDescent="0.2">
      <c r="D161" s="5"/>
      <c r="E161" s="5"/>
      <c r="F161" s="5"/>
      <c r="G161" s="5"/>
    </row>
    <row r="162" spans="4:7" x14ac:dyDescent="0.2">
      <c r="D162" s="5"/>
      <c r="E162" s="5"/>
      <c r="F162" s="5"/>
      <c r="G162" s="5"/>
    </row>
    <row r="163" spans="4:7" x14ac:dyDescent="0.2">
      <c r="D163" s="5"/>
      <c r="E163" s="5"/>
      <c r="F163" s="5"/>
      <c r="G163" s="5"/>
    </row>
    <row r="164" spans="4:7" x14ac:dyDescent="0.2">
      <c r="D164" s="5"/>
      <c r="E164" s="5"/>
      <c r="F164" s="5"/>
      <c r="G164" s="5"/>
    </row>
    <row r="165" spans="4:7" x14ac:dyDescent="0.2">
      <c r="D165" s="5"/>
      <c r="E165" s="5"/>
      <c r="F165" s="5"/>
      <c r="G165" s="5"/>
    </row>
    <row r="166" spans="4:7" x14ac:dyDescent="0.2">
      <c r="D166" s="5"/>
      <c r="E166" s="5"/>
      <c r="F166" s="5"/>
      <c r="G166" s="5"/>
    </row>
    <row r="167" spans="4:7" x14ac:dyDescent="0.2">
      <c r="D167" s="5"/>
      <c r="E167" s="5"/>
      <c r="F167" s="5"/>
      <c r="G167" s="5"/>
    </row>
    <row r="168" spans="4:7" x14ac:dyDescent="0.2">
      <c r="D168" s="5"/>
      <c r="E168" s="5"/>
      <c r="F168" s="5"/>
      <c r="G168" s="5"/>
    </row>
    <row r="169" spans="4:7" x14ac:dyDescent="0.2">
      <c r="D169" s="5"/>
      <c r="E169" s="5"/>
      <c r="F169" s="5"/>
      <c r="G169" s="5"/>
    </row>
    <row r="170" spans="4:7" x14ac:dyDescent="0.2">
      <c r="D170" s="5"/>
      <c r="E170" s="5"/>
      <c r="F170" s="5"/>
      <c r="G170" s="5"/>
    </row>
    <row r="171" spans="4:7" x14ac:dyDescent="0.2">
      <c r="D171" s="5"/>
      <c r="E171" s="5"/>
      <c r="F171" s="5"/>
      <c r="G171" s="5"/>
    </row>
    <row r="172" spans="4:7" x14ac:dyDescent="0.2">
      <c r="D172" s="5"/>
      <c r="E172" s="5"/>
      <c r="F172" s="5"/>
      <c r="G172" s="5"/>
    </row>
    <row r="173" spans="4:7" x14ac:dyDescent="0.2">
      <c r="D173" s="5"/>
      <c r="E173" s="5"/>
      <c r="F173" s="5"/>
      <c r="G173" s="5"/>
    </row>
    <row r="174" spans="4:7" x14ac:dyDescent="0.2">
      <c r="D174" s="5"/>
      <c r="E174" s="5"/>
      <c r="F174" s="5"/>
      <c r="G174" s="5"/>
    </row>
    <row r="175" spans="4:7" x14ac:dyDescent="0.2">
      <c r="D175" s="5"/>
      <c r="E175" s="5"/>
      <c r="F175" s="5"/>
      <c r="G175" s="5"/>
    </row>
    <row r="176" spans="4:7" x14ac:dyDescent="0.2">
      <c r="D176" s="5"/>
      <c r="E176" s="5"/>
      <c r="F176" s="5"/>
      <c r="G176" s="5"/>
    </row>
    <row r="177" spans="4:7" x14ac:dyDescent="0.2">
      <c r="D177" s="5"/>
      <c r="E177" s="5"/>
      <c r="F177" s="5"/>
      <c r="G177" s="5"/>
    </row>
    <row r="178" spans="4:7" x14ac:dyDescent="0.2">
      <c r="D178" s="5"/>
      <c r="E178" s="5"/>
      <c r="F178" s="5"/>
      <c r="G178" s="5"/>
    </row>
    <row r="179" spans="4:7" x14ac:dyDescent="0.2">
      <c r="D179" s="5"/>
      <c r="E179" s="5"/>
      <c r="F179" s="5"/>
      <c r="G179" s="5"/>
    </row>
    <row r="180" spans="4:7" x14ac:dyDescent="0.2">
      <c r="D180" s="5"/>
      <c r="E180" s="5"/>
      <c r="F180" s="5"/>
      <c r="G180" s="5"/>
    </row>
    <row r="181" spans="4:7" x14ac:dyDescent="0.2">
      <c r="D181" s="5"/>
      <c r="E181" s="5"/>
      <c r="F181" s="5"/>
      <c r="G181" s="5"/>
    </row>
    <row r="182" spans="4:7" x14ac:dyDescent="0.2">
      <c r="D182" s="5"/>
      <c r="E182" s="5"/>
      <c r="F182" s="5"/>
      <c r="G182" s="5"/>
    </row>
    <row r="183" spans="4:7" x14ac:dyDescent="0.2">
      <c r="D183" s="5"/>
      <c r="E183" s="5"/>
      <c r="F183" s="5"/>
      <c r="G183" s="5"/>
    </row>
    <row r="184" spans="4:7" x14ac:dyDescent="0.2">
      <c r="D184" s="5"/>
      <c r="E184" s="5"/>
      <c r="F184" s="5"/>
      <c r="G184" s="5"/>
    </row>
    <row r="185" spans="4:7" x14ac:dyDescent="0.2">
      <c r="D185" s="5"/>
      <c r="E185" s="5"/>
      <c r="F185" s="5"/>
      <c r="G185" s="5"/>
    </row>
    <row r="186" spans="4:7" x14ac:dyDescent="0.2">
      <c r="D186" s="5"/>
      <c r="E186" s="5"/>
      <c r="F186" s="5"/>
      <c r="G186" s="5"/>
    </row>
    <row r="187" spans="4:7" x14ac:dyDescent="0.2">
      <c r="D187" s="5"/>
      <c r="E187" s="5"/>
      <c r="F187" s="5"/>
      <c r="G187" s="5"/>
    </row>
    <row r="188" spans="4:7" x14ac:dyDescent="0.2">
      <c r="D188" s="5"/>
      <c r="E188" s="5"/>
      <c r="F188" s="5"/>
      <c r="G188" s="5"/>
    </row>
    <row r="189" spans="4:7" x14ac:dyDescent="0.2">
      <c r="D189" s="5"/>
      <c r="E189" s="5"/>
      <c r="F189" s="5"/>
      <c r="G189" s="5"/>
    </row>
    <row r="190" spans="4:7" x14ac:dyDescent="0.2">
      <c r="D190" s="5"/>
      <c r="E190" s="5"/>
      <c r="F190" s="5"/>
      <c r="G190" s="5"/>
    </row>
    <row r="191" spans="4:7" x14ac:dyDescent="0.2">
      <c r="D191" s="5"/>
      <c r="E191" s="5"/>
      <c r="F191" s="5"/>
      <c r="G191" s="5"/>
    </row>
    <row r="192" spans="4:7" x14ac:dyDescent="0.2">
      <c r="D192" s="5"/>
      <c r="E192" s="5"/>
      <c r="F192" s="5"/>
      <c r="G192" s="5"/>
    </row>
    <row r="193" spans="4:7" x14ac:dyDescent="0.2">
      <c r="D193" s="5"/>
      <c r="E193" s="5"/>
      <c r="F193" s="5"/>
      <c r="G193" s="5"/>
    </row>
    <row r="194" spans="4:7" x14ac:dyDescent="0.2">
      <c r="D194" s="5"/>
      <c r="E194" s="5"/>
      <c r="F194" s="5"/>
      <c r="G194" s="5"/>
    </row>
    <row r="195" spans="4:7" x14ac:dyDescent="0.2">
      <c r="D195" s="5"/>
      <c r="E195" s="5"/>
      <c r="F195" s="5"/>
      <c r="G195" s="5"/>
    </row>
    <row r="196" spans="4:7" x14ac:dyDescent="0.2">
      <c r="D196" s="5"/>
      <c r="E196" s="5"/>
      <c r="F196" s="5"/>
      <c r="G196" s="5"/>
    </row>
    <row r="197" spans="4:7" x14ac:dyDescent="0.2">
      <c r="D197" s="5"/>
      <c r="E197" s="5"/>
      <c r="F197" s="5"/>
      <c r="G197" s="5"/>
    </row>
    <row r="198" spans="4:7" x14ac:dyDescent="0.2">
      <c r="D198" s="5"/>
      <c r="E198" s="5"/>
      <c r="F198" s="5"/>
      <c r="G198" s="5"/>
    </row>
    <row r="199" spans="4:7" x14ac:dyDescent="0.2">
      <c r="D199" s="5"/>
      <c r="E199" s="5"/>
      <c r="F199" s="5"/>
      <c r="G199" s="5"/>
    </row>
    <row r="200" spans="4:7" x14ac:dyDescent="0.2">
      <c r="D200" s="5"/>
      <c r="E200" s="5"/>
      <c r="F200" s="5"/>
      <c r="G200" s="5"/>
    </row>
    <row r="201" spans="4:7" x14ac:dyDescent="0.2">
      <c r="D201" s="5"/>
      <c r="E201" s="5"/>
      <c r="F201" s="5"/>
      <c r="G201" s="5"/>
    </row>
    <row r="202" spans="4:7" x14ac:dyDescent="0.2">
      <c r="D202" s="5"/>
      <c r="E202" s="5"/>
      <c r="F202" s="5"/>
      <c r="G202" s="5"/>
    </row>
    <row r="203" spans="4:7" x14ac:dyDescent="0.2">
      <c r="D203" s="5"/>
      <c r="E203" s="5"/>
      <c r="F203" s="5"/>
      <c r="G203" s="5"/>
    </row>
    <row r="204" spans="4:7" x14ac:dyDescent="0.2">
      <c r="D204" s="5"/>
      <c r="E204" s="5"/>
      <c r="F204" s="5"/>
      <c r="G204" s="5"/>
    </row>
    <row r="205" spans="4:7" x14ac:dyDescent="0.2">
      <c r="D205" s="5"/>
      <c r="E205" s="5"/>
      <c r="F205" s="5"/>
      <c r="G205" s="5"/>
    </row>
    <row r="206" spans="4:7" x14ac:dyDescent="0.2">
      <c r="D206" s="5"/>
      <c r="E206" s="5"/>
      <c r="F206" s="5"/>
      <c r="G206" s="5"/>
    </row>
    <row r="207" spans="4:7" x14ac:dyDescent="0.2">
      <c r="D207" s="5"/>
      <c r="E207" s="5"/>
      <c r="F207" s="5"/>
      <c r="G207" s="5"/>
    </row>
    <row r="208" spans="4:7" x14ac:dyDescent="0.2">
      <c r="D208" s="5"/>
      <c r="E208" s="5"/>
      <c r="F208" s="5"/>
      <c r="G208" s="5"/>
    </row>
    <row r="209" spans="4:7" x14ac:dyDescent="0.2">
      <c r="D209" s="5"/>
      <c r="E209" s="5"/>
      <c r="F209" s="5"/>
      <c r="G209" s="5"/>
    </row>
    <row r="210" spans="4:7" x14ac:dyDescent="0.2">
      <c r="D210" s="5"/>
      <c r="E210" s="5"/>
      <c r="F210" s="5"/>
      <c r="G210" s="5"/>
    </row>
    <row r="211" spans="4:7" x14ac:dyDescent="0.2">
      <c r="D211" s="5"/>
      <c r="E211" s="5"/>
      <c r="F211" s="5"/>
      <c r="G211" s="5"/>
    </row>
    <row r="212" spans="4:7" x14ac:dyDescent="0.2">
      <c r="D212" s="5"/>
      <c r="E212" s="5"/>
      <c r="F212" s="5"/>
      <c r="G212" s="5"/>
    </row>
    <row r="213" spans="4:7" x14ac:dyDescent="0.2">
      <c r="D213" s="5"/>
      <c r="E213" s="5"/>
      <c r="F213" s="5"/>
      <c r="G213" s="5"/>
    </row>
    <row r="214" spans="4:7" x14ac:dyDescent="0.2">
      <c r="D214" s="5"/>
      <c r="E214" s="5"/>
      <c r="F214" s="5"/>
      <c r="G214" s="5"/>
    </row>
    <row r="215" spans="4:7" x14ac:dyDescent="0.2">
      <c r="D215" s="5"/>
      <c r="E215" s="5"/>
      <c r="F215" s="5"/>
      <c r="G215" s="5"/>
    </row>
    <row r="216" spans="4:7" x14ac:dyDescent="0.2">
      <c r="D216" s="5"/>
      <c r="E216" s="5"/>
      <c r="F216" s="5"/>
      <c r="G216" s="5"/>
    </row>
    <row r="217" spans="4:7" x14ac:dyDescent="0.2">
      <c r="D217" s="5"/>
      <c r="E217" s="5"/>
      <c r="F217" s="5"/>
      <c r="G217" s="5"/>
    </row>
    <row r="218" spans="4:7" x14ac:dyDescent="0.2">
      <c r="D218" s="5"/>
      <c r="E218" s="5"/>
      <c r="F218" s="5"/>
      <c r="G218" s="5"/>
    </row>
    <row r="219" spans="4:7" x14ac:dyDescent="0.2">
      <c r="D219" s="5"/>
      <c r="E219" s="5"/>
      <c r="F219" s="5"/>
      <c r="G219" s="5"/>
    </row>
    <row r="220" spans="4:7" x14ac:dyDescent="0.2">
      <c r="D220" s="5"/>
      <c r="E220" s="5"/>
      <c r="F220" s="5"/>
      <c r="G220" s="5"/>
    </row>
    <row r="221" spans="4:7" x14ac:dyDescent="0.2">
      <c r="D221" s="5"/>
      <c r="E221" s="5"/>
      <c r="F221" s="5"/>
      <c r="G221" s="5"/>
    </row>
    <row r="222" spans="4:7" x14ac:dyDescent="0.2">
      <c r="D222" s="5"/>
      <c r="E222" s="5"/>
      <c r="F222" s="5"/>
      <c r="G222" s="5"/>
    </row>
    <row r="223" spans="4:7" x14ac:dyDescent="0.2">
      <c r="D223" s="5"/>
      <c r="E223" s="5"/>
      <c r="F223" s="5"/>
      <c r="G223" s="5"/>
    </row>
    <row r="224" spans="4:7" x14ac:dyDescent="0.2">
      <c r="D224" s="5"/>
      <c r="E224" s="5"/>
      <c r="F224" s="5"/>
      <c r="G224" s="5"/>
    </row>
    <row r="225" spans="4:7" x14ac:dyDescent="0.2">
      <c r="D225" s="5"/>
      <c r="E225" s="5"/>
      <c r="F225" s="5"/>
      <c r="G225" s="5"/>
    </row>
    <row r="226" spans="4:7" x14ac:dyDescent="0.2">
      <c r="D226" s="5"/>
      <c r="E226" s="5"/>
      <c r="F226" s="5"/>
      <c r="G226" s="5"/>
    </row>
    <row r="227" spans="4:7" x14ac:dyDescent="0.2">
      <c r="D227" s="5"/>
      <c r="E227" s="5"/>
      <c r="F227" s="5"/>
      <c r="G227" s="5"/>
    </row>
    <row r="228" spans="4:7" x14ac:dyDescent="0.2">
      <c r="D228" s="5"/>
      <c r="E228" s="5"/>
      <c r="F228" s="5"/>
      <c r="G228" s="5"/>
    </row>
    <row r="229" spans="4:7" x14ac:dyDescent="0.2">
      <c r="D229" s="5"/>
      <c r="E229" s="5"/>
      <c r="F229" s="5"/>
      <c r="G229" s="5"/>
    </row>
    <row r="230" spans="4:7" x14ac:dyDescent="0.2">
      <c r="D230" s="5"/>
      <c r="E230" s="5"/>
      <c r="F230" s="5"/>
      <c r="G230" s="5"/>
    </row>
    <row r="231" spans="4:7" x14ac:dyDescent="0.2">
      <c r="D231" s="5"/>
      <c r="E231" s="5"/>
      <c r="F231" s="5"/>
      <c r="G231" s="5"/>
    </row>
    <row r="232" spans="4:7" x14ac:dyDescent="0.2">
      <c r="D232" s="5"/>
      <c r="E232" s="5"/>
      <c r="F232" s="5"/>
      <c r="G232" s="5"/>
    </row>
    <row r="233" spans="4:7" x14ac:dyDescent="0.2">
      <c r="D233" s="5"/>
      <c r="E233" s="5"/>
      <c r="F233" s="5"/>
      <c r="G233" s="5"/>
    </row>
    <row r="234" spans="4:7" x14ac:dyDescent="0.2">
      <c r="D234" s="5"/>
      <c r="E234" s="5"/>
      <c r="F234" s="5"/>
      <c r="G234" s="5"/>
    </row>
    <row r="235" spans="4:7" x14ac:dyDescent="0.2">
      <c r="D235" s="5"/>
      <c r="E235" s="5"/>
      <c r="F235" s="5"/>
      <c r="G235" s="5"/>
    </row>
    <row r="236" spans="4:7" x14ac:dyDescent="0.2">
      <c r="D236" s="5"/>
      <c r="E236" s="5"/>
      <c r="F236" s="5"/>
      <c r="G236" s="5"/>
    </row>
    <row r="237" spans="4:7" x14ac:dyDescent="0.2">
      <c r="D237" s="5"/>
      <c r="E237" s="5"/>
      <c r="F237" s="5"/>
      <c r="G237" s="5"/>
    </row>
    <row r="238" spans="4:7" x14ac:dyDescent="0.2">
      <c r="D238" s="5"/>
      <c r="E238" s="5"/>
      <c r="F238" s="5"/>
      <c r="G238" s="5"/>
    </row>
    <row r="239" spans="4:7" x14ac:dyDescent="0.2">
      <c r="D239" s="5"/>
      <c r="E239" s="5"/>
      <c r="F239" s="5"/>
      <c r="G239" s="5"/>
    </row>
    <row r="240" spans="4:7" x14ac:dyDescent="0.2">
      <c r="D240" s="5"/>
      <c r="E240" s="5"/>
      <c r="F240" s="5"/>
      <c r="G240" s="5"/>
    </row>
    <row r="241" spans="4:7" x14ac:dyDescent="0.2">
      <c r="D241" s="5"/>
      <c r="E241" s="5"/>
      <c r="F241" s="5"/>
      <c r="G241" s="5"/>
    </row>
    <row r="242" spans="4:7" x14ac:dyDescent="0.2">
      <c r="D242" s="5"/>
      <c r="E242" s="5"/>
      <c r="F242" s="5"/>
      <c r="G242" s="5"/>
    </row>
    <row r="243" spans="4:7" x14ac:dyDescent="0.2">
      <c r="D243" s="5"/>
      <c r="E243" s="5"/>
      <c r="F243" s="5"/>
      <c r="G243" s="5"/>
    </row>
    <row r="244" spans="4:7" x14ac:dyDescent="0.2">
      <c r="D244" s="5"/>
      <c r="E244" s="5"/>
      <c r="F244" s="5"/>
      <c r="G244" s="5"/>
    </row>
    <row r="245" spans="4:7" x14ac:dyDescent="0.2">
      <c r="D245" s="5"/>
      <c r="E245" s="5"/>
      <c r="F245" s="5"/>
      <c r="G245" s="5"/>
    </row>
    <row r="246" spans="4:7" x14ac:dyDescent="0.2">
      <c r="D246" s="5"/>
      <c r="E246" s="5"/>
      <c r="F246" s="5"/>
      <c r="G246" s="5"/>
    </row>
    <row r="247" spans="4:7" x14ac:dyDescent="0.2">
      <c r="D247" s="5"/>
      <c r="E247" s="5"/>
      <c r="F247" s="5"/>
      <c r="G247" s="5"/>
    </row>
    <row r="248" spans="4:7" x14ac:dyDescent="0.2">
      <c r="D248" s="5"/>
      <c r="E248" s="5"/>
      <c r="F248" s="5"/>
      <c r="G248" s="5"/>
    </row>
    <row r="249" spans="4:7" x14ac:dyDescent="0.2">
      <c r="D249" s="5"/>
      <c r="E249" s="5"/>
      <c r="F249" s="5"/>
      <c r="G249" s="5"/>
    </row>
    <row r="250" spans="4:7" x14ac:dyDescent="0.2">
      <c r="D250" s="5"/>
      <c r="E250" s="5"/>
      <c r="F250" s="5"/>
      <c r="G250" s="5"/>
    </row>
    <row r="251" spans="4:7" x14ac:dyDescent="0.2">
      <c r="D251" s="5"/>
      <c r="E251" s="5"/>
      <c r="F251" s="5"/>
      <c r="G251" s="5"/>
    </row>
    <row r="252" spans="4:7" x14ac:dyDescent="0.2">
      <c r="D252" s="5"/>
      <c r="E252" s="5"/>
      <c r="F252" s="5"/>
      <c r="G252" s="5"/>
    </row>
    <row r="253" spans="4:7" x14ac:dyDescent="0.2">
      <c r="D253" s="5"/>
      <c r="E253" s="5"/>
      <c r="F253" s="5"/>
      <c r="G253" s="5"/>
    </row>
    <row r="254" spans="4:7" x14ac:dyDescent="0.2">
      <c r="D254" s="5"/>
      <c r="E254" s="5"/>
      <c r="F254" s="5"/>
      <c r="G254" s="5"/>
    </row>
    <row r="255" spans="4:7" x14ac:dyDescent="0.2">
      <c r="D255" s="5"/>
      <c r="E255" s="5"/>
      <c r="F255" s="5"/>
      <c r="G255" s="5"/>
    </row>
    <row r="256" spans="4:7" x14ac:dyDescent="0.2">
      <c r="D256" s="5"/>
      <c r="E256" s="5"/>
      <c r="F256" s="5"/>
      <c r="G256" s="5"/>
    </row>
    <row r="257" spans="4:7" x14ac:dyDescent="0.2">
      <c r="D257" s="5"/>
      <c r="E257" s="5"/>
      <c r="F257" s="5"/>
      <c r="G257" s="5"/>
    </row>
    <row r="258" spans="4:7" x14ac:dyDescent="0.2">
      <c r="D258" s="5"/>
      <c r="E258" s="5"/>
      <c r="F258" s="5"/>
      <c r="G258" s="5"/>
    </row>
    <row r="259" spans="4:7" x14ac:dyDescent="0.2">
      <c r="D259" s="5"/>
      <c r="E259" s="5"/>
      <c r="F259" s="5"/>
      <c r="G259" s="5"/>
    </row>
    <row r="260" spans="4:7" x14ac:dyDescent="0.2">
      <c r="D260" s="5"/>
      <c r="E260" s="5"/>
      <c r="F260" s="5"/>
      <c r="G260" s="5"/>
    </row>
    <row r="261" spans="4:7" x14ac:dyDescent="0.2">
      <c r="D261" s="5"/>
      <c r="E261" s="5"/>
      <c r="F261" s="5"/>
      <c r="G261" s="5"/>
    </row>
    <row r="262" spans="4:7" x14ac:dyDescent="0.2">
      <c r="D262" s="5"/>
      <c r="E262" s="5"/>
      <c r="F262" s="5"/>
      <c r="G262" s="5"/>
    </row>
    <row r="263" spans="4:7" x14ac:dyDescent="0.2">
      <c r="D263" s="5"/>
      <c r="E263" s="5"/>
      <c r="F263" s="5"/>
      <c r="G263" s="5"/>
    </row>
    <row r="264" spans="4:7" x14ac:dyDescent="0.2">
      <c r="D264" s="5"/>
      <c r="E264" s="5"/>
      <c r="F264" s="5"/>
      <c r="G264" s="5"/>
    </row>
    <row r="265" spans="4:7" x14ac:dyDescent="0.2">
      <c r="D265" s="5"/>
      <c r="E265" s="5"/>
      <c r="F265" s="5"/>
      <c r="G265" s="5"/>
    </row>
    <row r="266" spans="4:7" x14ac:dyDescent="0.2">
      <c r="D266" s="5"/>
      <c r="E266" s="5"/>
      <c r="F266" s="5"/>
      <c r="G266" s="5"/>
    </row>
    <row r="267" spans="4:7" x14ac:dyDescent="0.2">
      <c r="D267" s="5"/>
      <c r="E267" s="5"/>
      <c r="F267" s="5"/>
      <c r="G267" s="5"/>
    </row>
    <row r="268" spans="4:7" x14ac:dyDescent="0.2">
      <c r="D268" s="5"/>
      <c r="E268" s="5"/>
      <c r="F268" s="5"/>
      <c r="G268" s="5"/>
    </row>
    <row r="269" spans="4:7" x14ac:dyDescent="0.2">
      <c r="D269" s="5"/>
      <c r="E269" s="5"/>
      <c r="F269" s="5"/>
      <c r="G269" s="5"/>
    </row>
    <row r="270" spans="4:7" x14ac:dyDescent="0.2">
      <c r="D270" s="5"/>
      <c r="E270" s="5"/>
      <c r="F270" s="5"/>
      <c r="G270" s="5"/>
    </row>
    <row r="271" spans="4:7" x14ac:dyDescent="0.2">
      <c r="D271" s="5"/>
      <c r="E271" s="5"/>
      <c r="F271" s="5"/>
      <c r="G271" s="5"/>
    </row>
    <row r="272" spans="4:7" x14ac:dyDescent="0.2">
      <c r="D272" s="5"/>
      <c r="E272" s="5"/>
      <c r="F272" s="5"/>
      <c r="G272" s="5"/>
    </row>
    <row r="273" spans="4:7" x14ac:dyDescent="0.2">
      <c r="D273" s="5"/>
      <c r="E273" s="5"/>
      <c r="F273" s="5"/>
      <c r="G273" s="5"/>
    </row>
    <row r="274" spans="4:7" x14ac:dyDescent="0.2">
      <c r="D274" s="5"/>
      <c r="E274" s="5"/>
      <c r="F274" s="5"/>
      <c r="G274" s="5"/>
    </row>
    <row r="275" spans="4:7" x14ac:dyDescent="0.2">
      <c r="D275" s="5"/>
      <c r="E275" s="5"/>
      <c r="F275" s="5"/>
      <c r="G275" s="5"/>
    </row>
    <row r="276" spans="4:7" x14ac:dyDescent="0.2">
      <c r="D276" s="5"/>
      <c r="E276" s="5"/>
      <c r="F276" s="5"/>
      <c r="G276" s="5"/>
    </row>
    <row r="277" spans="4:7" x14ac:dyDescent="0.2">
      <c r="D277" s="5"/>
      <c r="E277" s="5"/>
      <c r="F277" s="5"/>
      <c r="G277" s="5"/>
    </row>
    <row r="278" spans="4:7" x14ac:dyDescent="0.2">
      <c r="D278" s="5"/>
      <c r="E278" s="5"/>
      <c r="F278" s="5"/>
      <c r="G278" s="5"/>
    </row>
    <row r="279" spans="4:7" x14ac:dyDescent="0.2">
      <c r="D279" s="5"/>
      <c r="E279" s="5"/>
      <c r="F279" s="5"/>
      <c r="G279" s="5"/>
    </row>
    <row r="280" spans="4:7" x14ac:dyDescent="0.2">
      <c r="D280" s="5"/>
      <c r="E280" s="5"/>
      <c r="F280" s="5"/>
      <c r="G280" s="5"/>
    </row>
    <row r="281" spans="4:7" x14ac:dyDescent="0.2">
      <c r="D281" s="5"/>
      <c r="E281" s="5"/>
      <c r="F281" s="5"/>
      <c r="G281" s="5"/>
    </row>
    <row r="282" spans="4:7" x14ac:dyDescent="0.2">
      <c r="D282" s="5"/>
      <c r="E282" s="5"/>
      <c r="F282" s="5"/>
      <c r="G282" s="5"/>
    </row>
    <row r="283" spans="4:7" x14ac:dyDescent="0.2">
      <c r="D283" s="5"/>
      <c r="E283" s="5"/>
      <c r="F283" s="5"/>
      <c r="G283" s="5"/>
    </row>
    <row r="284" spans="4:7" x14ac:dyDescent="0.2">
      <c r="D284" s="5"/>
      <c r="E284" s="5"/>
      <c r="F284" s="5"/>
      <c r="G284" s="5"/>
    </row>
    <row r="285" spans="4:7" x14ac:dyDescent="0.2">
      <c r="D285" s="5"/>
      <c r="E285" s="5"/>
      <c r="F285" s="5"/>
      <c r="G285" s="5"/>
    </row>
    <row r="286" spans="4:7" x14ac:dyDescent="0.2">
      <c r="D286" s="5"/>
      <c r="E286" s="5"/>
      <c r="F286" s="5"/>
      <c r="G286" s="5"/>
    </row>
    <row r="287" spans="4:7" x14ac:dyDescent="0.2">
      <c r="D287" s="5"/>
      <c r="E287" s="5"/>
      <c r="F287" s="5"/>
      <c r="G287" s="5"/>
    </row>
    <row r="288" spans="4:7" x14ac:dyDescent="0.2">
      <c r="D288" s="5"/>
      <c r="E288" s="5"/>
      <c r="F288" s="5"/>
      <c r="G288" s="5"/>
    </row>
    <row r="289" spans="4:7" x14ac:dyDescent="0.2">
      <c r="D289" s="5"/>
      <c r="E289" s="5"/>
      <c r="F289" s="5"/>
      <c r="G289" s="5"/>
    </row>
    <row r="290" spans="4:7" x14ac:dyDescent="0.2">
      <c r="D290" s="5"/>
      <c r="E290" s="5"/>
      <c r="F290" s="5"/>
      <c r="G290" s="5"/>
    </row>
    <row r="291" spans="4:7" x14ac:dyDescent="0.2">
      <c r="D291" s="5"/>
      <c r="E291" s="5"/>
      <c r="F291" s="5"/>
      <c r="G291" s="5"/>
    </row>
    <row r="292" spans="4:7" x14ac:dyDescent="0.2">
      <c r="D292" s="5"/>
      <c r="E292" s="5"/>
      <c r="F292" s="5"/>
      <c r="G292" s="5"/>
    </row>
    <row r="293" spans="4:7" x14ac:dyDescent="0.2">
      <c r="D293" s="5"/>
      <c r="E293" s="5"/>
      <c r="F293" s="5"/>
      <c r="G293" s="5"/>
    </row>
    <row r="294" spans="4:7" x14ac:dyDescent="0.2">
      <c r="D294" s="5"/>
      <c r="E294" s="5"/>
      <c r="F294" s="5"/>
      <c r="G294" s="5"/>
    </row>
    <row r="295" spans="4:7" x14ac:dyDescent="0.2">
      <c r="D295" s="5"/>
      <c r="E295" s="5"/>
      <c r="F295" s="5"/>
      <c r="G295" s="5"/>
    </row>
    <row r="296" spans="4:7" x14ac:dyDescent="0.2">
      <c r="D296" s="5"/>
      <c r="E296" s="5"/>
      <c r="F296" s="5"/>
      <c r="G296" s="5"/>
    </row>
    <row r="297" spans="4:7" x14ac:dyDescent="0.2">
      <c r="D297" s="5"/>
      <c r="E297" s="5"/>
      <c r="F297" s="5"/>
      <c r="G297" s="5"/>
    </row>
    <row r="298" spans="4:7" x14ac:dyDescent="0.2">
      <c r="D298" s="5"/>
      <c r="E298" s="5"/>
      <c r="F298" s="5"/>
      <c r="G298" s="5"/>
    </row>
    <row r="299" spans="4:7" x14ac:dyDescent="0.2">
      <c r="D299" s="5"/>
      <c r="E299" s="5"/>
      <c r="F299" s="5"/>
      <c r="G299" s="5"/>
    </row>
    <row r="300" spans="4:7" x14ac:dyDescent="0.2">
      <c r="D300" s="5"/>
      <c r="E300" s="5"/>
      <c r="F300" s="5"/>
      <c r="G300" s="5"/>
    </row>
    <row r="301" spans="4:7" x14ac:dyDescent="0.2">
      <c r="D301" s="5"/>
      <c r="E301" s="5"/>
      <c r="F301" s="5"/>
      <c r="G301" s="5"/>
    </row>
    <row r="302" spans="4:7" x14ac:dyDescent="0.2">
      <c r="D302" s="5"/>
      <c r="E302" s="5"/>
      <c r="F302" s="5"/>
      <c r="G302" s="5"/>
    </row>
    <row r="303" spans="4:7" x14ac:dyDescent="0.2">
      <c r="D303" s="5"/>
      <c r="E303" s="5"/>
      <c r="F303" s="5"/>
      <c r="G303" s="5"/>
    </row>
    <row r="304" spans="4:7" x14ac:dyDescent="0.2">
      <c r="D304" s="5"/>
      <c r="E304" s="5"/>
      <c r="F304" s="5"/>
      <c r="G304" s="5"/>
    </row>
    <row r="305" spans="4:7" x14ac:dyDescent="0.2">
      <c r="D305" s="5"/>
      <c r="E305" s="5"/>
      <c r="F305" s="5"/>
      <c r="G305" s="5"/>
    </row>
    <row r="306" spans="4:7" x14ac:dyDescent="0.2">
      <c r="D306" s="5"/>
      <c r="E306" s="5"/>
      <c r="F306" s="5"/>
      <c r="G306" s="5"/>
    </row>
    <row r="307" spans="4:7" x14ac:dyDescent="0.2">
      <c r="D307" s="5"/>
      <c r="E307" s="5"/>
      <c r="F307" s="5"/>
      <c r="G307" s="5"/>
    </row>
    <row r="308" spans="4:7" x14ac:dyDescent="0.2">
      <c r="D308" s="5"/>
      <c r="E308" s="5"/>
      <c r="F308" s="5"/>
      <c r="G308" s="5"/>
    </row>
    <row r="309" spans="4:7" x14ac:dyDescent="0.2">
      <c r="D309" s="5"/>
      <c r="E309" s="5"/>
      <c r="F309" s="5"/>
      <c r="G309" s="5"/>
    </row>
    <row r="310" spans="4:7" x14ac:dyDescent="0.2">
      <c r="D310" s="5"/>
      <c r="E310" s="5"/>
      <c r="F310" s="5"/>
      <c r="G310" s="5"/>
    </row>
    <row r="311" spans="4:7" x14ac:dyDescent="0.2">
      <c r="D311" s="5"/>
      <c r="E311" s="5"/>
      <c r="F311" s="5"/>
      <c r="G311" s="5"/>
    </row>
    <row r="312" spans="4:7" x14ac:dyDescent="0.2">
      <c r="D312" s="5"/>
      <c r="E312" s="5"/>
      <c r="F312" s="5"/>
      <c r="G312" s="5"/>
    </row>
    <row r="313" spans="4:7" x14ac:dyDescent="0.2">
      <c r="D313" s="5"/>
      <c r="E313" s="5"/>
      <c r="F313" s="5"/>
      <c r="G313" s="5"/>
    </row>
    <row r="314" spans="4:7" x14ac:dyDescent="0.2">
      <c r="D314" s="5"/>
      <c r="E314" s="5"/>
      <c r="F314" s="5"/>
      <c r="G314" s="5"/>
    </row>
    <row r="315" spans="4:7" x14ac:dyDescent="0.2">
      <c r="D315" s="5"/>
      <c r="E315" s="5"/>
      <c r="F315" s="5"/>
      <c r="G315" s="5"/>
    </row>
    <row r="316" spans="4:7" x14ac:dyDescent="0.2">
      <c r="D316" s="5"/>
      <c r="E316" s="5"/>
      <c r="F316" s="5"/>
      <c r="G316" s="5"/>
    </row>
    <row r="317" spans="4:7" x14ac:dyDescent="0.2">
      <c r="D317" s="5"/>
      <c r="E317" s="5"/>
      <c r="F317" s="5"/>
      <c r="G317" s="5"/>
    </row>
    <row r="318" spans="4:7" x14ac:dyDescent="0.2">
      <c r="D318" s="5"/>
      <c r="E318" s="5"/>
      <c r="F318" s="5"/>
      <c r="G318" s="5"/>
    </row>
    <row r="319" spans="4:7" x14ac:dyDescent="0.2">
      <c r="D319" s="5"/>
      <c r="E319" s="5"/>
      <c r="F319" s="5"/>
      <c r="G319" s="5"/>
    </row>
    <row r="320" spans="4:7" x14ac:dyDescent="0.2">
      <c r="D320" s="5"/>
      <c r="E320" s="5"/>
      <c r="F320" s="5"/>
      <c r="G320" s="5"/>
    </row>
    <row r="321" spans="4:7" x14ac:dyDescent="0.2">
      <c r="D321" s="5"/>
      <c r="E321" s="5"/>
      <c r="F321" s="5"/>
      <c r="G321" s="5"/>
    </row>
    <row r="322" spans="4:7" x14ac:dyDescent="0.2">
      <c r="D322" s="5"/>
      <c r="E322" s="5"/>
      <c r="F322" s="5"/>
      <c r="G322" s="5"/>
    </row>
    <row r="323" spans="4:7" x14ac:dyDescent="0.2">
      <c r="D323" s="5"/>
      <c r="E323" s="5"/>
      <c r="F323" s="5"/>
      <c r="G323" s="5"/>
    </row>
    <row r="324" spans="4:7" x14ac:dyDescent="0.2">
      <c r="D324" s="5"/>
      <c r="E324" s="5"/>
      <c r="F324" s="5"/>
      <c r="G324" s="5"/>
    </row>
    <row r="325" spans="4:7" x14ac:dyDescent="0.2">
      <c r="D325" s="5"/>
      <c r="E325" s="5"/>
      <c r="F325" s="5"/>
      <c r="G325" s="5"/>
    </row>
    <row r="326" spans="4:7" x14ac:dyDescent="0.2">
      <c r="D326" s="5"/>
      <c r="E326" s="5"/>
      <c r="F326" s="5"/>
      <c r="G326" s="5"/>
    </row>
    <row r="327" spans="4:7" x14ac:dyDescent="0.2">
      <c r="D327" s="5"/>
      <c r="E327" s="5"/>
      <c r="F327" s="5"/>
      <c r="G327" s="5"/>
    </row>
    <row r="328" spans="4:7" x14ac:dyDescent="0.2">
      <c r="D328" s="5"/>
      <c r="E328" s="5"/>
      <c r="F328" s="5"/>
      <c r="G328" s="5"/>
    </row>
    <row r="329" spans="4:7" x14ac:dyDescent="0.2">
      <c r="D329" s="5"/>
      <c r="E329" s="5"/>
      <c r="F329" s="5"/>
      <c r="G329" s="5"/>
    </row>
    <row r="330" spans="4:7" x14ac:dyDescent="0.2">
      <c r="D330" s="5"/>
      <c r="E330" s="5"/>
      <c r="F330" s="5"/>
      <c r="G330" s="5"/>
    </row>
    <row r="331" spans="4:7" x14ac:dyDescent="0.2">
      <c r="D331" s="5"/>
      <c r="E331" s="5"/>
      <c r="F331" s="5"/>
      <c r="G331" s="5"/>
    </row>
    <row r="332" spans="4:7" x14ac:dyDescent="0.2">
      <c r="D332" s="5"/>
      <c r="E332" s="5"/>
      <c r="F332" s="5"/>
      <c r="G332" s="5"/>
    </row>
    <row r="333" spans="4:7" x14ac:dyDescent="0.2">
      <c r="D333" s="5"/>
      <c r="E333" s="5"/>
      <c r="F333" s="5"/>
      <c r="G333" s="5"/>
    </row>
    <row r="334" spans="4:7" x14ac:dyDescent="0.2">
      <c r="D334" s="5"/>
      <c r="E334" s="5"/>
      <c r="F334" s="5"/>
      <c r="G334" s="5"/>
    </row>
    <row r="335" spans="4:7" x14ac:dyDescent="0.2">
      <c r="D335" s="5"/>
      <c r="E335" s="5"/>
      <c r="F335" s="5"/>
      <c r="G335" s="5"/>
    </row>
    <row r="336" spans="4:7" x14ac:dyDescent="0.2">
      <c r="D336" s="5"/>
      <c r="E336" s="5"/>
      <c r="F336" s="5"/>
      <c r="G336" s="5"/>
    </row>
    <row r="337" spans="4:7" x14ac:dyDescent="0.2">
      <c r="D337" s="5"/>
      <c r="E337" s="5"/>
      <c r="F337" s="5"/>
      <c r="G337" s="5"/>
    </row>
    <row r="338" spans="4:7" x14ac:dyDescent="0.2">
      <c r="D338" s="5"/>
      <c r="E338" s="5"/>
      <c r="F338" s="5"/>
      <c r="G338" s="5"/>
    </row>
    <row r="339" spans="4:7" x14ac:dyDescent="0.2">
      <c r="D339" s="5"/>
      <c r="E339" s="5"/>
      <c r="F339" s="5"/>
      <c r="G339" s="5"/>
    </row>
    <row r="340" spans="4:7" x14ac:dyDescent="0.2">
      <c r="D340" s="5"/>
      <c r="E340" s="5"/>
      <c r="F340" s="5"/>
      <c r="G340" s="5"/>
    </row>
    <row r="341" spans="4:7" x14ac:dyDescent="0.2">
      <c r="D341" s="5"/>
      <c r="E341" s="5"/>
      <c r="F341" s="5"/>
      <c r="G341" s="5"/>
    </row>
    <row r="342" spans="4:7" x14ac:dyDescent="0.2">
      <c r="D342" s="5"/>
      <c r="E342" s="5"/>
      <c r="F342" s="5"/>
      <c r="G342" s="5"/>
    </row>
    <row r="343" spans="4:7" x14ac:dyDescent="0.2">
      <c r="D343" s="5"/>
      <c r="E343" s="5"/>
      <c r="F343" s="5"/>
      <c r="G343" s="5"/>
    </row>
    <row r="344" spans="4:7" x14ac:dyDescent="0.2">
      <c r="D344" s="5"/>
      <c r="E344" s="5"/>
      <c r="F344" s="5"/>
      <c r="G344" s="5"/>
    </row>
    <row r="345" spans="4:7" x14ac:dyDescent="0.2">
      <c r="D345" s="5"/>
      <c r="E345" s="5"/>
      <c r="F345" s="5"/>
      <c r="G345" s="5"/>
    </row>
    <row r="346" spans="4:7" x14ac:dyDescent="0.2">
      <c r="D346" s="5"/>
      <c r="E346" s="5"/>
      <c r="F346" s="5"/>
      <c r="G346" s="5"/>
    </row>
    <row r="347" spans="4:7" x14ac:dyDescent="0.2">
      <c r="D347" s="5"/>
      <c r="E347" s="5"/>
      <c r="F347" s="5"/>
      <c r="G347" s="5"/>
    </row>
    <row r="348" spans="4:7" x14ac:dyDescent="0.2">
      <c r="D348" s="5"/>
      <c r="E348" s="5"/>
      <c r="F348" s="5"/>
      <c r="G348" s="5"/>
    </row>
    <row r="349" spans="4:7" x14ac:dyDescent="0.2">
      <c r="D349" s="5"/>
      <c r="E349" s="5"/>
      <c r="F349" s="5"/>
      <c r="G349" s="5"/>
    </row>
    <row r="350" spans="4:7" x14ac:dyDescent="0.2">
      <c r="D350" s="5"/>
      <c r="E350" s="5"/>
      <c r="F350" s="5"/>
      <c r="G350" s="5"/>
    </row>
    <row r="351" spans="4:7" x14ac:dyDescent="0.2">
      <c r="D351" s="5"/>
      <c r="E351" s="5"/>
      <c r="F351" s="5"/>
      <c r="G351" s="5"/>
    </row>
    <row r="352" spans="4:7" x14ac:dyDescent="0.2">
      <c r="D352" s="5"/>
      <c r="E352" s="5"/>
      <c r="F352" s="5"/>
      <c r="G352" s="5"/>
    </row>
    <row r="353" spans="4:7" x14ac:dyDescent="0.2">
      <c r="D353" s="5"/>
      <c r="E353" s="5"/>
      <c r="F353" s="5"/>
      <c r="G353" s="5"/>
    </row>
    <row r="354" spans="4:7" x14ac:dyDescent="0.2">
      <c r="D354" s="5"/>
      <c r="E354" s="5"/>
      <c r="F354" s="5"/>
      <c r="G354" s="5"/>
    </row>
    <row r="355" spans="4:7" x14ac:dyDescent="0.2">
      <c r="D355" s="5"/>
      <c r="E355" s="5"/>
      <c r="F355" s="5"/>
      <c r="G355" s="5"/>
    </row>
    <row r="356" spans="4:7" x14ac:dyDescent="0.2">
      <c r="D356" s="5"/>
      <c r="E356" s="5"/>
      <c r="F356" s="5"/>
      <c r="G356" s="5"/>
    </row>
    <row r="357" spans="4:7" x14ac:dyDescent="0.2">
      <c r="D357" s="5"/>
      <c r="E357" s="5"/>
      <c r="F357" s="5"/>
      <c r="G357" s="5"/>
    </row>
    <row r="358" spans="4:7" x14ac:dyDescent="0.2">
      <c r="D358" s="5"/>
      <c r="E358" s="5"/>
      <c r="F358" s="5"/>
      <c r="G358" s="5"/>
    </row>
    <row r="359" spans="4:7" x14ac:dyDescent="0.2">
      <c r="D359" s="5"/>
      <c r="E359" s="5"/>
      <c r="F359" s="5"/>
      <c r="G359" s="5"/>
    </row>
    <row r="360" spans="4:7" x14ac:dyDescent="0.2">
      <c r="D360" s="5"/>
      <c r="E360" s="5"/>
      <c r="F360" s="5"/>
      <c r="G360" s="5"/>
    </row>
    <row r="361" spans="4:7" x14ac:dyDescent="0.2">
      <c r="D361" s="5"/>
      <c r="E361" s="5"/>
      <c r="F361" s="5"/>
      <c r="G361" s="5"/>
    </row>
    <row r="362" spans="4:7" x14ac:dyDescent="0.2">
      <c r="D362" s="5"/>
      <c r="E362" s="5"/>
      <c r="F362" s="5"/>
      <c r="G362" s="5"/>
    </row>
    <row r="363" spans="4:7" x14ac:dyDescent="0.2">
      <c r="D363" s="5"/>
      <c r="E363" s="5"/>
      <c r="F363" s="5"/>
      <c r="G363" s="5"/>
    </row>
    <row r="364" spans="4:7" x14ac:dyDescent="0.2">
      <c r="D364" s="5"/>
      <c r="E364" s="5"/>
      <c r="F364" s="5"/>
      <c r="G364" s="5"/>
    </row>
    <row r="365" spans="4:7" x14ac:dyDescent="0.2">
      <c r="D365" s="5"/>
      <c r="E365" s="5"/>
      <c r="F365" s="5"/>
      <c r="G365" s="5"/>
    </row>
    <row r="366" spans="4:7" x14ac:dyDescent="0.2">
      <c r="D366" s="5"/>
      <c r="E366" s="5"/>
      <c r="F366" s="5"/>
      <c r="G366" s="5"/>
    </row>
    <row r="367" spans="4:7" x14ac:dyDescent="0.2">
      <c r="D367" s="5"/>
      <c r="E367" s="5"/>
      <c r="F367" s="5"/>
      <c r="G367" s="5"/>
    </row>
    <row r="368" spans="4:7" x14ac:dyDescent="0.2">
      <c r="D368" s="5"/>
      <c r="E368" s="5"/>
      <c r="F368" s="5"/>
      <c r="G368" s="5"/>
    </row>
    <row r="369" spans="4:7" x14ac:dyDescent="0.2">
      <c r="D369" s="5"/>
      <c r="E369" s="5"/>
      <c r="F369" s="5"/>
      <c r="G369" s="5"/>
    </row>
    <row r="370" spans="4:7" x14ac:dyDescent="0.2">
      <c r="D370" s="5"/>
      <c r="E370" s="5"/>
      <c r="F370" s="5"/>
      <c r="G370" s="5"/>
    </row>
    <row r="371" spans="4:7" x14ac:dyDescent="0.2">
      <c r="D371" s="5"/>
      <c r="E371" s="5"/>
      <c r="F371" s="5"/>
      <c r="G371" s="5"/>
    </row>
    <row r="372" spans="4:7" x14ac:dyDescent="0.2">
      <c r="D372" s="5"/>
      <c r="E372" s="5"/>
      <c r="F372" s="5"/>
      <c r="G372" s="5"/>
    </row>
    <row r="373" spans="4:7" x14ac:dyDescent="0.2">
      <c r="D373" s="5"/>
      <c r="E373" s="5"/>
      <c r="F373" s="5"/>
      <c r="G373" s="5"/>
    </row>
    <row r="374" spans="4:7" x14ac:dyDescent="0.2">
      <c r="D374" s="5"/>
      <c r="E374" s="5"/>
      <c r="F374" s="5"/>
      <c r="G374" s="5"/>
    </row>
    <row r="375" spans="4:7" x14ac:dyDescent="0.2">
      <c r="D375" s="5"/>
      <c r="E375" s="5"/>
      <c r="F375" s="5"/>
      <c r="G375" s="5"/>
    </row>
    <row r="376" spans="4:7" x14ac:dyDescent="0.2">
      <c r="D376" s="5"/>
      <c r="E376" s="5"/>
      <c r="F376" s="5"/>
      <c r="G376" s="5"/>
    </row>
    <row r="377" spans="4:7" x14ac:dyDescent="0.2">
      <c r="D377" s="5"/>
      <c r="E377" s="5"/>
      <c r="F377" s="5"/>
      <c r="G377" s="5"/>
    </row>
    <row r="378" spans="4:7" x14ac:dyDescent="0.2">
      <c r="D378" s="5"/>
      <c r="E378" s="5"/>
      <c r="F378" s="5"/>
      <c r="G378" s="5"/>
    </row>
    <row r="379" spans="4:7" x14ac:dyDescent="0.2">
      <c r="D379" s="5"/>
      <c r="E379" s="5"/>
      <c r="F379" s="5"/>
      <c r="G379" s="5"/>
    </row>
    <row r="380" spans="4:7" x14ac:dyDescent="0.2">
      <c r="D380" s="5"/>
      <c r="E380" s="5"/>
      <c r="F380" s="5"/>
      <c r="G380" s="5"/>
    </row>
    <row r="381" spans="4:7" x14ac:dyDescent="0.2">
      <c r="D381" s="5"/>
      <c r="E381" s="5"/>
      <c r="F381" s="5"/>
      <c r="G381" s="5"/>
    </row>
    <row r="382" spans="4:7" x14ac:dyDescent="0.2">
      <c r="D382" s="5"/>
      <c r="E382" s="5"/>
      <c r="F382" s="5"/>
      <c r="G382" s="5"/>
    </row>
    <row r="383" spans="4:7" x14ac:dyDescent="0.2">
      <c r="D383" s="5"/>
      <c r="E383" s="5"/>
      <c r="F383" s="5"/>
      <c r="G383" s="5"/>
    </row>
    <row r="384" spans="4:7" x14ac:dyDescent="0.2">
      <c r="D384" s="5"/>
      <c r="E384" s="5"/>
      <c r="F384" s="5"/>
      <c r="G384" s="5"/>
    </row>
    <row r="385" spans="4:7" x14ac:dyDescent="0.2">
      <c r="D385" s="5"/>
      <c r="E385" s="5"/>
      <c r="F385" s="5"/>
      <c r="G385" s="5"/>
    </row>
    <row r="386" spans="4:7" x14ac:dyDescent="0.2">
      <c r="D386" s="5"/>
      <c r="E386" s="5"/>
      <c r="F386" s="5"/>
      <c r="G386" s="5"/>
    </row>
    <row r="387" spans="4:7" x14ac:dyDescent="0.2">
      <c r="D387" s="5"/>
      <c r="E387" s="5"/>
      <c r="F387" s="5"/>
      <c r="G387" s="5"/>
    </row>
    <row r="388" spans="4:7" x14ac:dyDescent="0.2">
      <c r="D388" s="5"/>
      <c r="E388" s="5"/>
      <c r="F388" s="5"/>
      <c r="G388" s="5"/>
    </row>
    <row r="389" spans="4:7" x14ac:dyDescent="0.2">
      <c r="D389" s="5"/>
      <c r="E389" s="5"/>
      <c r="F389" s="5"/>
      <c r="G389" s="5"/>
    </row>
    <row r="390" spans="4:7" x14ac:dyDescent="0.2">
      <c r="D390" s="5"/>
      <c r="E390" s="5"/>
      <c r="F390" s="5"/>
      <c r="G390" s="5"/>
    </row>
    <row r="391" spans="4:7" x14ac:dyDescent="0.2">
      <c r="D391" s="5"/>
      <c r="E391" s="5"/>
      <c r="F391" s="5"/>
      <c r="G391" s="5"/>
    </row>
    <row r="392" spans="4:7" x14ac:dyDescent="0.2">
      <c r="D392" s="5"/>
      <c r="E392" s="5"/>
      <c r="F392" s="5"/>
      <c r="G392" s="5"/>
    </row>
    <row r="393" spans="4:7" x14ac:dyDescent="0.2">
      <c r="D393" s="5"/>
      <c r="E393" s="5"/>
      <c r="F393" s="5"/>
      <c r="G393" s="5"/>
    </row>
    <row r="394" spans="4:7" x14ac:dyDescent="0.2">
      <c r="D394" s="5"/>
      <c r="E394" s="5"/>
      <c r="F394" s="5"/>
      <c r="G394" s="5"/>
    </row>
    <row r="395" spans="4:7" x14ac:dyDescent="0.2">
      <c r="D395" s="5"/>
      <c r="E395" s="5"/>
      <c r="F395" s="5"/>
      <c r="G395" s="5"/>
    </row>
    <row r="396" spans="4:7" x14ac:dyDescent="0.2">
      <c r="D396" s="5"/>
      <c r="E396" s="5"/>
      <c r="F396" s="5"/>
      <c r="G396" s="5"/>
    </row>
    <row r="397" spans="4:7" x14ac:dyDescent="0.2">
      <c r="D397" s="5"/>
      <c r="E397" s="5"/>
      <c r="F397" s="5"/>
      <c r="G397" s="5"/>
    </row>
    <row r="398" spans="4:7" x14ac:dyDescent="0.2">
      <c r="D398" s="5"/>
      <c r="E398" s="5"/>
      <c r="F398" s="5"/>
      <c r="G398" s="5"/>
    </row>
    <row r="399" spans="4:7" x14ac:dyDescent="0.2">
      <c r="D399" s="5"/>
      <c r="E399" s="5"/>
      <c r="F399" s="5"/>
      <c r="G399" s="5"/>
    </row>
    <row r="400" spans="4:7" x14ac:dyDescent="0.2">
      <c r="D400" s="5"/>
      <c r="E400" s="5"/>
      <c r="F400" s="5"/>
      <c r="G400" s="5"/>
    </row>
    <row r="401" spans="4:7" x14ac:dyDescent="0.2">
      <c r="D401" s="5"/>
      <c r="E401" s="5"/>
      <c r="F401" s="5"/>
      <c r="G401" s="5"/>
    </row>
    <row r="402" spans="4:7" x14ac:dyDescent="0.2">
      <c r="D402" s="5"/>
      <c r="E402" s="5"/>
      <c r="F402" s="5"/>
      <c r="G402" s="5"/>
    </row>
    <row r="403" spans="4:7" x14ac:dyDescent="0.2">
      <c r="D403" s="5"/>
      <c r="E403" s="5"/>
      <c r="F403" s="5"/>
      <c r="G403" s="5"/>
    </row>
    <row r="404" spans="4:7" x14ac:dyDescent="0.2">
      <c r="D404" s="5"/>
      <c r="E404" s="5"/>
      <c r="F404" s="5"/>
      <c r="G404" s="5"/>
    </row>
    <row r="405" spans="4:7" x14ac:dyDescent="0.2">
      <c r="D405" s="5"/>
      <c r="E405" s="5"/>
      <c r="F405" s="5"/>
      <c r="G405" s="5"/>
    </row>
    <row r="406" spans="4:7" x14ac:dyDescent="0.2">
      <c r="D406" s="5"/>
      <c r="E406" s="5"/>
      <c r="F406" s="5"/>
      <c r="G406" s="5"/>
    </row>
    <row r="407" spans="4:7" x14ac:dyDescent="0.2">
      <c r="D407" s="5"/>
      <c r="E407" s="5"/>
      <c r="F407" s="5"/>
      <c r="G407" s="5"/>
    </row>
    <row r="408" spans="4:7" x14ac:dyDescent="0.2">
      <c r="D408" s="5"/>
      <c r="E408" s="5"/>
      <c r="F408" s="5"/>
      <c r="G408" s="5"/>
    </row>
    <row r="409" spans="4:7" x14ac:dyDescent="0.2">
      <c r="D409" s="5"/>
      <c r="E409" s="5"/>
      <c r="F409" s="5"/>
      <c r="G409" s="5"/>
    </row>
    <row r="410" spans="4:7" x14ac:dyDescent="0.2">
      <c r="D410" s="5"/>
      <c r="E410" s="5"/>
      <c r="F410" s="5"/>
      <c r="G410" s="5"/>
    </row>
    <row r="411" spans="4:7" x14ac:dyDescent="0.2">
      <c r="D411" s="5"/>
      <c r="E411" s="5"/>
      <c r="F411" s="5"/>
      <c r="G411" s="5"/>
    </row>
    <row r="412" spans="4:7" x14ac:dyDescent="0.2">
      <c r="D412" s="5"/>
      <c r="E412" s="5"/>
      <c r="F412" s="5"/>
      <c r="G412" s="5"/>
    </row>
    <row r="413" spans="4:7" x14ac:dyDescent="0.2">
      <c r="D413" s="5"/>
      <c r="E413" s="5"/>
      <c r="F413" s="5"/>
      <c r="G413" s="5"/>
    </row>
    <row r="414" spans="4:7" x14ac:dyDescent="0.2">
      <c r="D414" s="5"/>
      <c r="E414" s="5"/>
      <c r="F414" s="5"/>
      <c r="G414" s="5"/>
    </row>
    <row r="415" spans="4:7" x14ac:dyDescent="0.2">
      <c r="D415" s="5"/>
      <c r="E415" s="5"/>
      <c r="F415" s="5"/>
      <c r="G415" s="5"/>
    </row>
    <row r="416" spans="4:7" x14ac:dyDescent="0.2">
      <c r="D416" s="5"/>
      <c r="E416" s="5"/>
      <c r="F416" s="5"/>
      <c r="G416" s="5"/>
    </row>
    <row r="417" spans="4:7" x14ac:dyDescent="0.2">
      <c r="D417" s="5"/>
      <c r="E417" s="5"/>
      <c r="F417" s="5"/>
      <c r="G417" s="5"/>
    </row>
    <row r="418" spans="4:7" x14ac:dyDescent="0.2">
      <c r="D418" s="5"/>
      <c r="E418" s="5"/>
      <c r="F418" s="5"/>
      <c r="G418" s="5"/>
    </row>
    <row r="419" spans="4:7" x14ac:dyDescent="0.2">
      <c r="D419" s="5"/>
      <c r="E419" s="5"/>
      <c r="F419" s="5"/>
      <c r="G419" s="5"/>
    </row>
    <row r="420" spans="4:7" x14ac:dyDescent="0.2">
      <c r="D420" s="5"/>
      <c r="E420" s="5"/>
      <c r="F420" s="5"/>
      <c r="G420" s="5"/>
    </row>
    <row r="421" spans="4:7" x14ac:dyDescent="0.2">
      <c r="D421" s="5"/>
      <c r="E421" s="5"/>
      <c r="F421" s="5"/>
      <c r="G421" s="5"/>
    </row>
    <row r="422" spans="4:7" x14ac:dyDescent="0.2">
      <c r="D422" s="5"/>
      <c r="E422" s="5"/>
      <c r="F422" s="5"/>
      <c r="G422" s="5"/>
    </row>
    <row r="423" spans="4:7" x14ac:dyDescent="0.2">
      <c r="D423" s="5"/>
      <c r="E423" s="5"/>
      <c r="F423" s="5"/>
      <c r="G423" s="5"/>
    </row>
    <row r="424" spans="4:7" x14ac:dyDescent="0.2">
      <c r="D424" s="5"/>
      <c r="E424" s="5"/>
      <c r="F424" s="5"/>
      <c r="G424" s="5"/>
    </row>
    <row r="425" spans="4:7" x14ac:dyDescent="0.2">
      <c r="D425" s="5"/>
      <c r="E425" s="5"/>
      <c r="F425" s="5"/>
      <c r="G425" s="5"/>
    </row>
    <row r="426" spans="4:7" x14ac:dyDescent="0.2">
      <c r="D426" s="5"/>
      <c r="E426" s="5"/>
      <c r="F426" s="5"/>
      <c r="G426" s="5"/>
    </row>
    <row r="427" spans="4:7" x14ac:dyDescent="0.2">
      <c r="D427" s="5"/>
      <c r="E427" s="5"/>
      <c r="F427" s="5"/>
      <c r="G427" s="5"/>
    </row>
    <row r="428" spans="4:7" x14ac:dyDescent="0.2">
      <c r="D428" s="5"/>
      <c r="E428" s="5"/>
      <c r="F428" s="5"/>
      <c r="G428" s="5"/>
    </row>
    <row r="429" spans="4:7" x14ac:dyDescent="0.2">
      <c r="D429" s="5"/>
      <c r="E429" s="5"/>
      <c r="F429" s="5"/>
      <c r="G429" s="5"/>
    </row>
    <row r="430" spans="4:7" x14ac:dyDescent="0.2">
      <c r="D430" s="5"/>
      <c r="E430" s="5"/>
      <c r="F430" s="5"/>
      <c r="G430" s="5"/>
    </row>
    <row r="431" spans="4:7" x14ac:dyDescent="0.2">
      <c r="D431" s="5"/>
      <c r="E431" s="5"/>
      <c r="F431" s="5"/>
      <c r="G431" s="5"/>
    </row>
    <row r="432" spans="4:7" x14ac:dyDescent="0.2">
      <c r="D432" s="5"/>
      <c r="E432" s="5"/>
      <c r="F432" s="5"/>
      <c r="G432" s="5"/>
    </row>
    <row r="433" spans="4:7" x14ac:dyDescent="0.2">
      <c r="D433" s="5"/>
      <c r="E433" s="5"/>
      <c r="F433" s="5"/>
      <c r="G433" s="5"/>
    </row>
    <row r="434" spans="4:7" x14ac:dyDescent="0.2">
      <c r="D434" s="5"/>
      <c r="E434" s="5"/>
      <c r="F434" s="5"/>
      <c r="G434" s="5"/>
    </row>
    <row r="435" spans="4:7" x14ac:dyDescent="0.2">
      <c r="D435" s="5"/>
      <c r="E435" s="5"/>
      <c r="F435" s="5"/>
      <c r="G435" s="5"/>
    </row>
    <row r="436" spans="4:7" x14ac:dyDescent="0.2">
      <c r="D436" s="5"/>
      <c r="E436" s="5"/>
      <c r="F436" s="5"/>
      <c r="G436" s="5"/>
    </row>
    <row r="437" spans="4:7" x14ac:dyDescent="0.2">
      <c r="D437" s="5"/>
      <c r="E437" s="5"/>
      <c r="F437" s="5"/>
      <c r="G437" s="5"/>
    </row>
    <row r="438" spans="4:7" x14ac:dyDescent="0.2">
      <c r="D438" s="5"/>
      <c r="E438" s="5"/>
      <c r="F438" s="5"/>
      <c r="G438" s="5"/>
    </row>
    <row r="439" spans="4:7" x14ac:dyDescent="0.2">
      <c r="D439" s="5"/>
      <c r="E439" s="5"/>
      <c r="F439" s="5"/>
      <c r="G439" s="5"/>
    </row>
    <row r="440" spans="4:7" x14ac:dyDescent="0.2">
      <c r="D440" s="5"/>
      <c r="E440" s="5"/>
      <c r="F440" s="5"/>
      <c r="G440" s="5"/>
    </row>
    <row r="441" spans="4:7" x14ac:dyDescent="0.2">
      <c r="D441" s="5"/>
      <c r="E441" s="5"/>
      <c r="F441" s="5"/>
      <c r="G441" s="5"/>
    </row>
    <row r="442" spans="4:7" x14ac:dyDescent="0.2">
      <c r="D442" s="5"/>
      <c r="E442" s="5"/>
      <c r="F442" s="5"/>
      <c r="G442" s="5"/>
    </row>
    <row r="443" spans="4:7" x14ac:dyDescent="0.2">
      <c r="D443" s="5"/>
      <c r="E443" s="5"/>
      <c r="F443" s="5"/>
      <c r="G443" s="5"/>
    </row>
    <row r="444" spans="4:7" x14ac:dyDescent="0.2">
      <c r="D444" s="5"/>
      <c r="E444" s="5"/>
      <c r="F444" s="5"/>
      <c r="G444" s="5"/>
    </row>
    <row r="445" spans="4:7" x14ac:dyDescent="0.2">
      <c r="D445" s="5"/>
      <c r="E445" s="5"/>
      <c r="F445" s="5"/>
      <c r="G445" s="5"/>
    </row>
    <row r="446" spans="4:7" x14ac:dyDescent="0.2">
      <c r="D446" s="5"/>
      <c r="E446" s="5"/>
      <c r="F446" s="5"/>
      <c r="G446" s="5"/>
    </row>
    <row r="447" spans="4:7" x14ac:dyDescent="0.2">
      <c r="D447" s="5"/>
      <c r="E447" s="5"/>
      <c r="F447" s="5"/>
      <c r="G447" s="5"/>
    </row>
    <row r="448" spans="4:7" x14ac:dyDescent="0.2">
      <c r="D448" s="5"/>
      <c r="E448" s="5"/>
      <c r="F448" s="5"/>
      <c r="G448" s="5"/>
    </row>
    <row r="449" spans="4:7" x14ac:dyDescent="0.2">
      <c r="D449" s="5"/>
      <c r="E449" s="5"/>
      <c r="F449" s="5"/>
      <c r="G449" s="5"/>
    </row>
    <row r="450" spans="4:7" x14ac:dyDescent="0.2">
      <c r="D450" s="5"/>
      <c r="E450" s="5"/>
      <c r="F450" s="5"/>
      <c r="G450" s="5"/>
    </row>
    <row r="451" spans="4:7" x14ac:dyDescent="0.2">
      <c r="D451" s="5"/>
      <c r="E451" s="5"/>
      <c r="F451" s="5"/>
      <c r="G451" s="5"/>
    </row>
    <row r="452" spans="4:7" x14ac:dyDescent="0.2">
      <c r="D452" s="5"/>
      <c r="E452" s="5"/>
      <c r="F452" s="5"/>
      <c r="G452" s="5"/>
    </row>
    <row r="453" spans="4:7" x14ac:dyDescent="0.2">
      <c r="D453" s="5"/>
      <c r="E453" s="5"/>
      <c r="F453" s="5"/>
      <c r="G453" s="5"/>
    </row>
    <row r="454" spans="4:7" x14ac:dyDescent="0.2">
      <c r="D454" s="5"/>
      <c r="E454" s="5"/>
      <c r="F454" s="5"/>
      <c r="G454" s="5"/>
    </row>
    <row r="455" spans="4:7" x14ac:dyDescent="0.2">
      <c r="D455" s="5"/>
      <c r="E455" s="5"/>
      <c r="F455" s="5"/>
      <c r="G455" s="5"/>
    </row>
    <row r="456" spans="4:7" x14ac:dyDescent="0.2">
      <c r="D456" s="5"/>
      <c r="E456" s="5"/>
      <c r="F456" s="5"/>
      <c r="G456" s="5"/>
    </row>
    <row r="457" spans="4:7" x14ac:dyDescent="0.2">
      <c r="D457" s="5"/>
      <c r="E457" s="5"/>
      <c r="F457" s="5"/>
      <c r="G457" s="5"/>
    </row>
    <row r="458" spans="4:7" x14ac:dyDescent="0.2">
      <c r="D458" s="5"/>
      <c r="E458" s="5"/>
      <c r="F458" s="5"/>
      <c r="G458" s="5"/>
    </row>
    <row r="459" spans="4:7" x14ac:dyDescent="0.2">
      <c r="D459" s="5"/>
      <c r="E459" s="5"/>
      <c r="F459" s="5"/>
      <c r="G459" s="5"/>
    </row>
    <row r="460" spans="4:7" x14ac:dyDescent="0.2">
      <c r="D460" s="5"/>
      <c r="E460" s="5"/>
      <c r="F460" s="5"/>
      <c r="G460" s="5"/>
    </row>
    <row r="461" spans="4:7" x14ac:dyDescent="0.2">
      <c r="D461" s="5"/>
      <c r="E461" s="5"/>
      <c r="F461" s="5"/>
      <c r="G461" s="5"/>
    </row>
    <row r="462" spans="4:7" x14ac:dyDescent="0.2">
      <c r="D462" s="5"/>
      <c r="E462" s="5"/>
      <c r="F462" s="5"/>
      <c r="G462" s="5"/>
    </row>
    <row r="463" spans="4:7" x14ac:dyDescent="0.2">
      <c r="D463" s="5"/>
      <c r="E463" s="5"/>
      <c r="F463" s="5"/>
      <c r="G463" s="5"/>
    </row>
    <row r="464" spans="4:7" x14ac:dyDescent="0.2">
      <c r="D464" s="5"/>
      <c r="E464" s="5"/>
      <c r="F464" s="5"/>
      <c r="G464" s="5"/>
    </row>
    <row r="465" spans="4:7" x14ac:dyDescent="0.2">
      <c r="D465" s="5"/>
      <c r="E465" s="5"/>
      <c r="F465" s="5"/>
      <c r="G465" s="5"/>
    </row>
    <row r="466" spans="4:7" x14ac:dyDescent="0.2">
      <c r="D466" s="5"/>
      <c r="E466" s="5"/>
      <c r="F466" s="5"/>
      <c r="G466" s="5"/>
    </row>
    <row r="467" spans="4:7" x14ac:dyDescent="0.2">
      <c r="D467" s="5"/>
      <c r="E467" s="5"/>
      <c r="F467" s="5"/>
      <c r="G467" s="5"/>
    </row>
    <row r="468" spans="4:7" x14ac:dyDescent="0.2">
      <c r="D468" s="5"/>
      <c r="E468" s="5"/>
      <c r="F468" s="5"/>
      <c r="G468" s="5"/>
    </row>
    <row r="469" spans="4:7" x14ac:dyDescent="0.2">
      <c r="D469" s="5"/>
      <c r="E469" s="5"/>
      <c r="F469" s="5"/>
      <c r="G469" s="5"/>
    </row>
    <row r="470" spans="4:7" x14ac:dyDescent="0.2">
      <c r="D470" s="5"/>
      <c r="E470" s="5"/>
      <c r="F470" s="5"/>
      <c r="G470" s="5"/>
    </row>
    <row r="471" spans="4:7" x14ac:dyDescent="0.2">
      <c r="D471" s="5"/>
      <c r="E471" s="5"/>
      <c r="F471" s="5"/>
      <c r="G471" s="5"/>
    </row>
    <row r="472" spans="4:7" x14ac:dyDescent="0.2">
      <c r="D472" s="5"/>
      <c r="E472" s="5"/>
      <c r="F472" s="5"/>
      <c r="G472" s="5"/>
    </row>
    <row r="473" spans="4:7" x14ac:dyDescent="0.2">
      <c r="D473" s="5"/>
      <c r="E473" s="5"/>
      <c r="F473" s="5"/>
      <c r="G473" s="5"/>
    </row>
    <row r="474" spans="4:7" x14ac:dyDescent="0.2">
      <c r="D474" s="5"/>
      <c r="E474" s="5"/>
      <c r="F474" s="5"/>
      <c r="G474" s="5"/>
    </row>
    <row r="475" spans="4:7" x14ac:dyDescent="0.2">
      <c r="D475" s="5"/>
      <c r="E475" s="5"/>
      <c r="F475" s="5"/>
      <c r="G475" s="5"/>
    </row>
    <row r="476" spans="4:7" x14ac:dyDescent="0.2">
      <c r="D476" s="5"/>
      <c r="E476" s="5"/>
      <c r="F476" s="5"/>
      <c r="G476" s="5"/>
    </row>
    <row r="477" spans="4:7" x14ac:dyDescent="0.2">
      <c r="D477" s="5"/>
      <c r="E477" s="5"/>
      <c r="F477" s="5"/>
      <c r="G477" s="5"/>
    </row>
    <row r="478" spans="4:7" x14ac:dyDescent="0.2">
      <c r="D478" s="5"/>
      <c r="E478" s="5"/>
      <c r="F478" s="5"/>
      <c r="G478" s="5"/>
    </row>
    <row r="479" spans="4:7" x14ac:dyDescent="0.2">
      <c r="D479" s="5"/>
      <c r="E479" s="5"/>
      <c r="F479" s="5"/>
      <c r="G479" s="5"/>
    </row>
    <row r="480" spans="4:7" x14ac:dyDescent="0.2">
      <c r="D480" s="5"/>
      <c r="E480" s="5"/>
      <c r="F480" s="5"/>
      <c r="G480" s="5"/>
    </row>
    <row r="481" spans="4:7" x14ac:dyDescent="0.2">
      <c r="D481" s="5"/>
      <c r="E481" s="5"/>
      <c r="F481" s="5"/>
      <c r="G481" s="5"/>
    </row>
    <row r="482" spans="4:7" x14ac:dyDescent="0.2">
      <c r="D482" s="5"/>
      <c r="E482" s="5"/>
      <c r="F482" s="5"/>
      <c r="G482" s="5"/>
    </row>
    <row r="483" spans="4:7" x14ac:dyDescent="0.2">
      <c r="D483" s="5"/>
      <c r="E483" s="5"/>
      <c r="F483" s="5"/>
      <c r="G483" s="5"/>
    </row>
    <row r="484" spans="4:7" x14ac:dyDescent="0.2">
      <c r="D484" s="5"/>
      <c r="E484" s="5"/>
      <c r="F484" s="5"/>
      <c r="G484" s="5"/>
    </row>
    <row r="485" spans="4:7" x14ac:dyDescent="0.2">
      <c r="D485" s="5"/>
      <c r="E485" s="5"/>
      <c r="F485" s="5"/>
      <c r="G485" s="5"/>
    </row>
    <row r="486" spans="4:7" x14ac:dyDescent="0.2">
      <c r="D486" s="5"/>
      <c r="E486" s="5"/>
      <c r="F486" s="5"/>
      <c r="G486" s="5"/>
    </row>
    <row r="487" spans="4:7" x14ac:dyDescent="0.2">
      <c r="D487" s="5"/>
      <c r="E487" s="5"/>
      <c r="F487" s="5"/>
      <c r="G487" s="5"/>
    </row>
    <row r="488" spans="4:7" x14ac:dyDescent="0.2">
      <c r="D488" s="5"/>
      <c r="E488" s="5"/>
      <c r="F488" s="5"/>
      <c r="G488" s="5"/>
    </row>
    <row r="489" spans="4:7" x14ac:dyDescent="0.2">
      <c r="D489" s="5"/>
      <c r="E489" s="5"/>
      <c r="F489" s="5"/>
      <c r="G489" s="5"/>
    </row>
    <row r="490" spans="4:7" x14ac:dyDescent="0.2">
      <c r="D490" s="5"/>
      <c r="E490" s="5"/>
      <c r="F490" s="5"/>
      <c r="G490" s="5"/>
    </row>
    <row r="491" spans="4:7" x14ac:dyDescent="0.2">
      <c r="D491" s="5"/>
      <c r="E491" s="5"/>
      <c r="F491" s="5"/>
      <c r="G491" s="5"/>
    </row>
    <row r="492" spans="4:7" x14ac:dyDescent="0.2">
      <c r="D492" s="5"/>
      <c r="E492" s="5"/>
      <c r="F492" s="5"/>
      <c r="G492" s="5"/>
    </row>
    <row r="493" spans="4:7" x14ac:dyDescent="0.2">
      <c r="D493" s="5"/>
      <c r="E493" s="5"/>
      <c r="F493" s="5"/>
      <c r="G493" s="5"/>
    </row>
    <row r="494" spans="4:7" x14ac:dyDescent="0.2">
      <c r="D494" s="5"/>
      <c r="E494" s="5"/>
      <c r="F494" s="5"/>
      <c r="G494" s="5"/>
    </row>
    <row r="495" spans="4:7" x14ac:dyDescent="0.2">
      <c r="D495" s="5"/>
      <c r="E495" s="5"/>
      <c r="F495" s="5"/>
      <c r="G495" s="5"/>
    </row>
    <row r="496" spans="4:7" x14ac:dyDescent="0.2">
      <c r="D496" s="5"/>
      <c r="E496" s="5"/>
      <c r="F496" s="5"/>
      <c r="G496" s="5"/>
    </row>
    <row r="497" spans="4:7" x14ac:dyDescent="0.2">
      <c r="D497" s="5"/>
      <c r="E497" s="5"/>
      <c r="F497" s="5"/>
      <c r="G497" s="5"/>
    </row>
    <row r="498" spans="4:7" x14ac:dyDescent="0.2">
      <c r="D498" s="5"/>
      <c r="E498" s="5"/>
      <c r="F498" s="5"/>
      <c r="G498" s="5"/>
    </row>
    <row r="499" spans="4:7" x14ac:dyDescent="0.2">
      <c r="D499" s="5"/>
      <c r="E499" s="5"/>
      <c r="F499" s="5"/>
      <c r="G499" s="5"/>
    </row>
    <row r="500" spans="4:7" x14ac:dyDescent="0.2">
      <c r="D500" s="5"/>
      <c r="E500" s="5"/>
      <c r="F500" s="5"/>
      <c r="G500" s="5"/>
    </row>
    <row r="501" spans="4:7" x14ac:dyDescent="0.2">
      <c r="D501" s="5"/>
      <c r="E501" s="5"/>
      <c r="F501" s="5"/>
      <c r="G501" s="5"/>
    </row>
    <row r="502" spans="4:7" x14ac:dyDescent="0.2">
      <c r="D502" s="5"/>
      <c r="E502" s="5"/>
      <c r="F502" s="5"/>
      <c r="G502" s="5"/>
    </row>
    <row r="503" spans="4:7" x14ac:dyDescent="0.2">
      <c r="D503" s="5"/>
      <c r="E503" s="5"/>
      <c r="F503" s="5"/>
      <c r="G503" s="5"/>
    </row>
    <row r="504" spans="4:7" x14ac:dyDescent="0.2">
      <c r="D504" s="5"/>
      <c r="E504" s="5"/>
      <c r="F504" s="5"/>
      <c r="G504" s="5"/>
    </row>
    <row r="505" spans="4:7" x14ac:dyDescent="0.2">
      <c r="D505" s="5"/>
      <c r="E505" s="5"/>
      <c r="F505" s="5"/>
      <c r="G505" s="5"/>
    </row>
    <row r="506" spans="4:7" x14ac:dyDescent="0.2">
      <c r="D506" s="5"/>
      <c r="E506" s="5"/>
      <c r="F506" s="5"/>
      <c r="G506" s="5"/>
    </row>
    <row r="507" spans="4:7" x14ac:dyDescent="0.2">
      <c r="D507" s="5"/>
      <c r="E507" s="5"/>
      <c r="F507" s="5"/>
      <c r="G507" s="5"/>
    </row>
    <row r="508" spans="4:7" x14ac:dyDescent="0.2">
      <c r="D508" s="5"/>
      <c r="E508" s="5"/>
      <c r="F508" s="5"/>
      <c r="G508" s="5"/>
    </row>
    <row r="509" spans="4:7" x14ac:dyDescent="0.2">
      <c r="D509" s="5"/>
      <c r="E509" s="5"/>
      <c r="F509" s="5"/>
      <c r="G509" s="5"/>
    </row>
    <row r="510" spans="4:7" x14ac:dyDescent="0.2">
      <c r="D510" s="5"/>
      <c r="E510" s="5"/>
      <c r="F510" s="5"/>
      <c r="G510" s="5"/>
    </row>
    <row r="511" spans="4:7" x14ac:dyDescent="0.2">
      <c r="D511" s="5"/>
      <c r="E511" s="5"/>
      <c r="F511" s="5"/>
      <c r="G511" s="5"/>
    </row>
    <row r="512" spans="4:7" x14ac:dyDescent="0.2">
      <c r="D512" s="5"/>
      <c r="E512" s="5"/>
      <c r="F512" s="5"/>
      <c r="G512" s="5"/>
    </row>
    <row r="513" spans="4:7" x14ac:dyDescent="0.2">
      <c r="D513" s="5"/>
      <c r="E513" s="5"/>
      <c r="F513" s="5"/>
      <c r="G513" s="5"/>
    </row>
    <row r="514" spans="4:7" x14ac:dyDescent="0.2">
      <c r="D514" s="5"/>
      <c r="E514" s="5"/>
      <c r="F514" s="5"/>
      <c r="G514" s="5"/>
    </row>
    <row r="515" spans="4:7" x14ac:dyDescent="0.2">
      <c r="D515" s="5"/>
      <c r="E515" s="5"/>
      <c r="F515" s="5"/>
      <c r="G515" s="5"/>
    </row>
    <row r="516" spans="4:7" x14ac:dyDescent="0.2">
      <c r="D516" s="5"/>
      <c r="E516" s="5"/>
      <c r="F516" s="5"/>
      <c r="G516" s="5"/>
    </row>
    <row r="517" spans="4:7" x14ac:dyDescent="0.2">
      <c r="D517" s="5"/>
      <c r="E517" s="5"/>
      <c r="F517" s="5"/>
      <c r="G517" s="5"/>
    </row>
    <row r="518" spans="4:7" x14ac:dyDescent="0.2">
      <c r="D518" s="5"/>
      <c r="E518" s="5"/>
      <c r="F518" s="5"/>
      <c r="G518" s="5"/>
    </row>
    <row r="519" spans="4:7" x14ac:dyDescent="0.2">
      <c r="D519" s="5"/>
      <c r="E519" s="5"/>
      <c r="F519" s="5"/>
      <c r="G519" s="5"/>
    </row>
    <row r="520" spans="4:7" x14ac:dyDescent="0.2">
      <c r="D520" s="5"/>
      <c r="E520" s="5"/>
      <c r="F520" s="5"/>
      <c r="G520" s="5"/>
    </row>
    <row r="521" spans="4:7" x14ac:dyDescent="0.2">
      <c r="D521" s="5"/>
      <c r="E521" s="5"/>
      <c r="F521" s="5"/>
      <c r="G521" s="5"/>
    </row>
    <row r="522" spans="4:7" x14ac:dyDescent="0.2">
      <c r="D522" s="5"/>
      <c r="E522" s="5"/>
      <c r="F522" s="5"/>
      <c r="G522" s="5"/>
    </row>
    <row r="523" spans="4:7" x14ac:dyDescent="0.2">
      <c r="D523" s="5"/>
      <c r="E523" s="5"/>
      <c r="F523" s="5"/>
      <c r="G523" s="5"/>
    </row>
    <row r="524" spans="4:7" x14ac:dyDescent="0.2">
      <c r="D524" s="5"/>
      <c r="E524" s="5"/>
      <c r="F524" s="5"/>
      <c r="G524" s="5"/>
    </row>
    <row r="525" spans="4:7" x14ac:dyDescent="0.2">
      <c r="D525" s="5"/>
      <c r="E525" s="5"/>
      <c r="F525" s="5"/>
      <c r="G525" s="5"/>
    </row>
    <row r="526" spans="4:7" x14ac:dyDescent="0.2">
      <c r="D526" s="5"/>
      <c r="E526" s="5"/>
      <c r="F526" s="5"/>
      <c r="G526" s="5"/>
    </row>
    <row r="527" spans="4:7" x14ac:dyDescent="0.2">
      <c r="D527" s="5"/>
      <c r="E527" s="5"/>
      <c r="F527" s="5"/>
      <c r="G527" s="5"/>
    </row>
    <row r="528" spans="4:7" x14ac:dyDescent="0.2">
      <c r="D528" s="5"/>
      <c r="E528" s="5"/>
      <c r="F528" s="5"/>
      <c r="G528" s="5"/>
    </row>
    <row r="529" spans="4:7" x14ac:dyDescent="0.2">
      <c r="D529" s="5"/>
      <c r="E529" s="5"/>
      <c r="F529" s="5"/>
      <c r="G529" s="5"/>
    </row>
    <row r="530" spans="4:7" x14ac:dyDescent="0.2">
      <c r="D530" s="5"/>
      <c r="E530" s="5"/>
      <c r="F530" s="5"/>
      <c r="G530" s="5"/>
    </row>
    <row r="531" spans="4:7" x14ac:dyDescent="0.2">
      <c r="D531" s="5"/>
      <c r="E531" s="5"/>
      <c r="F531" s="5"/>
      <c r="G531" s="5"/>
    </row>
    <row r="532" spans="4:7" x14ac:dyDescent="0.2">
      <c r="D532" s="5"/>
      <c r="E532" s="5"/>
      <c r="F532" s="5"/>
      <c r="G532" s="5"/>
    </row>
    <row r="533" spans="4:7" x14ac:dyDescent="0.2">
      <c r="D533" s="5"/>
      <c r="E533" s="5"/>
      <c r="F533" s="5"/>
      <c r="G533" s="5"/>
    </row>
    <row r="534" spans="4:7" x14ac:dyDescent="0.2">
      <c r="D534" s="5"/>
      <c r="E534" s="5"/>
      <c r="F534" s="5"/>
      <c r="G534" s="5"/>
    </row>
    <row r="535" spans="4:7" x14ac:dyDescent="0.2">
      <c r="D535" s="5"/>
      <c r="E535" s="5"/>
      <c r="F535" s="5"/>
      <c r="G535" s="5"/>
    </row>
    <row r="536" spans="4:7" x14ac:dyDescent="0.2">
      <c r="D536" s="5"/>
      <c r="E536" s="5"/>
      <c r="F536" s="5"/>
      <c r="G536" s="5"/>
    </row>
    <row r="537" spans="4:7" x14ac:dyDescent="0.2">
      <c r="D537" s="5"/>
      <c r="E537" s="5"/>
      <c r="F537" s="5"/>
      <c r="G537" s="5"/>
    </row>
    <row r="538" spans="4:7" x14ac:dyDescent="0.2">
      <c r="D538" s="5"/>
      <c r="E538" s="5"/>
      <c r="F538" s="5"/>
      <c r="G538" s="5"/>
    </row>
    <row r="539" spans="4:7" x14ac:dyDescent="0.2">
      <c r="D539" s="5"/>
      <c r="E539" s="5"/>
      <c r="F539" s="5"/>
      <c r="G539" s="5"/>
    </row>
    <row r="540" spans="4:7" x14ac:dyDescent="0.2">
      <c r="D540" s="5"/>
      <c r="E540" s="5"/>
      <c r="F540" s="5"/>
      <c r="G540" s="5"/>
    </row>
    <row r="541" spans="4:7" x14ac:dyDescent="0.2">
      <c r="D541" s="5"/>
      <c r="E541" s="5"/>
      <c r="F541" s="5"/>
      <c r="G541" s="5"/>
    </row>
    <row r="542" spans="4:7" x14ac:dyDescent="0.2">
      <c r="D542" s="5"/>
      <c r="E542" s="5"/>
      <c r="F542" s="5"/>
      <c r="G542" s="5"/>
    </row>
    <row r="543" spans="4:7" x14ac:dyDescent="0.2">
      <c r="D543" s="5"/>
      <c r="E543" s="5"/>
      <c r="F543" s="5"/>
      <c r="G543" s="5"/>
    </row>
    <row r="544" spans="4:7" x14ac:dyDescent="0.2">
      <c r="D544" s="5"/>
      <c r="E544" s="5"/>
      <c r="F544" s="5"/>
      <c r="G544" s="5"/>
    </row>
    <row r="545" spans="4:7" x14ac:dyDescent="0.2">
      <c r="D545" s="5"/>
      <c r="E545" s="5"/>
      <c r="F545" s="5"/>
      <c r="G545" s="5"/>
    </row>
    <row r="546" spans="4:7" x14ac:dyDescent="0.2">
      <c r="D546" s="5"/>
      <c r="E546" s="5"/>
      <c r="F546" s="5"/>
      <c r="G546" s="5"/>
    </row>
    <row r="547" spans="4:7" x14ac:dyDescent="0.2">
      <c r="D547" s="5"/>
      <c r="E547" s="5"/>
      <c r="F547" s="5"/>
      <c r="G547" s="5"/>
    </row>
    <row r="548" spans="4:7" x14ac:dyDescent="0.2">
      <c r="D548" s="5"/>
      <c r="E548" s="5"/>
      <c r="F548" s="5"/>
      <c r="G548" s="5"/>
    </row>
    <row r="549" spans="4:7" x14ac:dyDescent="0.2">
      <c r="D549" s="5"/>
      <c r="E549" s="5"/>
      <c r="F549" s="5"/>
      <c r="G549" s="5"/>
    </row>
    <row r="550" spans="4:7" x14ac:dyDescent="0.2">
      <c r="D550" s="5"/>
      <c r="E550" s="5"/>
      <c r="F550" s="5"/>
      <c r="G550" s="5"/>
    </row>
    <row r="551" spans="4:7" x14ac:dyDescent="0.2">
      <c r="D551" s="5"/>
      <c r="E551" s="5"/>
      <c r="F551" s="5"/>
      <c r="G551" s="5"/>
    </row>
    <row r="552" spans="4:7" x14ac:dyDescent="0.2">
      <c r="D552" s="5"/>
      <c r="E552" s="5"/>
      <c r="F552" s="5"/>
      <c r="G552" s="5"/>
    </row>
    <row r="553" spans="4:7" x14ac:dyDescent="0.2">
      <c r="D553" s="5"/>
      <c r="E553" s="5"/>
      <c r="F553" s="5"/>
      <c r="G553" s="5"/>
    </row>
    <row r="554" spans="4:7" x14ac:dyDescent="0.2">
      <c r="D554" s="5"/>
      <c r="E554" s="5"/>
      <c r="F554" s="5"/>
      <c r="G554" s="5"/>
    </row>
    <row r="555" spans="4:7" x14ac:dyDescent="0.2">
      <c r="D555" s="5"/>
      <c r="E555" s="5"/>
      <c r="F555" s="5"/>
      <c r="G555" s="5"/>
    </row>
    <row r="556" spans="4:7" x14ac:dyDescent="0.2">
      <c r="D556" s="5"/>
      <c r="E556" s="5"/>
      <c r="F556" s="5"/>
      <c r="G556" s="5"/>
    </row>
    <row r="557" spans="4:7" x14ac:dyDescent="0.2">
      <c r="D557" s="5"/>
      <c r="E557" s="5"/>
      <c r="F557" s="5"/>
      <c r="G557" s="5"/>
    </row>
    <row r="558" spans="4:7" x14ac:dyDescent="0.2">
      <c r="D558" s="5"/>
      <c r="E558" s="5"/>
      <c r="F558" s="5"/>
      <c r="G558" s="5"/>
    </row>
    <row r="559" spans="4:7" x14ac:dyDescent="0.2">
      <c r="D559" s="5"/>
      <c r="E559" s="5"/>
      <c r="F559" s="5"/>
      <c r="G559" s="5"/>
    </row>
    <row r="560" spans="4:7" x14ac:dyDescent="0.2">
      <c r="D560" s="5"/>
      <c r="E560" s="5"/>
      <c r="F560" s="5"/>
      <c r="G560" s="5"/>
    </row>
    <row r="561" spans="4:7" x14ac:dyDescent="0.2">
      <c r="D561" s="5"/>
      <c r="E561" s="5"/>
      <c r="F561" s="5"/>
      <c r="G561" s="5"/>
    </row>
    <row r="562" spans="4:7" x14ac:dyDescent="0.2">
      <c r="D562" s="5"/>
      <c r="E562" s="5"/>
      <c r="F562" s="5"/>
      <c r="G562" s="5"/>
    </row>
    <row r="563" spans="4:7" x14ac:dyDescent="0.2">
      <c r="D563" s="5"/>
      <c r="E563" s="5"/>
      <c r="F563" s="5"/>
      <c r="G563" s="5"/>
    </row>
    <row r="564" spans="4:7" x14ac:dyDescent="0.2">
      <c r="D564" s="5"/>
      <c r="E564" s="5"/>
      <c r="F564" s="5"/>
      <c r="G564" s="5"/>
    </row>
    <row r="565" spans="4:7" x14ac:dyDescent="0.2">
      <c r="D565" s="5"/>
      <c r="E565" s="5"/>
      <c r="F565" s="5"/>
      <c r="G565" s="5"/>
    </row>
    <row r="566" spans="4:7" x14ac:dyDescent="0.2">
      <c r="D566" s="5"/>
      <c r="E566" s="5"/>
      <c r="F566" s="5"/>
      <c r="G566" s="5"/>
    </row>
    <row r="567" spans="4:7" x14ac:dyDescent="0.2">
      <c r="D567" s="5"/>
      <c r="E567" s="5"/>
      <c r="F567" s="5"/>
      <c r="G567" s="5"/>
    </row>
    <row r="568" spans="4:7" x14ac:dyDescent="0.2">
      <c r="D568" s="5"/>
      <c r="E568" s="5"/>
      <c r="F568" s="5"/>
      <c r="G568" s="5"/>
    </row>
    <row r="569" spans="4:7" x14ac:dyDescent="0.2">
      <c r="D569" s="5"/>
      <c r="E569" s="5"/>
      <c r="F569" s="5"/>
      <c r="G569" s="5"/>
    </row>
    <row r="570" spans="4:7" x14ac:dyDescent="0.2">
      <c r="D570" s="5"/>
      <c r="E570" s="5"/>
      <c r="F570" s="5"/>
      <c r="G570" s="5"/>
    </row>
    <row r="571" spans="4:7" x14ac:dyDescent="0.2">
      <c r="D571" s="5"/>
      <c r="E571" s="5"/>
      <c r="F571" s="5"/>
      <c r="G571" s="5"/>
    </row>
    <row r="572" spans="4:7" x14ac:dyDescent="0.2">
      <c r="D572" s="5"/>
      <c r="E572" s="5"/>
      <c r="F572" s="5"/>
      <c r="G572" s="5"/>
    </row>
    <row r="573" spans="4:7" x14ac:dyDescent="0.2">
      <c r="D573" s="5"/>
      <c r="E573" s="5"/>
      <c r="F573" s="5"/>
      <c r="G573" s="5"/>
    </row>
    <row r="574" spans="4:7" x14ac:dyDescent="0.2">
      <c r="D574" s="5"/>
      <c r="E574" s="5"/>
      <c r="F574" s="5"/>
      <c r="G574" s="5"/>
    </row>
    <row r="575" spans="4:7" x14ac:dyDescent="0.2">
      <c r="D575" s="5"/>
      <c r="E575" s="5"/>
      <c r="F575" s="5"/>
      <c r="G575" s="5"/>
    </row>
    <row r="576" spans="4:7" x14ac:dyDescent="0.2">
      <c r="D576" s="5"/>
      <c r="E576" s="5"/>
      <c r="F576" s="5"/>
      <c r="G576" s="5"/>
    </row>
    <row r="577" spans="4:7" x14ac:dyDescent="0.2">
      <c r="D577" s="5"/>
      <c r="E577" s="5"/>
      <c r="F577" s="5"/>
      <c r="G577" s="5"/>
    </row>
    <row r="578" spans="4:7" x14ac:dyDescent="0.2">
      <c r="D578" s="5"/>
      <c r="E578" s="5"/>
      <c r="F578" s="5"/>
      <c r="G578" s="5"/>
    </row>
    <row r="579" spans="4:7" x14ac:dyDescent="0.2">
      <c r="D579" s="5"/>
      <c r="E579" s="5"/>
      <c r="F579" s="5"/>
      <c r="G579" s="5"/>
    </row>
    <row r="580" spans="4:7" x14ac:dyDescent="0.2">
      <c r="D580" s="5"/>
      <c r="E580" s="5"/>
      <c r="F580" s="5"/>
      <c r="G580" s="5"/>
    </row>
    <row r="581" spans="4:7" x14ac:dyDescent="0.2">
      <c r="D581" s="5"/>
      <c r="E581" s="5"/>
      <c r="F581" s="5"/>
      <c r="G581" s="5"/>
    </row>
    <row r="582" spans="4:7" x14ac:dyDescent="0.2">
      <c r="D582" s="5"/>
      <c r="E582" s="5"/>
      <c r="F582" s="5"/>
      <c r="G582" s="5"/>
    </row>
    <row r="583" spans="4:7" x14ac:dyDescent="0.2">
      <c r="D583" s="5"/>
      <c r="E583" s="5"/>
      <c r="F583" s="5"/>
      <c r="G583" s="5"/>
    </row>
    <row r="584" spans="4:7" x14ac:dyDescent="0.2">
      <c r="D584" s="5"/>
      <c r="E584" s="5"/>
      <c r="F584" s="5"/>
      <c r="G584" s="5"/>
    </row>
    <row r="585" spans="4:7" x14ac:dyDescent="0.2">
      <c r="D585" s="5"/>
      <c r="E585" s="5"/>
      <c r="F585" s="5"/>
      <c r="G585" s="5"/>
    </row>
    <row r="586" spans="4:7" x14ac:dyDescent="0.2">
      <c r="D586" s="5"/>
      <c r="E586" s="5"/>
      <c r="F586" s="5"/>
      <c r="G586" s="5"/>
    </row>
    <row r="587" spans="4:7" x14ac:dyDescent="0.2">
      <c r="D587" s="5"/>
      <c r="E587" s="5"/>
      <c r="F587" s="5"/>
      <c r="G587" s="5"/>
    </row>
    <row r="588" spans="4:7" x14ac:dyDescent="0.2">
      <c r="D588" s="5"/>
      <c r="E588" s="5"/>
      <c r="F588" s="5"/>
      <c r="G588" s="5"/>
    </row>
    <row r="589" spans="4:7" x14ac:dyDescent="0.2">
      <c r="D589" s="5"/>
      <c r="E589" s="5"/>
      <c r="F589" s="5"/>
      <c r="G589" s="5"/>
    </row>
    <row r="590" spans="4:7" x14ac:dyDescent="0.2">
      <c r="D590" s="5"/>
      <c r="E590" s="5"/>
      <c r="F590" s="5"/>
      <c r="G590" s="5"/>
    </row>
    <row r="591" spans="4:7" x14ac:dyDescent="0.2">
      <c r="D591" s="5"/>
      <c r="E591" s="5"/>
      <c r="F591" s="5"/>
      <c r="G591" s="5"/>
    </row>
    <row r="592" spans="4:7" x14ac:dyDescent="0.2">
      <c r="D592" s="5"/>
      <c r="E592" s="5"/>
      <c r="F592" s="5"/>
      <c r="G592" s="5"/>
    </row>
    <row r="593" spans="4:7" x14ac:dyDescent="0.2">
      <c r="D593" s="5"/>
      <c r="E593" s="5"/>
      <c r="F593" s="5"/>
      <c r="G593" s="5"/>
    </row>
    <row r="594" spans="4:7" x14ac:dyDescent="0.2">
      <c r="D594" s="5"/>
      <c r="E594" s="5"/>
      <c r="F594" s="5"/>
      <c r="G594" s="5"/>
    </row>
    <row r="595" spans="4:7" x14ac:dyDescent="0.2">
      <c r="D595" s="5"/>
      <c r="E595" s="5"/>
      <c r="F595" s="5"/>
      <c r="G595" s="5"/>
    </row>
    <row r="596" spans="4:7" x14ac:dyDescent="0.2">
      <c r="D596" s="5"/>
      <c r="E596" s="5"/>
      <c r="F596" s="5"/>
      <c r="G596" s="5"/>
    </row>
    <row r="597" spans="4:7" x14ac:dyDescent="0.2">
      <c r="D597" s="5"/>
      <c r="E597" s="5"/>
      <c r="F597" s="5"/>
      <c r="G597" s="5"/>
    </row>
    <row r="598" spans="4:7" x14ac:dyDescent="0.2">
      <c r="D598" s="5"/>
      <c r="E598" s="5"/>
      <c r="F598" s="5"/>
      <c r="G598" s="5"/>
    </row>
    <row r="599" spans="4:7" x14ac:dyDescent="0.2">
      <c r="D599" s="5"/>
      <c r="E599" s="5"/>
      <c r="F599" s="5"/>
      <c r="G599" s="5"/>
    </row>
    <row r="600" spans="4:7" x14ac:dyDescent="0.2">
      <c r="D600" s="5"/>
      <c r="E600" s="5"/>
      <c r="F600" s="5"/>
      <c r="G600" s="5"/>
    </row>
    <row r="601" spans="4:7" x14ac:dyDescent="0.2">
      <c r="D601" s="5"/>
      <c r="E601" s="5"/>
      <c r="F601" s="5"/>
      <c r="G601" s="5"/>
    </row>
    <row r="602" spans="4:7" x14ac:dyDescent="0.2">
      <c r="D602" s="5"/>
      <c r="E602" s="5"/>
      <c r="F602" s="5"/>
      <c r="G602" s="5"/>
    </row>
    <row r="603" spans="4:7" x14ac:dyDescent="0.2">
      <c r="D603" s="5"/>
      <c r="E603" s="5"/>
      <c r="F603" s="5"/>
      <c r="G603" s="5"/>
    </row>
    <row r="604" spans="4:7" x14ac:dyDescent="0.2">
      <c r="D604" s="5"/>
      <c r="E604" s="5"/>
      <c r="F604" s="5"/>
      <c r="G604" s="5"/>
    </row>
    <row r="605" spans="4:7" x14ac:dyDescent="0.2">
      <c r="D605" s="5"/>
      <c r="E605" s="5"/>
      <c r="F605" s="5"/>
      <c r="G605" s="5"/>
    </row>
    <row r="606" spans="4:7" x14ac:dyDescent="0.2">
      <c r="D606" s="5"/>
      <c r="E606" s="5"/>
      <c r="F606" s="5"/>
      <c r="G606" s="5"/>
    </row>
    <row r="607" spans="4:7" x14ac:dyDescent="0.2">
      <c r="D607" s="5"/>
      <c r="E607" s="5"/>
      <c r="F607" s="5"/>
      <c r="G607" s="5"/>
    </row>
    <row r="608" spans="4:7" x14ac:dyDescent="0.2">
      <c r="D608" s="5"/>
      <c r="E608" s="5"/>
      <c r="F608" s="5"/>
      <c r="G608" s="5"/>
    </row>
    <row r="609" spans="4:7" x14ac:dyDescent="0.2">
      <c r="D609" s="5"/>
      <c r="E609" s="5"/>
      <c r="F609" s="5"/>
      <c r="G609" s="5"/>
    </row>
    <row r="610" spans="4:7" x14ac:dyDescent="0.2">
      <c r="D610" s="5"/>
      <c r="E610" s="5"/>
      <c r="F610" s="5"/>
      <c r="G610" s="5"/>
    </row>
    <row r="611" spans="4:7" x14ac:dyDescent="0.2">
      <c r="D611" s="5"/>
      <c r="E611" s="5"/>
      <c r="F611" s="5"/>
      <c r="G611" s="5"/>
    </row>
    <row r="612" spans="4:7" x14ac:dyDescent="0.2">
      <c r="D612" s="5"/>
      <c r="E612" s="5"/>
      <c r="F612" s="5"/>
      <c r="G612" s="5"/>
    </row>
    <row r="613" spans="4:7" x14ac:dyDescent="0.2">
      <c r="D613" s="5"/>
      <c r="E613" s="5"/>
      <c r="F613" s="5"/>
      <c r="G613" s="5"/>
    </row>
    <row r="614" spans="4:7" x14ac:dyDescent="0.2">
      <c r="D614" s="5"/>
      <c r="E614" s="5"/>
      <c r="F614" s="5"/>
      <c r="G614" s="5"/>
    </row>
    <row r="615" spans="4:7" x14ac:dyDescent="0.2">
      <c r="D615" s="5"/>
      <c r="E615" s="5"/>
      <c r="F615" s="5"/>
      <c r="G615" s="5"/>
    </row>
    <row r="616" spans="4:7" x14ac:dyDescent="0.2">
      <c r="D616" s="5"/>
      <c r="E616" s="5"/>
      <c r="F616" s="5"/>
      <c r="G616" s="5"/>
    </row>
    <row r="617" spans="4:7" x14ac:dyDescent="0.2">
      <c r="D617" s="5"/>
      <c r="E617" s="5"/>
      <c r="F617" s="5"/>
      <c r="G617" s="5"/>
    </row>
    <row r="618" spans="4:7" x14ac:dyDescent="0.2">
      <c r="D618" s="5"/>
      <c r="E618" s="5"/>
      <c r="F618" s="5"/>
      <c r="G618" s="5"/>
    </row>
    <row r="619" spans="4:7" x14ac:dyDescent="0.2">
      <c r="D619" s="5"/>
      <c r="E619" s="5"/>
      <c r="F619" s="5"/>
      <c r="G619" s="5"/>
    </row>
    <row r="620" spans="4:7" x14ac:dyDescent="0.2">
      <c r="D620" s="5"/>
      <c r="E620" s="5"/>
      <c r="F620" s="5"/>
      <c r="G620" s="5"/>
    </row>
    <row r="621" spans="4:7" x14ac:dyDescent="0.2">
      <c r="D621" s="5"/>
      <c r="E621" s="5"/>
      <c r="F621" s="5"/>
      <c r="G621" s="5"/>
    </row>
    <row r="622" spans="4:7" x14ac:dyDescent="0.2">
      <c r="D622" s="5"/>
      <c r="E622" s="5"/>
      <c r="F622" s="5"/>
      <c r="G622" s="5"/>
    </row>
    <row r="623" spans="4:7" x14ac:dyDescent="0.2">
      <c r="D623" s="5"/>
      <c r="E623" s="5"/>
      <c r="F623" s="5"/>
      <c r="G623" s="5"/>
    </row>
    <row r="624" spans="4:7" x14ac:dyDescent="0.2">
      <c r="D624" s="5"/>
      <c r="E624" s="5"/>
      <c r="F624" s="5"/>
      <c r="G624" s="5"/>
    </row>
    <row r="625" spans="4:7" x14ac:dyDescent="0.2">
      <c r="D625" s="5"/>
      <c r="E625" s="5"/>
      <c r="F625" s="5"/>
      <c r="G625" s="5"/>
    </row>
    <row r="626" spans="4:7" x14ac:dyDescent="0.2">
      <c r="D626" s="5"/>
      <c r="E626" s="5"/>
      <c r="F626" s="5"/>
      <c r="G626" s="5"/>
    </row>
    <row r="627" spans="4:7" x14ac:dyDescent="0.2">
      <c r="D627" s="5"/>
      <c r="E627" s="5"/>
      <c r="F627" s="5"/>
      <c r="G627" s="5"/>
    </row>
    <row r="628" spans="4:7" x14ac:dyDescent="0.2">
      <c r="D628" s="5"/>
      <c r="E628" s="5"/>
      <c r="F628" s="5"/>
      <c r="G628" s="5"/>
    </row>
    <row r="629" spans="4:7" x14ac:dyDescent="0.2">
      <c r="D629" s="5"/>
      <c r="E629" s="5"/>
      <c r="F629" s="5"/>
      <c r="G629" s="5"/>
    </row>
    <row r="630" spans="4:7" x14ac:dyDescent="0.2">
      <c r="D630" s="5"/>
      <c r="E630" s="5"/>
      <c r="F630" s="5"/>
      <c r="G630" s="5"/>
    </row>
    <row r="631" spans="4:7" x14ac:dyDescent="0.2">
      <c r="D631" s="5"/>
      <c r="E631" s="5"/>
      <c r="F631" s="5"/>
      <c r="G631" s="5"/>
    </row>
    <row r="632" spans="4:7" x14ac:dyDescent="0.2">
      <c r="D632" s="5"/>
      <c r="E632" s="5"/>
      <c r="F632" s="5"/>
      <c r="G632" s="5"/>
    </row>
    <row r="633" spans="4:7" x14ac:dyDescent="0.2">
      <c r="D633" s="5"/>
      <c r="E633" s="5"/>
      <c r="F633" s="5"/>
      <c r="G633" s="5"/>
    </row>
    <row r="634" spans="4:7" x14ac:dyDescent="0.2">
      <c r="D634" s="5"/>
      <c r="E634" s="5"/>
      <c r="F634" s="5"/>
      <c r="G634" s="5"/>
    </row>
    <row r="635" spans="4:7" x14ac:dyDescent="0.2">
      <c r="D635" s="5"/>
      <c r="E635" s="5"/>
      <c r="F635" s="5"/>
      <c r="G635" s="5"/>
    </row>
    <row r="636" spans="4:7" x14ac:dyDescent="0.2">
      <c r="D636" s="5"/>
      <c r="E636" s="5"/>
      <c r="F636" s="5"/>
      <c r="G636" s="5"/>
    </row>
    <row r="637" spans="4:7" x14ac:dyDescent="0.2">
      <c r="D637" s="5"/>
      <c r="E637" s="5"/>
      <c r="F637" s="5"/>
      <c r="G637" s="5"/>
    </row>
    <row r="638" spans="4:7" x14ac:dyDescent="0.2">
      <c r="D638" s="5"/>
      <c r="E638" s="5"/>
      <c r="F638" s="5"/>
      <c r="G638" s="5"/>
    </row>
    <row r="639" spans="4:7" x14ac:dyDescent="0.2">
      <c r="D639" s="5"/>
      <c r="E639" s="5"/>
      <c r="F639" s="5"/>
      <c r="G639" s="5"/>
    </row>
    <row r="640" spans="4:7" x14ac:dyDescent="0.2">
      <c r="D640" s="5"/>
      <c r="E640" s="5"/>
      <c r="F640" s="5"/>
      <c r="G640" s="5"/>
    </row>
    <row r="641" spans="4:7" x14ac:dyDescent="0.2">
      <c r="D641" s="5"/>
      <c r="E641" s="5"/>
      <c r="F641" s="5"/>
      <c r="G641" s="5"/>
    </row>
    <row r="642" spans="4:7" x14ac:dyDescent="0.2">
      <c r="D642" s="5"/>
      <c r="E642" s="5"/>
      <c r="F642" s="5"/>
      <c r="G642" s="5"/>
    </row>
    <row r="643" spans="4:7" x14ac:dyDescent="0.2">
      <c r="D643" s="5"/>
      <c r="E643" s="5"/>
      <c r="F643" s="5"/>
      <c r="G643" s="5"/>
    </row>
    <row r="644" spans="4:7" x14ac:dyDescent="0.2">
      <c r="D644" s="5"/>
      <c r="E644" s="5"/>
      <c r="F644" s="5"/>
      <c r="G644" s="5"/>
    </row>
    <row r="645" spans="4:7" x14ac:dyDescent="0.2">
      <c r="D645" s="5"/>
      <c r="E645" s="5"/>
      <c r="F645" s="5"/>
      <c r="G645" s="5"/>
    </row>
    <row r="646" spans="4:7" x14ac:dyDescent="0.2">
      <c r="D646" s="5"/>
      <c r="E646" s="5"/>
      <c r="F646" s="5"/>
      <c r="G646" s="5"/>
    </row>
    <row r="647" spans="4:7" x14ac:dyDescent="0.2">
      <c r="D647" s="5"/>
      <c r="E647" s="5"/>
      <c r="F647" s="5"/>
      <c r="G647" s="5"/>
    </row>
    <row r="648" spans="4:7" x14ac:dyDescent="0.2">
      <c r="D648" s="5"/>
      <c r="E648" s="5"/>
      <c r="F648" s="5"/>
      <c r="G648" s="5"/>
    </row>
    <row r="649" spans="4:7" x14ac:dyDescent="0.2">
      <c r="D649" s="5"/>
      <c r="E649" s="5"/>
      <c r="F649" s="5"/>
      <c r="G649" s="5"/>
    </row>
    <row r="650" spans="4:7" x14ac:dyDescent="0.2">
      <c r="D650" s="5"/>
      <c r="E650" s="5"/>
      <c r="F650" s="5"/>
      <c r="G650" s="5"/>
    </row>
    <row r="651" spans="4:7" x14ac:dyDescent="0.2">
      <c r="D651" s="5"/>
      <c r="E651" s="5"/>
      <c r="F651" s="5"/>
      <c r="G651" s="5"/>
    </row>
    <row r="652" spans="4:7" x14ac:dyDescent="0.2">
      <c r="D652" s="5"/>
      <c r="E652" s="5"/>
      <c r="F652" s="5"/>
      <c r="G652" s="5"/>
    </row>
    <row r="653" spans="4:7" x14ac:dyDescent="0.2">
      <c r="D653" s="5"/>
      <c r="E653" s="5"/>
      <c r="F653" s="5"/>
      <c r="G653" s="5"/>
    </row>
    <row r="654" spans="4:7" x14ac:dyDescent="0.2">
      <c r="D654" s="5"/>
      <c r="E654" s="5"/>
      <c r="F654" s="5"/>
      <c r="G654" s="5"/>
    </row>
    <row r="655" spans="4:7" x14ac:dyDescent="0.2">
      <c r="D655" s="5"/>
      <c r="E655" s="5"/>
      <c r="F655" s="5"/>
      <c r="G655" s="5"/>
    </row>
    <row r="656" spans="4:7" x14ac:dyDescent="0.2">
      <c r="D656" s="5"/>
      <c r="E656" s="5"/>
      <c r="F656" s="5"/>
      <c r="G656" s="5"/>
    </row>
    <row r="657" spans="4:7" x14ac:dyDescent="0.2">
      <c r="D657" s="5"/>
      <c r="E657" s="5"/>
      <c r="F657" s="5"/>
      <c r="G657" s="5"/>
    </row>
    <row r="658" spans="4:7" x14ac:dyDescent="0.2">
      <c r="D658" s="5"/>
      <c r="E658" s="5"/>
      <c r="F658" s="5"/>
      <c r="G658" s="5"/>
    </row>
    <row r="659" spans="4:7" x14ac:dyDescent="0.2">
      <c r="D659" s="5"/>
      <c r="E659" s="5"/>
      <c r="F659" s="5"/>
      <c r="G659" s="5"/>
    </row>
    <row r="660" spans="4:7" x14ac:dyDescent="0.2">
      <c r="D660" s="5"/>
      <c r="E660" s="5"/>
      <c r="F660" s="5"/>
      <c r="G660" s="5"/>
    </row>
    <row r="661" spans="4:7" x14ac:dyDescent="0.2">
      <c r="D661" s="5"/>
      <c r="E661" s="5"/>
      <c r="F661" s="5"/>
      <c r="G661" s="5"/>
    </row>
    <row r="662" spans="4:7" x14ac:dyDescent="0.2">
      <c r="D662" s="5"/>
      <c r="E662" s="5"/>
      <c r="F662" s="5"/>
      <c r="G662" s="5"/>
    </row>
    <row r="663" spans="4:7" x14ac:dyDescent="0.2">
      <c r="D663" s="5"/>
      <c r="E663" s="5"/>
      <c r="F663" s="5"/>
      <c r="G663" s="5"/>
    </row>
    <row r="664" spans="4:7" x14ac:dyDescent="0.2">
      <c r="D664" s="5"/>
      <c r="E664" s="5"/>
      <c r="F664" s="5"/>
      <c r="G664" s="5"/>
    </row>
    <row r="665" spans="4:7" x14ac:dyDescent="0.2">
      <c r="D665" s="5"/>
      <c r="E665" s="5"/>
      <c r="F665" s="5"/>
      <c r="G665" s="5"/>
    </row>
    <row r="666" spans="4:7" x14ac:dyDescent="0.2">
      <c r="D666" s="5"/>
      <c r="E666" s="5"/>
      <c r="F666" s="5"/>
      <c r="G666" s="5"/>
    </row>
    <row r="667" spans="4:7" x14ac:dyDescent="0.2">
      <c r="D667" s="5"/>
      <c r="E667" s="5"/>
      <c r="F667" s="5"/>
      <c r="G667" s="5"/>
    </row>
    <row r="668" spans="4:7" x14ac:dyDescent="0.2">
      <c r="D668" s="5"/>
      <c r="E668" s="5"/>
      <c r="F668" s="5"/>
      <c r="G668" s="5"/>
    </row>
    <row r="669" spans="4:7" x14ac:dyDescent="0.2">
      <c r="D669" s="5"/>
      <c r="E669" s="5"/>
      <c r="F669" s="5"/>
      <c r="G669" s="5"/>
    </row>
    <row r="670" spans="4:7" x14ac:dyDescent="0.2">
      <c r="D670" s="5"/>
      <c r="E670" s="5"/>
      <c r="F670" s="5"/>
      <c r="G670" s="5"/>
    </row>
    <row r="671" spans="4:7" x14ac:dyDescent="0.2">
      <c r="D671" s="5"/>
      <c r="E671" s="5"/>
      <c r="F671" s="5"/>
      <c r="G671" s="5"/>
    </row>
    <row r="672" spans="4:7" x14ac:dyDescent="0.2">
      <c r="D672" s="5"/>
      <c r="E672" s="5"/>
      <c r="F672" s="5"/>
      <c r="G672" s="5"/>
    </row>
    <row r="673" spans="4:7" x14ac:dyDescent="0.2">
      <c r="D673" s="5"/>
      <c r="E673" s="5"/>
      <c r="F673" s="5"/>
      <c r="G673" s="5"/>
    </row>
    <row r="674" spans="4:7" x14ac:dyDescent="0.2">
      <c r="D674" s="5"/>
      <c r="E674" s="5"/>
      <c r="F674" s="5"/>
      <c r="G674" s="5"/>
    </row>
    <row r="675" spans="4:7" x14ac:dyDescent="0.2">
      <c r="D675" s="5"/>
      <c r="E675" s="5"/>
      <c r="F675" s="5"/>
      <c r="G675" s="5"/>
    </row>
    <row r="676" spans="4:7" x14ac:dyDescent="0.2">
      <c r="D676" s="5"/>
      <c r="E676" s="5"/>
      <c r="F676" s="5"/>
      <c r="G676" s="5"/>
    </row>
    <row r="677" spans="4:7" x14ac:dyDescent="0.2">
      <c r="D677" s="5"/>
      <c r="E677" s="5"/>
      <c r="F677" s="5"/>
      <c r="G677" s="5"/>
    </row>
    <row r="678" spans="4:7" x14ac:dyDescent="0.2">
      <c r="D678" s="5"/>
      <c r="E678" s="5"/>
      <c r="F678" s="5"/>
      <c r="G678" s="5"/>
    </row>
    <row r="679" spans="4:7" x14ac:dyDescent="0.2">
      <c r="D679" s="5"/>
      <c r="E679" s="5"/>
      <c r="F679" s="5"/>
      <c r="G679" s="5"/>
    </row>
    <row r="680" spans="4:7" x14ac:dyDescent="0.2">
      <c r="D680" s="5"/>
      <c r="E680" s="5"/>
      <c r="F680" s="5"/>
      <c r="G680" s="5"/>
    </row>
    <row r="681" spans="4:7" x14ac:dyDescent="0.2">
      <c r="D681" s="5"/>
      <c r="E681" s="5"/>
      <c r="F681" s="5"/>
      <c r="G681" s="5"/>
    </row>
    <row r="682" spans="4:7" x14ac:dyDescent="0.2">
      <c r="D682" s="5"/>
      <c r="E682" s="5"/>
      <c r="F682" s="5"/>
      <c r="G682" s="5"/>
    </row>
    <row r="683" spans="4:7" x14ac:dyDescent="0.2">
      <c r="D683" s="5"/>
      <c r="E683" s="5"/>
      <c r="F683" s="5"/>
      <c r="G683" s="5"/>
    </row>
    <row r="684" spans="4:7" x14ac:dyDescent="0.2">
      <c r="D684" s="5"/>
      <c r="E684" s="5"/>
      <c r="F684" s="5"/>
      <c r="G684" s="5"/>
    </row>
    <row r="685" spans="4:7" x14ac:dyDescent="0.2">
      <c r="D685" s="5"/>
      <c r="E685" s="5"/>
      <c r="F685" s="5"/>
      <c r="G685" s="5"/>
    </row>
    <row r="686" spans="4:7" x14ac:dyDescent="0.2">
      <c r="D686" s="5"/>
      <c r="E686" s="5"/>
      <c r="F686" s="5"/>
      <c r="G686" s="5"/>
    </row>
    <row r="687" spans="4:7" x14ac:dyDescent="0.2">
      <c r="D687" s="5"/>
      <c r="E687" s="5"/>
      <c r="F687" s="5"/>
      <c r="G687" s="5"/>
    </row>
    <row r="688" spans="4:7" x14ac:dyDescent="0.2">
      <c r="D688" s="5"/>
      <c r="E688" s="5"/>
      <c r="F688" s="5"/>
      <c r="G688" s="5"/>
    </row>
    <row r="689" spans="4:7" x14ac:dyDescent="0.2">
      <c r="D689" s="5"/>
      <c r="E689" s="5"/>
      <c r="F689" s="5"/>
      <c r="G689" s="5"/>
    </row>
    <row r="690" spans="4:7" x14ac:dyDescent="0.2">
      <c r="D690" s="5"/>
      <c r="E690" s="5"/>
      <c r="F690" s="5"/>
      <c r="G690" s="5"/>
    </row>
    <row r="691" spans="4:7" x14ac:dyDescent="0.2">
      <c r="D691" s="5"/>
      <c r="E691" s="5"/>
      <c r="F691" s="5"/>
      <c r="G691" s="5"/>
    </row>
    <row r="692" spans="4:7" x14ac:dyDescent="0.2">
      <c r="D692" s="5"/>
      <c r="E692" s="5"/>
      <c r="F692" s="5"/>
      <c r="G692" s="5"/>
    </row>
    <row r="693" spans="4:7" x14ac:dyDescent="0.2">
      <c r="D693" s="5"/>
      <c r="E693" s="5"/>
      <c r="F693" s="5"/>
      <c r="G693" s="5"/>
    </row>
    <row r="694" spans="4:7" x14ac:dyDescent="0.2">
      <c r="D694" s="5"/>
      <c r="E694" s="5"/>
      <c r="F694" s="5"/>
      <c r="G694" s="5"/>
    </row>
    <row r="695" spans="4:7" x14ac:dyDescent="0.2">
      <c r="D695" s="5"/>
      <c r="E695" s="5"/>
      <c r="F695" s="5"/>
      <c r="G695" s="5"/>
    </row>
    <row r="696" spans="4:7" x14ac:dyDescent="0.2">
      <c r="D696" s="5"/>
      <c r="E696" s="5"/>
      <c r="F696" s="5"/>
      <c r="G696" s="5"/>
    </row>
    <row r="697" spans="4:7" x14ac:dyDescent="0.2">
      <c r="D697" s="5"/>
      <c r="E697" s="5"/>
      <c r="F697" s="5"/>
      <c r="G697" s="5"/>
    </row>
    <row r="698" spans="4:7" x14ac:dyDescent="0.2">
      <c r="D698" s="5"/>
      <c r="E698" s="5"/>
      <c r="F698" s="5"/>
      <c r="G698" s="5"/>
    </row>
    <row r="699" spans="4:7" x14ac:dyDescent="0.2">
      <c r="D699" s="5"/>
      <c r="E699" s="5"/>
      <c r="F699" s="5"/>
      <c r="G699" s="5"/>
    </row>
    <row r="700" spans="4:7" x14ac:dyDescent="0.2">
      <c r="D700" s="5"/>
      <c r="E700" s="5"/>
      <c r="F700" s="5"/>
      <c r="G700" s="5"/>
    </row>
    <row r="701" spans="4:7" x14ac:dyDescent="0.2">
      <c r="D701" s="5"/>
      <c r="E701" s="5"/>
      <c r="F701" s="5"/>
      <c r="G701" s="5"/>
    </row>
    <row r="702" spans="4:7" x14ac:dyDescent="0.2">
      <c r="D702" s="5"/>
      <c r="E702" s="5"/>
      <c r="F702" s="5"/>
      <c r="G702" s="5"/>
    </row>
    <row r="703" spans="4:7" x14ac:dyDescent="0.2">
      <c r="D703" s="5"/>
      <c r="E703" s="5"/>
      <c r="F703" s="5"/>
      <c r="G703" s="5"/>
    </row>
    <row r="704" spans="4:7" x14ac:dyDescent="0.2">
      <c r="D704" s="5"/>
      <c r="E704" s="5"/>
      <c r="F704" s="5"/>
      <c r="G704" s="5"/>
    </row>
    <row r="705" spans="4:7" x14ac:dyDescent="0.2">
      <c r="D705" s="5"/>
      <c r="E705" s="5"/>
      <c r="F705" s="5"/>
      <c r="G705" s="5"/>
    </row>
    <row r="706" spans="4:7" x14ac:dyDescent="0.2">
      <c r="D706" s="5"/>
      <c r="E706" s="5"/>
      <c r="F706" s="5"/>
      <c r="G706" s="5"/>
    </row>
    <row r="707" spans="4:7" x14ac:dyDescent="0.2">
      <c r="D707" s="5"/>
      <c r="E707" s="5"/>
      <c r="F707" s="5"/>
      <c r="G707" s="5"/>
    </row>
    <row r="708" spans="4:7" x14ac:dyDescent="0.2">
      <c r="D708" s="5"/>
      <c r="E708" s="5"/>
      <c r="F708" s="5"/>
      <c r="G708" s="5"/>
    </row>
    <row r="709" spans="4:7" x14ac:dyDescent="0.2">
      <c r="D709" s="5"/>
      <c r="E709" s="5"/>
      <c r="F709" s="5"/>
      <c r="G709" s="5"/>
    </row>
    <row r="710" spans="4:7" x14ac:dyDescent="0.2">
      <c r="D710" s="5"/>
      <c r="E710" s="5"/>
      <c r="F710" s="5"/>
      <c r="G710" s="5"/>
    </row>
    <row r="711" spans="4:7" x14ac:dyDescent="0.2">
      <c r="D711" s="5"/>
      <c r="E711" s="5"/>
      <c r="F711" s="5"/>
      <c r="G711" s="5"/>
    </row>
    <row r="712" spans="4:7" x14ac:dyDescent="0.2">
      <c r="D712" s="5"/>
      <c r="E712" s="5"/>
      <c r="F712" s="5"/>
      <c r="G712" s="5"/>
    </row>
    <row r="713" spans="4:7" x14ac:dyDescent="0.2">
      <c r="D713" s="5"/>
      <c r="E713" s="5"/>
      <c r="F713" s="5"/>
      <c r="G713" s="5"/>
    </row>
    <row r="714" spans="4:7" x14ac:dyDescent="0.2">
      <c r="D714" s="5"/>
      <c r="E714" s="5"/>
      <c r="F714" s="5"/>
      <c r="G714" s="5"/>
    </row>
    <row r="715" spans="4:7" x14ac:dyDescent="0.2">
      <c r="D715" s="5"/>
      <c r="E715" s="5"/>
      <c r="F715" s="5"/>
      <c r="G715" s="5"/>
    </row>
    <row r="716" spans="4:7" x14ac:dyDescent="0.2">
      <c r="D716" s="5"/>
      <c r="E716" s="5"/>
      <c r="F716" s="5"/>
      <c r="G716" s="5"/>
    </row>
    <row r="717" spans="4:7" x14ac:dyDescent="0.2">
      <c r="D717" s="5"/>
      <c r="E717" s="5"/>
      <c r="F717" s="5"/>
      <c r="G717" s="5"/>
    </row>
    <row r="718" spans="4:7" x14ac:dyDescent="0.2">
      <c r="D718" s="5"/>
      <c r="E718" s="5"/>
      <c r="F718" s="5"/>
      <c r="G718" s="5"/>
    </row>
    <row r="719" spans="4:7" x14ac:dyDescent="0.2">
      <c r="D719" s="5"/>
      <c r="E719" s="5"/>
      <c r="F719" s="5"/>
      <c r="G719" s="5"/>
    </row>
    <row r="720" spans="4:7" x14ac:dyDescent="0.2">
      <c r="D720" s="5"/>
      <c r="E720" s="5"/>
      <c r="F720" s="5"/>
      <c r="G720" s="5"/>
    </row>
    <row r="721" spans="4:7" x14ac:dyDescent="0.2">
      <c r="D721" s="5"/>
      <c r="E721" s="5"/>
      <c r="F721" s="5"/>
      <c r="G721" s="5"/>
    </row>
    <row r="722" spans="4:7" x14ac:dyDescent="0.2">
      <c r="D722" s="5"/>
      <c r="E722" s="5"/>
      <c r="F722" s="5"/>
      <c r="G722" s="5"/>
    </row>
    <row r="723" spans="4:7" x14ac:dyDescent="0.2">
      <c r="D723" s="5"/>
      <c r="E723" s="5"/>
      <c r="F723" s="5"/>
      <c r="G723" s="5"/>
    </row>
    <row r="724" spans="4:7" x14ac:dyDescent="0.2">
      <c r="D724" s="5"/>
      <c r="E724" s="5"/>
      <c r="F724" s="5"/>
      <c r="G724" s="5"/>
    </row>
    <row r="725" spans="4:7" x14ac:dyDescent="0.2">
      <c r="D725" s="5"/>
      <c r="E725" s="5"/>
      <c r="F725" s="5"/>
      <c r="G725" s="5"/>
    </row>
    <row r="726" spans="4:7" x14ac:dyDescent="0.2">
      <c r="D726" s="5"/>
      <c r="E726" s="5"/>
      <c r="F726" s="5"/>
      <c r="G726" s="5"/>
    </row>
    <row r="727" spans="4:7" x14ac:dyDescent="0.2">
      <c r="D727" s="5"/>
      <c r="E727" s="5"/>
      <c r="F727" s="5"/>
      <c r="G727" s="5"/>
    </row>
    <row r="728" spans="4:7" x14ac:dyDescent="0.2">
      <c r="D728" s="5"/>
      <c r="E728" s="5"/>
      <c r="F728" s="5"/>
      <c r="G728" s="5"/>
    </row>
    <row r="729" spans="4:7" x14ac:dyDescent="0.2">
      <c r="D729" s="5"/>
      <c r="E729" s="5"/>
      <c r="F729" s="5"/>
      <c r="G729" s="5"/>
    </row>
    <row r="730" spans="4:7" x14ac:dyDescent="0.2">
      <c r="D730" s="5"/>
      <c r="E730" s="5"/>
      <c r="F730" s="5"/>
      <c r="G730" s="5"/>
    </row>
    <row r="731" spans="4:7" x14ac:dyDescent="0.2">
      <c r="D731" s="5"/>
      <c r="E731" s="5"/>
      <c r="F731" s="5"/>
      <c r="G731" s="5"/>
    </row>
    <row r="732" spans="4:7" x14ac:dyDescent="0.2">
      <c r="D732" s="5"/>
      <c r="E732" s="5"/>
      <c r="F732" s="5"/>
      <c r="G732" s="5"/>
    </row>
    <row r="733" spans="4:7" x14ac:dyDescent="0.2">
      <c r="D733" s="5"/>
      <c r="E733" s="5"/>
      <c r="F733" s="5"/>
      <c r="G733" s="5"/>
    </row>
    <row r="734" spans="4:7" x14ac:dyDescent="0.2">
      <c r="D734" s="5"/>
      <c r="E734" s="5"/>
      <c r="F734" s="5"/>
      <c r="G734" s="5"/>
    </row>
    <row r="735" spans="4:7" x14ac:dyDescent="0.2">
      <c r="D735" s="5"/>
      <c r="E735" s="5"/>
      <c r="F735" s="5"/>
      <c r="G735" s="5"/>
    </row>
    <row r="736" spans="4:7" x14ac:dyDescent="0.2">
      <c r="D736" s="5"/>
      <c r="E736" s="5"/>
      <c r="F736" s="5"/>
      <c r="G736" s="5"/>
    </row>
    <row r="737" spans="4:7" x14ac:dyDescent="0.2">
      <c r="D737" s="5"/>
      <c r="E737" s="5"/>
      <c r="F737" s="5"/>
      <c r="G737" s="5"/>
    </row>
    <row r="738" spans="4:7" x14ac:dyDescent="0.2">
      <c r="D738" s="5"/>
      <c r="E738" s="5"/>
      <c r="F738" s="5"/>
      <c r="G738" s="5"/>
    </row>
    <row r="739" spans="4:7" x14ac:dyDescent="0.2">
      <c r="D739" s="5"/>
      <c r="E739" s="5"/>
      <c r="F739" s="5"/>
      <c r="G739" s="5"/>
    </row>
    <row r="740" spans="4:7" x14ac:dyDescent="0.2">
      <c r="D740" s="5"/>
      <c r="E740" s="5"/>
      <c r="F740" s="5"/>
      <c r="G740" s="5"/>
    </row>
    <row r="741" spans="4:7" x14ac:dyDescent="0.2">
      <c r="D741" s="5"/>
      <c r="E741" s="5"/>
      <c r="F741" s="5"/>
      <c r="G741" s="5"/>
    </row>
    <row r="742" spans="4:7" x14ac:dyDescent="0.2">
      <c r="D742" s="5"/>
      <c r="E742" s="5"/>
      <c r="F742" s="5"/>
      <c r="G742" s="5"/>
    </row>
    <row r="743" spans="4:7" x14ac:dyDescent="0.2">
      <c r="D743" s="5"/>
      <c r="E743" s="5"/>
      <c r="F743" s="5"/>
      <c r="G743" s="5"/>
    </row>
    <row r="744" spans="4:7" x14ac:dyDescent="0.2">
      <c r="D744" s="5"/>
      <c r="E744" s="5"/>
      <c r="F744" s="5"/>
      <c r="G744" s="5"/>
    </row>
    <row r="745" spans="4:7" x14ac:dyDescent="0.2">
      <c r="D745" s="5"/>
      <c r="E745" s="5"/>
      <c r="F745" s="5"/>
      <c r="G745" s="5"/>
    </row>
    <row r="746" spans="4:7" x14ac:dyDescent="0.2">
      <c r="D746" s="5"/>
      <c r="E746" s="5"/>
      <c r="F746" s="5"/>
      <c r="G746" s="5"/>
    </row>
    <row r="747" spans="4:7" x14ac:dyDescent="0.2">
      <c r="D747" s="5"/>
      <c r="E747" s="5"/>
      <c r="F747" s="5"/>
      <c r="G747" s="5"/>
    </row>
    <row r="748" spans="4:7" x14ac:dyDescent="0.2">
      <c r="D748" s="5"/>
      <c r="E748" s="5"/>
      <c r="F748" s="5"/>
      <c r="G748" s="5"/>
    </row>
    <row r="749" spans="4:7" x14ac:dyDescent="0.2">
      <c r="D749" s="5"/>
      <c r="E749" s="5"/>
      <c r="F749" s="5"/>
      <c r="G749" s="5"/>
    </row>
    <row r="750" spans="4:7" x14ac:dyDescent="0.2">
      <c r="D750" s="5"/>
      <c r="E750" s="5"/>
      <c r="F750" s="5"/>
      <c r="G750" s="5"/>
    </row>
    <row r="751" spans="4:7" x14ac:dyDescent="0.2">
      <c r="D751" s="5"/>
      <c r="E751" s="5"/>
      <c r="F751" s="5"/>
      <c r="G751" s="5"/>
    </row>
    <row r="752" spans="4:7" x14ac:dyDescent="0.2">
      <c r="D752" s="5"/>
      <c r="E752" s="5"/>
      <c r="F752" s="5"/>
      <c r="G752" s="5"/>
    </row>
    <row r="753" spans="4:7" x14ac:dyDescent="0.2">
      <c r="D753" s="5"/>
      <c r="E753" s="5"/>
      <c r="F753" s="5"/>
      <c r="G753" s="5"/>
    </row>
    <row r="754" spans="4:7" x14ac:dyDescent="0.2">
      <c r="D754" s="5"/>
      <c r="E754" s="5"/>
      <c r="F754" s="5"/>
      <c r="G754" s="5"/>
    </row>
    <row r="755" spans="4:7" x14ac:dyDescent="0.2">
      <c r="D755" s="5"/>
      <c r="E755" s="5"/>
      <c r="F755" s="5"/>
      <c r="G755" s="5"/>
    </row>
    <row r="756" spans="4:7" x14ac:dyDescent="0.2">
      <c r="D756" s="5"/>
      <c r="E756" s="5"/>
      <c r="F756" s="5"/>
      <c r="G756" s="5"/>
    </row>
    <row r="757" spans="4:7" x14ac:dyDescent="0.2">
      <c r="D757" s="5"/>
      <c r="E757" s="5"/>
      <c r="F757" s="5"/>
      <c r="G757" s="5"/>
    </row>
    <row r="758" spans="4:7" x14ac:dyDescent="0.2">
      <c r="D758" s="5"/>
      <c r="E758" s="5"/>
      <c r="F758" s="5"/>
      <c r="G758" s="5"/>
    </row>
    <row r="759" spans="4:7" x14ac:dyDescent="0.2">
      <c r="D759" s="5"/>
      <c r="E759" s="5"/>
      <c r="F759" s="5"/>
      <c r="G759" s="5"/>
    </row>
    <row r="760" spans="4:7" x14ac:dyDescent="0.2">
      <c r="D760" s="5"/>
      <c r="E760" s="5"/>
      <c r="F760" s="5"/>
      <c r="G760" s="5"/>
    </row>
    <row r="761" spans="4:7" x14ac:dyDescent="0.2">
      <c r="D761" s="5"/>
      <c r="E761" s="5"/>
      <c r="F761" s="5"/>
      <c r="G761" s="5"/>
    </row>
    <row r="762" spans="4:7" x14ac:dyDescent="0.2">
      <c r="D762" s="5"/>
      <c r="E762" s="5"/>
      <c r="F762" s="5"/>
      <c r="G762" s="5"/>
    </row>
    <row r="763" spans="4:7" x14ac:dyDescent="0.2">
      <c r="D763" s="5"/>
      <c r="E763" s="5"/>
      <c r="F763" s="5"/>
      <c r="G763" s="5"/>
    </row>
    <row r="764" spans="4:7" x14ac:dyDescent="0.2">
      <c r="D764" s="5"/>
      <c r="E764" s="5"/>
      <c r="F764" s="5"/>
      <c r="G764" s="5"/>
    </row>
    <row r="765" spans="4:7" x14ac:dyDescent="0.2">
      <c r="D765" s="5"/>
      <c r="E765" s="5"/>
      <c r="F765" s="5"/>
      <c r="G765" s="5"/>
    </row>
    <row r="766" spans="4:7" x14ac:dyDescent="0.2">
      <c r="D766" s="5"/>
      <c r="E766" s="5"/>
      <c r="F766" s="5"/>
      <c r="G766" s="5"/>
    </row>
    <row r="767" spans="4:7" x14ac:dyDescent="0.2">
      <c r="D767" s="5"/>
      <c r="E767" s="5"/>
      <c r="F767" s="5"/>
      <c r="G767" s="5"/>
    </row>
    <row r="768" spans="4:7" x14ac:dyDescent="0.2">
      <c r="D768" s="5"/>
      <c r="E768" s="5"/>
      <c r="F768" s="5"/>
      <c r="G768" s="5"/>
    </row>
    <row r="769" spans="4:7" x14ac:dyDescent="0.2">
      <c r="D769" s="5"/>
      <c r="E769" s="5"/>
      <c r="F769" s="5"/>
      <c r="G769" s="5"/>
    </row>
    <row r="770" spans="4:7" x14ac:dyDescent="0.2">
      <c r="D770" s="5"/>
      <c r="E770" s="5"/>
      <c r="F770" s="5"/>
      <c r="G770" s="5"/>
    </row>
    <row r="771" spans="4:7" x14ac:dyDescent="0.2">
      <c r="D771" s="5"/>
      <c r="E771" s="5"/>
      <c r="F771" s="5"/>
      <c r="G771" s="5"/>
    </row>
    <row r="772" spans="4:7" x14ac:dyDescent="0.2">
      <c r="D772" s="5"/>
      <c r="E772" s="5"/>
      <c r="F772" s="5"/>
      <c r="G772" s="5"/>
    </row>
    <row r="773" spans="4:7" x14ac:dyDescent="0.2">
      <c r="D773" s="5"/>
      <c r="E773" s="5"/>
      <c r="F773" s="5"/>
      <c r="G773" s="5"/>
    </row>
    <row r="774" spans="4:7" x14ac:dyDescent="0.2">
      <c r="D774" s="5"/>
      <c r="E774" s="5"/>
      <c r="F774" s="5"/>
      <c r="G774" s="5"/>
    </row>
    <row r="775" spans="4:7" x14ac:dyDescent="0.2">
      <c r="D775" s="5"/>
      <c r="E775" s="5"/>
      <c r="F775" s="5"/>
      <c r="G775" s="5"/>
    </row>
    <row r="776" spans="4:7" x14ac:dyDescent="0.2">
      <c r="D776" s="5"/>
      <c r="E776" s="5"/>
      <c r="F776" s="5"/>
      <c r="G776" s="5"/>
    </row>
    <row r="777" spans="4:7" x14ac:dyDescent="0.2">
      <c r="D777" s="5"/>
      <c r="E777" s="5"/>
      <c r="F777" s="5"/>
      <c r="G777" s="5"/>
    </row>
    <row r="778" spans="4:7" x14ac:dyDescent="0.2">
      <c r="D778" s="5"/>
      <c r="E778" s="5"/>
      <c r="F778" s="5"/>
      <c r="G778" s="5"/>
    </row>
    <row r="779" spans="4:7" x14ac:dyDescent="0.2">
      <c r="D779" s="5"/>
      <c r="E779" s="5"/>
      <c r="F779" s="5"/>
      <c r="G779" s="5"/>
    </row>
    <row r="780" spans="4:7" x14ac:dyDescent="0.2">
      <c r="D780" s="5"/>
      <c r="E780" s="5"/>
      <c r="F780" s="5"/>
      <c r="G780" s="5"/>
    </row>
    <row r="781" spans="4:7" x14ac:dyDescent="0.2">
      <c r="D781" s="5"/>
      <c r="E781" s="5"/>
      <c r="F781" s="5"/>
      <c r="G781" s="5"/>
    </row>
    <row r="782" spans="4:7" x14ac:dyDescent="0.2">
      <c r="D782" s="5"/>
      <c r="E782" s="5"/>
      <c r="F782" s="5"/>
      <c r="G782" s="5"/>
    </row>
    <row r="783" spans="4:7" x14ac:dyDescent="0.2">
      <c r="D783" s="5"/>
      <c r="E783" s="5"/>
      <c r="F783" s="5"/>
      <c r="G783" s="5"/>
    </row>
    <row r="784" spans="4:7" x14ac:dyDescent="0.2">
      <c r="D784" s="5"/>
      <c r="E784" s="5"/>
      <c r="F784" s="5"/>
      <c r="G784" s="5"/>
    </row>
    <row r="785" spans="4:7" x14ac:dyDescent="0.2">
      <c r="D785" s="5"/>
      <c r="E785" s="5"/>
      <c r="F785" s="5"/>
      <c r="G785" s="5"/>
    </row>
    <row r="786" spans="4:7" x14ac:dyDescent="0.2">
      <c r="D786" s="5"/>
      <c r="E786" s="5"/>
      <c r="F786" s="5"/>
      <c r="G786" s="5"/>
    </row>
    <row r="787" spans="4:7" x14ac:dyDescent="0.2">
      <c r="D787" s="5"/>
      <c r="E787" s="5"/>
      <c r="F787" s="5"/>
      <c r="G787" s="5"/>
    </row>
    <row r="788" spans="4:7" x14ac:dyDescent="0.2">
      <c r="D788" s="5"/>
      <c r="E788" s="5"/>
      <c r="F788" s="5"/>
      <c r="G788" s="5"/>
    </row>
    <row r="789" spans="4:7" x14ac:dyDescent="0.2">
      <c r="D789" s="5"/>
      <c r="E789" s="5"/>
      <c r="F789" s="5"/>
      <c r="G789" s="5"/>
    </row>
    <row r="790" spans="4:7" x14ac:dyDescent="0.2">
      <c r="D790" s="5"/>
      <c r="E790" s="5"/>
      <c r="F790" s="5"/>
      <c r="G790" s="5"/>
    </row>
    <row r="791" spans="4:7" x14ac:dyDescent="0.2">
      <c r="D791" s="5"/>
      <c r="E791" s="5"/>
      <c r="F791" s="5"/>
      <c r="G791" s="5"/>
    </row>
    <row r="792" spans="4:7" x14ac:dyDescent="0.2">
      <c r="D792" s="5"/>
      <c r="E792" s="5"/>
      <c r="F792" s="5"/>
      <c r="G792" s="5"/>
    </row>
    <row r="793" spans="4:7" x14ac:dyDescent="0.2">
      <c r="D793" s="5"/>
      <c r="E793" s="5"/>
      <c r="F793" s="5"/>
      <c r="G793" s="5"/>
    </row>
    <row r="794" spans="4:7" x14ac:dyDescent="0.2">
      <c r="D794" s="5"/>
      <c r="E794" s="5"/>
      <c r="F794" s="5"/>
      <c r="G794" s="5"/>
    </row>
    <row r="795" spans="4:7" x14ac:dyDescent="0.2">
      <c r="D795" s="5"/>
      <c r="E795" s="5"/>
      <c r="F795" s="5"/>
      <c r="G795" s="5"/>
    </row>
    <row r="796" spans="4:7" x14ac:dyDescent="0.2">
      <c r="D796" s="5"/>
      <c r="E796" s="5"/>
      <c r="F796" s="5"/>
      <c r="G796" s="5"/>
    </row>
    <row r="797" spans="4:7" x14ac:dyDescent="0.2">
      <c r="D797" s="5"/>
      <c r="E797" s="5"/>
      <c r="F797" s="5"/>
      <c r="G797" s="5"/>
    </row>
    <row r="798" spans="4:7" x14ac:dyDescent="0.2">
      <c r="D798" s="5"/>
      <c r="E798" s="5"/>
      <c r="F798" s="5"/>
      <c r="G798" s="5"/>
    </row>
    <row r="799" spans="4:7" x14ac:dyDescent="0.2">
      <c r="D799" s="5"/>
      <c r="E799" s="5"/>
      <c r="F799" s="5"/>
      <c r="G799" s="5"/>
    </row>
    <row r="800" spans="4:7" x14ac:dyDescent="0.2">
      <c r="D800" s="5"/>
      <c r="E800" s="5"/>
      <c r="F800" s="5"/>
      <c r="G800" s="5"/>
    </row>
    <row r="801" spans="4:7" x14ac:dyDescent="0.2">
      <c r="D801" s="5"/>
      <c r="E801" s="5"/>
      <c r="F801" s="5"/>
      <c r="G801" s="5"/>
    </row>
    <row r="802" spans="4:7" x14ac:dyDescent="0.2">
      <c r="D802" s="5"/>
      <c r="E802" s="5"/>
      <c r="F802" s="5"/>
      <c r="G802" s="5"/>
    </row>
    <row r="803" spans="4:7" x14ac:dyDescent="0.2">
      <c r="D803" s="5"/>
      <c r="E803" s="5"/>
      <c r="F803" s="5"/>
      <c r="G803" s="5"/>
    </row>
    <row r="804" spans="4:7" x14ac:dyDescent="0.2">
      <c r="D804" s="5"/>
      <c r="E804" s="5"/>
      <c r="F804" s="5"/>
      <c r="G804" s="5"/>
    </row>
    <row r="805" spans="4:7" x14ac:dyDescent="0.2">
      <c r="D805" s="5"/>
      <c r="E805" s="5"/>
      <c r="F805" s="5"/>
      <c r="G805" s="5"/>
    </row>
    <row r="806" spans="4:7" x14ac:dyDescent="0.2">
      <c r="D806" s="5"/>
      <c r="E806" s="5"/>
      <c r="F806" s="5"/>
      <c r="G806" s="5"/>
    </row>
    <row r="807" spans="4:7" x14ac:dyDescent="0.2">
      <c r="D807" s="5"/>
      <c r="E807" s="5"/>
      <c r="F807" s="5"/>
      <c r="G807" s="5"/>
    </row>
    <row r="808" spans="4:7" x14ac:dyDescent="0.2">
      <c r="D808" s="5"/>
      <c r="E808" s="5"/>
      <c r="F808" s="5"/>
      <c r="G808" s="5"/>
    </row>
    <row r="809" spans="4:7" x14ac:dyDescent="0.2">
      <c r="D809" s="5"/>
      <c r="E809" s="5"/>
      <c r="F809" s="5"/>
      <c r="G809" s="5"/>
    </row>
    <row r="810" spans="4:7" x14ac:dyDescent="0.2">
      <c r="D810" s="5"/>
      <c r="E810" s="5"/>
      <c r="F810" s="5"/>
      <c r="G810" s="5"/>
    </row>
    <row r="811" spans="4:7" x14ac:dyDescent="0.2">
      <c r="D811" s="5"/>
      <c r="E811" s="5"/>
      <c r="F811" s="5"/>
      <c r="G811" s="5"/>
    </row>
    <row r="812" spans="4:7" x14ac:dyDescent="0.2">
      <c r="D812" s="5"/>
      <c r="E812" s="5"/>
      <c r="F812" s="5"/>
      <c r="G812" s="5"/>
    </row>
    <row r="813" spans="4:7" x14ac:dyDescent="0.2">
      <c r="D813" s="5"/>
      <c r="E813" s="5"/>
      <c r="F813" s="5"/>
      <c r="G813" s="5"/>
    </row>
    <row r="814" spans="4:7" x14ac:dyDescent="0.2">
      <c r="D814" s="5"/>
      <c r="E814" s="5"/>
      <c r="F814" s="5"/>
      <c r="G814" s="5"/>
    </row>
    <row r="815" spans="4:7" x14ac:dyDescent="0.2">
      <c r="D815" s="5"/>
      <c r="E815" s="5"/>
      <c r="F815" s="5"/>
      <c r="G815" s="5"/>
    </row>
    <row r="816" spans="4:7" x14ac:dyDescent="0.2">
      <c r="D816" s="5"/>
      <c r="E816" s="5"/>
      <c r="F816" s="5"/>
      <c r="G816" s="5"/>
    </row>
    <row r="817" spans="4:7" x14ac:dyDescent="0.2">
      <c r="D817" s="5"/>
      <c r="E817" s="5"/>
      <c r="F817" s="5"/>
      <c r="G817" s="5"/>
    </row>
    <row r="818" spans="4:7" x14ac:dyDescent="0.2">
      <c r="D818" s="5"/>
      <c r="E818" s="5"/>
      <c r="F818" s="5"/>
      <c r="G818" s="5"/>
    </row>
    <row r="819" spans="4:7" x14ac:dyDescent="0.2">
      <c r="D819" s="5"/>
      <c r="E819" s="5"/>
      <c r="F819" s="5"/>
      <c r="G819" s="5"/>
    </row>
    <row r="820" spans="4:7" x14ac:dyDescent="0.2">
      <c r="D820" s="5"/>
      <c r="E820" s="5"/>
      <c r="F820" s="5"/>
      <c r="G820" s="5"/>
    </row>
    <row r="821" spans="4:7" x14ac:dyDescent="0.2">
      <c r="D821" s="5"/>
      <c r="E821" s="5"/>
      <c r="F821" s="5"/>
      <c r="G821" s="5"/>
    </row>
    <row r="822" spans="4:7" x14ac:dyDescent="0.2">
      <c r="D822" s="5"/>
      <c r="E822" s="5"/>
      <c r="F822" s="5"/>
      <c r="G822" s="5"/>
    </row>
    <row r="823" spans="4:7" x14ac:dyDescent="0.2">
      <c r="D823" s="5"/>
      <c r="E823" s="5"/>
      <c r="F823" s="5"/>
      <c r="G823" s="5"/>
    </row>
    <row r="824" spans="4:7" x14ac:dyDescent="0.2">
      <c r="D824" s="5"/>
      <c r="E824" s="5"/>
      <c r="F824" s="5"/>
      <c r="G824" s="5"/>
    </row>
    <row r="825" spans="4:7" x14ac:dyDescent="0.2">
      <c r="D825" s="5"/>
      <c r="E825" s="5"/>
      <c r="F825" s="5"/>
      <c r="G825" s="5"/>
    </row>
    <row r="826" spans="4:7" x14ac:dyDescent="0.2">
      <c r="D826" s="5"/>
      <c r="E826" s="5"/>
      <c r="F826" s="5"/>
      <c r="G826" s="5"/>
    </row>
    <row r="827" spans="4:7" x14ac:dyDescent="0.2">
      <c r="D827" s="5"/>
      <c r="E827" s="5"/>
      <c r="F827" s="5"/>
      <c r="G827" s="5"/>
    </row>
    <row r="828" spans="4:7" x14ac:dyDescent="0.2">
      <c r="D828" s="5"/>
      <c r="E828" s="5"/>
      <c r="F828" s="5"/>
      <c r="G828" s="5"/>
    </row>
    <row r="829" spans="4:7" x14ac:dyDescent="0.2">
      <c r="D829" s="5"/>
      <c r="E829" s="5"/>
      <c r="F829" s="5"/>
      <c r="G829" s="5"/>
    </row>
    <row r="830" spans="4:7" x14ac:dyDescent="0.2">
      <c r="D830" s="5"/>
      <c r="E830" s="5"/>
      <c r="F830" s="5"/>
      <c r="G830" s="5"/>
    </row>
    <row r="831" spans="4:7" x14ac:dyDescent="0.2">
      <c r="D831" s="5"/>
      <c r="E831" s="5"/>
      <c r="F831" s="5"/>
      <c r="G831" s="5"/>
    </row>
    <row r="832" spans="4:7" x14ac:dyDescent="0.2">
      <c r="D832" s="5"/>
      <c r="E832" s="5"/>
      <c r="F832" s="5"/>
      <c r="G832" s="5"/>
    </row>
    <row r="833" spans="4:7" x14ac:dyDescent="0.2">
      <c r="D833" s="5"/>
      <c r="E833" s="5"/>
      <c r="F833" s="5"/>
      <c r="G833" s="5"/>
    </row>
    <row r="834" spans="4:7" x14ac:dyDescent="0.2">
      <c r="D834" s="5"/>
      <c r="E834" s="5"/>
      <c r="F834" s="5"/>
      <c r="G834" s="5"/>
    </row>
    <row r="835" spans="4:7" x14ac:dyDescent="0.2">
      <c r="D835" s="5"/>
      <c r="E835" s="5"/>
      <c r="F835" s="5"/>
      <c r="G835" s="5"/>
    </row>
    <row r="836" spans="4:7" x14ac:dyDescent="0.2">
      <c r="D836" s="5"/>
      <c r="E836" s="5"/>
      <c r="F836" s="5"/>
      <c r="G836" s="5"/>
    </row>
    <row r="837" spans="4:7" x14ac:dyDescent="0.2">
      <c r="D837" s="5"/>
      <c r="E837" s="5"/>
      <c r="F837" s="5"/>
      <c r="G837" s="5"/>
    </row>
    <row r="838" spans="4:7" x14ac:dyDescent="0.2">
      <c r="D838" s="5"/>
      <c r="E838" s="5"/>
      <c r="F838" s="5"/>
      <c r="G838" s="5"/>
    </row>
    <row r="839" spans="4:7" x14ac:dyDescent="0.2">
      <c r="D839" s="5"/>
      <c r="E839" s="5"/>
      <c r="F839" s="5"/>
      <c r="G839" s="5"/>
    </row>
    <row r="840" spans="4:7" x14ac:dyDescent="0.2">
      <c r="D840" s="5"/>
      <c r="E840" s="5"/>
      <c r="F840" s="5"/>
      <c r="G840" s="5"/>
    </row>
    <row r="841" spans="4:7" x14ac:dyDescent="0.2">
      <c r="D841" s="5"/>
      <c r="E841" s="5"/>
      <c r="F841" s="5"/>
      <c r="G841" s="5"/>
    </row>
    <row r="842" spans="4:7" x14ac:dyDescent="0.2">
      <c r="D842" s="5"/>
      <c r="E842" s="5"/>
      <c r="F842" s="5"/>
      <c r="G842" s="5"/>
    </row>
    <row r="843" spans="4:7" x14ac:dyDescent="0.2">
      <c r="D843" s="5"/>
      <c r="E843" s="5"/>
      <c r="F843" s="5"/>
      <c r="G843" s="5"/>
    </row>
    <row r="844" spans="4:7" x14ac:dyDescent="0.2">
      <c r="D844" s="5"/>
      <c r="E844" s="5"/>
      <c r="F844" s="5"/>
      <c r="G844" s="5"/>
    </row>
    <row r="845" spans="4:7" x14ac:dyDescent="0.2">
      <c r="D845" s="5"/>
      <c r="E845" s="5"/>
      <c r="F845" s="5"/>
      <c r="G845" s="5"/>
    </row>
    <row r="846" spans="4:7" x14ac:dyDescent="0.2">
      <c r="D846" s="5"/>
      <c r="E846" s="5"/>
      <c r="F846" s="5"/>
      <c r="G846" s="5"/>
    </row>
    <row r="847" spans="4:7" x14ac:dyDescent="0.2">
      <c r="D847" s="5"/>
      <c r="E847" s="5"/>
      <c r="F847" s="5"/>
      <c r="G847" s="5"/>
    </row>
    <row r="848" spans="4:7" x14ac:dyDescent="0.2">
      <c r="D848" s="5"/>
      <c r="E848" s="5"/>
      <c r="F848" s="5"/>
      <c r="G848" s="5"/>
    </row>
    <row r="849" spans="4:7" x14ac:dyDescent="0.2">
      <c r="D849" s="5"/>
      <c r="E849" s="5"/>
      <c r="F849" s="5"/>
      <c r="G849" s="5"/>
    </row>
    <row r="850" spans="4:7" x14ac:dyDescent="0.2">
      <c r="D850" s="5"/>
      <c r="E850" s="5"/>
      <c r="F850" s="5"/>
      <c r="G850" s="5"/>
    </row>
    <row r="851" spans="4:7" x14ac:dyDescent="0.2">
      <c r="D851" s="5"/>
      <c r="E851" s="5"/>
      <c r="F851" s="5"/>
      <c r="G851" s="5"/>
    </row>
    <row r="852" spans="4:7" x14ac:dyDescent="0.2">
      <c r="D852" s="5"/>
      <c r="E852" s="5"/>
      <c r="F852" s="5"/>
      <c r="G852" s="5"/>
    </row>
    <row r="853" spans="4:7" x14ac:dyDescent="0.2">
      <c r="D853" s="5"/>
      <c r="E853" s="5"/>
      <c r="F853" s="5"/>
      <c r="G853" s="5"/>
    </row>
    <row r="854" spans="4:7" x14ac:dyDescent="0.2">
      <c r="D854" s="5"/>
      <c r="E854" s="5"/>
      <c r="F854" s="5"/>
      <c r="G854" s="5"/>
    </row>
    <row r="855" spans="4:7" x14ac:dyDescent="0.2">
      <c r="D855" s="5"/>
      <c r="E855" s="5"/>
      <c r="F855" s="5"/>
      <c r="G855" s="5"/>
    </row>
    <row r="856" spans="4:7" x14ac:dyDescent="0.2">
      <c r="D856" s="5"/>
      <c r="E856" s="5"/>
      <c r="F856" s="5"/>
      <c r="G856" s="5"/>
    </row>
    <row r="857" spans="4:7" x14ac:dyDescent="0.2">
      <c r="D857" s="5"/>
      <c r="E857" s="5"/>
      <c r="F857" s="5"/>
      <c r="G857" s="5"/>
    </row>
    <row r="858" spans="4:7" x14ac:dyDescent="0.2">
      <c r="D858" s="5"/>
      <c r="E858" s="5"/>
      <c r="F858" s="5"/>
      <c r="G858" s="5"/>
    </row>
    <row r="859" spans="4:7" x14ac:dyDescent="0.2">
      <c r="D859" s="5"/>
      <c r="E859" s="5"/>
      <c r="F859" s="5"/>
      <c r="G859" s="5"/>
    </row>
    <row r="860" spans="4:7" x14ac:dyDescent="0.2">
      <c r="D860" s="5"/>
      <c r="E860" s="5"/>
      <c r="F860" s="5"/>
      <c r="G860" s="5"/>
    </row>
    <row r="861" spans="4:7" x14ac:dyDescent="0.2">
      <c r="D861" s="5"/>
      <c r="E861" s="5"/>
      <c r="F861" s="5"/>
      <c r="G861" s="5"/>
    </row>
    <row r="862" spans="4:7" x14ac:dyDescent="0.2">
      <c r="D862" s="5"/>
      <c r="E862" s="5"/>
      <c r="F862" s="5"/>
      <c r="G862" s="5"/>
    </row>
    <row r="863" spans="4:7" x14ac:dyDescent="0.2">
      <c r="D863" s="5"/>
      <c r="E863" s="5"/>
      <c r="F863" s="5"/>
      <c r="G863" s="5"/>
    </row>
    <row r="864" spans="4:7" x14ac:dyDescent="0.2">
      <c r="D864" s="5"/>
      <c r="E864" s="5"/>
      <c r="F864" s="5"/>
      <c r="G864" s="5"/>
    </row>
    <row r="865" spans="4:7" x14ac:dyDescent="0.2">
      <c r="D865" s="5"/>
      <c r="E865" s="5"/>
      <c r="F865" s="5"/>
      <c r="G865" s="5"/>
    </row>
    <row r="866" spans="4:7" x14ac:dyDescent="0.2">
      <c r="D866" s="5"/>
      <c r="E866" s="5"/>
      <c r="F866" s="5"/>
      <c r="G866" s="5"/>
    </row>
    <row r="867" spans="4:7" x14ac:dyDescent="0.2">
      <c r="D867" s="5"/>
      <c r="E867" s="5"/>
      <c r="F867" s="5"/>
      <c r="G867" s="5"/>
    </row>
    <row r="868" spans="4:7" x14ac:dyDescent="0.2">
      <c r="D868" s="5"/>
      <c r="E868" s="5"/>
      <c r="F868" s="5"/>
      <c r="G868" s="5"/>
    </row>
    <row r="869" spans="4:7" x14ac:dyDescent="0.2">
      <c r="D869" s="5"/>
      <c r="E869" s="5"/>
      <c r="F869" s="5"/>
      <c r="G869" s="5"/>
    </row>
    <row r="870" spans="4:7" x14ac:dyDescent="0.2">
      <c r="D870" s="5"/>
      <c r="E870" s="5"/>
      <c r="F870" s="5"/>
      <c r="G870" s="5"/>
    </row>
    <row r="871" spans="4:7" x14ac:dyDescent="0.2">
      <c r="D871" s="5"/>
      <c r="E871" s="5"/>
      <c r="F871" s="5"/>
      <c r="G871" s="5"/>
    </row>
    <row r="872" spans="4:7" x14ac:dyDescent="0.2">
      <c r="D872" s="5"/>
      <c r="E872" s="5"/>
      <c r="F872" s="5"/>
      <c r="G872" s="5"/>
    </row>
    <row r="873" spans="4:7" x14ac:dyDescent="0.2">
      <c r="D873" s="5"/>
      <c r="E873" s="5"/>
      <c r="F873" s="5"/>
      <c r="G873" s="5"/>
    </row>
    <row r="874" spans="4:7" x14ac:dyDescent="0.2">
      <c r="D874" s="5"/>
      <c r="E874" s="5"/>
      <c r="F874" s="5"/>
      <c r="G874" s="5"/>
    </row>
    <row r="875" spans="4:7" x14ac:dyDescent="0.2">
      <c r="D875" s="5"/>
      <c r="E875" s="5"/>
      <c r="F875" s="5"/>
      <c r="G875" s="5"/>
    </row>
    <row r="876" spans="4:7" x14ac:dyDescent="0.2">
      <c r="D876" s="5"/>
      <c r="E876" s="5"/>
      <c r="F876" s="5"/>
      <c r="G876" s="5"/>
    </row>
    <row r="877" spans="4:7" x14ac:dyDescent="0.2">
      <c r="D877" s="5"/>
      <c r="E877" s="5"/>
      <c r="F877" s="5"/>
      <c r="G877" s="5"/>
    </row>
    <row r="878" spans="4:7" x14ac:dyDescent="0.2">
      <c r="D878" s="5"/>
      <c r="E878" s="5"/>
      <c r="F878" s="5"/>
      <c r="G878" s="5"/>
    </row>
    <row r="879" spans="4:7" x14ac:dyDescent="0.2">
      <c r="D879" s="5"/>
      <c r="E879" s="5"/>
      <c r="F879" s="5"/>
      <c r="G879" s="5"/>
    </row>
    <row r="880" spans="4:7" x14ac:dyDescent="0.2">
      <c r="D880" s="5"/>
      <c r="E880" s="5"/>
      <c r="F880" s="5"/>
      <c r="G880" s="5"/>
    </row>
    <row r="881" spans="4:7" x14ac:dyDescent="0.2">
      <c r="D881" s="5"/>
      <c r="E881" s="5"/>
      <c r="F881" s="5"/>
      <c r="G881" s="5"/>
    </row>
    <row r="882" spans="4:7" x14ac:dyDescent="0.2">
      <c r="D882" s="5"/>
      <c r="E882" s="5"/>
      <c r="F882" s="5"/>
      <c r="G882" s="5"/>
    </row>
    <row r="883" spans="4:7" x14ac:dyDescent="0.2">
      <c r="D883" s="5"/>
      <c r="E883" s="5"/>
      <c r="F883" s="5"/>
      <c r="G883" s="5"/>
    </row>
    <row r="884" spans="4:7" x14ac:dyDescent="0.2">
      <c r="D884" s="5"/>
      <c r="E884" s="5"/>
      <c r="F884" s="5"/>
      <c r="G884" s="5"/>
    </row>
    <row r="885" spans="4:7" x14ac:dyDescent="0.2">
      <c r="D885" s="5"/>
      <c r="E885" s="5"/>
      <c r="F885" s="5"/>
      <c r="G885" s="5"/>
    </row>
    <row r="886" spans="4:7" x14ac:dyDescent="0.2">
      <c r="D886" s="5"/>
      <c r="E886" s="5"/>
      <c r="F886" s="5"/>
      <c r="G886" s="5"/>
    </row>
    <row r="887" spans="4:7" x14ac:dyDescent="0.2">
      <c r="D887" s="5"/>
      <c r="E887" s="5"/>
      <c r="F887" s="5"/>
      <c r="G887" s="5"/>
    </row>
    <row r="888" spans="4:7" x14ac:dyDescent="0.2">
      <c r="D888" s="5"/>
      <c r="E888" s="5"/>
      <c r="F888" s="5"/>
      <c r="G888" s="5"/>
    </row>
    <row r="889" spans="4:7" x14ac:dyDescent="0.2">
      <c r="D889" s="5"/>
      <c r="E889" s="5"/>
      <c r="F889" s="5"/>
      <c r="G889" s="5"/>
    </row>
    <row r="890" spans="4:7" x14ac:dyDescent="0.2">
      <c r="D890" s="5"/>
      <c r="E890" s="5"/>
      <c r="F890" s="5"/>
      <c r="G890" s="5"/>
    </row>
    <row r="891" spans="4:7" x14ac:dyDescent="0.2">
      <c r="D891" s="5"/>
      <c r="E891" s="5"/>
      <c r="F891" s="5"/>
      <c r="G891" s="5"/>
    </row>
    <row r="892" spans="4:7" x14ac:dyDescent="0.2">
      <c r="D892" s="5"/>
      <c r="E892" s="5"/>
      <c r="F892" s="5"/>
      <c r="G892" s="5"/>
    </row>
    <row r="893" spans="4:7" x14ac:dyDescent="0.2">
      <c r="D893" s="5"/>
      <c r="E893" s="5"/>
      <c r="F893" s="5"/>
      <c r="G893" s="5"/>
    </row>
    <row r="894" spans="4:7" x14ac:dyDescent="0.2">
      <c r="D894" s="5"/>
      <c r="E894" s="5"/>
      <c r="F894" s="5"/>
      <c r="G894" s="5"/>
    </row>
    <row r="895" spans="4:7" x14ac:dyDescent="0.2">
      <c r="D895" s="5"/>
      <c r="E895" s="5"/>
      <c r="F895" s="5"/>
      <c r="G895" s="5"/>
    </row>
    <row r="896" spans="4:7" x14ac:dyDescent="0.2">
      <c r="D896" s="5"/>
      <c r="E896" s="5"/>
      <c r="F896" s="5"/>
      <c r="G896" s="5"/>
    </row>
    <row r="897" spans="4:7" x14ac:dyDescent="0.2">
      <c r="D897" s="5"/>
      <c r="E897" s="5"/>
      <c r="F897" s="5"/>
      <c r="G897" s="5"/>
    </row>
  </sheetData>
  <phoneticPr fontId="0" type="noConversion"/>
  <pageMargins left="0.18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881"/>
  <sheetViews>
    <sheetView tabSelected="1" topLeftCell="A32" workbookViewId="0">
      <selection activeCell="H58" sqref="H58"/>
    </sheetView>
  </sheetViews>
  <sheetFormatPr defaultColWidth="9.109375" defaultRowHeight="9.6" x14ac:dyDescent="0.2"/>
  <cols>
    <col min="1" max="1" width="1.33203125" style="1" customWidth="1"/>
    <col min="2" max="2" width="12.33203125" style="1" customWidth="1"/>
    <col min="3" max="3" width="3.88671875" style="3" customWidth="1"/>
    <col min="4" max="4" width="8.109375" style="3" customWidth="1"/>
    <col min="5" max="5" width="9" style="3" customWidth="1"/>
    <col min="6" max="6" width="9.33203125" style="3" customWidth="1"/>
    <col min="7" max="7" width="1.44140625" style="3" customWidth="1"/>
    <col min="8" max="8" width="8.6640625" style="3" customWidth="1"/>
    <col min="9" max="9" width="3.109375" style="191" customWidth="1"/>
    <col min="10" max="10" width="7.6640625" style="4" customWidth="1"/>
    <col min="11" max="11" width="7" style="4" customWidth="1"/>
    <col min="12" max="12" width="6.109375" style="1" customWidth="1"/>
    <col min="13" max="13" width="13.5546875" style="1" customWidth="1"/>
    <col min="14" max="14" width="7.5546875" style="1" customWidth="1"/>
    <col min="15" max="15" width="9.109375" style="1"/>
    <col min="16" max="16" width="12.33203125" style="1" customWidth="1"/>
    <col min="17" max="17" width="6.33203125" style="1" customWidth="1"/>
    <col min="18" max="18" width="9.109375" style="1"/>
    <col min="19" max="19" width="9.6640625" style="1" bestFit="1" customWidth="1"/>
    <col min="20" max="16384" width="9.109375" style="1"/>
  </cols>
  <sheetData>
    <row r="1" spans="2:23" x14ac:dyDescent="0.2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10.199999999999999" thickBot="1" x14ac:dyDescent="0.25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10.199999999999999" thickBot="1" x14ac:dyDescent="0.25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2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2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2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2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10.199999999999999" thickBot="1" x14ac:dyDescent="0.25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2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10.199999999999999" thickBot="1" x14ac:dyDescent="0.25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2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10.199999999999999" thickBot="1" x14ac:dyDescent="0.25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10.199999999999999" thickBot="1" x14ac:dyDescent="0.25">
      <c r="B13" s="66" t="s">
        <v>20</v>
      </c>
      <c r="C13" s="6"/>
      <c r="D13" s="26"/>
      <c r="E13" s="26"/>
      <c r="F13" s="26"/>
      <c r="G13" s="38"/>
      <c r="H13" s="48"/>
      <c r="S13" s="595"/>
      <c r="T13" s="214"/>
      <c r="U13" s="258"/>
      <c r="V13" s="390">
        <f t="shared" ref="V13:V27" si="1">+(T13-S13)*U13</f>
        <v>0</v>
      </c>
    </row>
    <row r="14" spans="2:23" ht="10.199999999999999" thickBot="1" x14ac:dyDescent="0.25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/>
      <c r="T14" s="49"/>
      <c r="U14" s="11"/>
      <c r="V14" s="390">
        <f t="shared" si="1"/>
        <v>0</v>
      </c>
    </row>
    <row r="15" spans="2:23" ht="10.199999999999999" thickBot="1" x14ac:dyDescent="0.25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/>
      <c r="T15" s="45"/>
      <c r="U15" s="11"/>
      <c r="V15" s="390">
        <f t="shared" si="1"/>
        <v>0</v>
      </c>
    </row>
    <row r="16" spans="2:23" x14ac:dyDescent="0.2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22.5</v>
      </c>
      <c r="K16" s="192">
        <f>+'EOL LINKS'!H18</f>
        <v>22.5</v>
      </c>
      <c r="L16" s="4">
        <f>+K16-J16</f>
        <v>0</v>
      </c>
      <c r="M16" s="44">
        <f>+D16*L16</f>
        <v>0</v>
      </c>
      <c r="N16" s="8"/>
      <c r="O16" s="184"/>
      <c r="P16" s="185"/>
      <c r="S16" s="45"/>
      <c r="T16" s="45"/>
      <c r="U16" s="11"/>
      <c r="V16" s="390">
        <f t="shared" si="1"/>
        <v>0</v>
      </c>
    </row>
    <row r="17" spans="2:23" ht="10.5" customHeight="1" thickBot="1" x14ac:dyDescent="0.25">
      <c r="B17" s="64" t="s">
        <v>27</v>
      </c>
      <c r="C17" s="74">
        <v>20</v>
      </c>
      <c r="D17" s="69">
        <v>31605.570193378258</v>
      </c>
      <c r="E17" s="252"/>
      <c r="F17" s="7"/>
      <c r="G17" s="251"/>
      <c r="H17" s="81">
        <f>+D17</f>
        <v>31605.570193378258</v>
      </c>
      <c r="J17" s="194">
        <v>24.55</v>
      </c>
      <c r="K17" s="192">
        <f>+'EOL LINKS'!H19</f>
        <v>24.35</v>
      </c>
      <c r="L17" s="4">
        <f>+K17-J17</f>
        <v>-0.19999999999999929</v>
      </c>
      <c r="M17" s="44">
        <f>+D17*L17</f>
        <v>-6321.1140386756297</v>
      </c>
      <c r="N17" s="8"/>
      <c r="O17" s="184" t="s">
        <v>151</v>
      </c>
      <c r="P17" s="186">
        <f>+M9</f>
        <v>0</v>
      </c>
      <c r="S17" s="45"/>
      <c r="T17" s="49"/>
      <c r="U17" s="11"/>
      <c r="V17" s="390">
        <f t="shared" si="1"/>
        <v>0</v>
      </c>
    </row>
    <row r="18" spans="2:23" ht="10.5" customHeight="1" x14ac:dyDescent="0.2">
      <c r="C18" s="70"/>
      <c r="D18" s="4"/>
      <c r="E18" s="248"/>
      <c r="G18" s="48"/>
      <c r="H18" s="76"/>
      <c r="J18" s="256">
        <v>23.5</v>
      </c>
      <c r="K18" s="241">
        <f>+((K15*$C$15)+(K16*$C$16)+(K17*$C$17))/(SUM($C$15:$C$17))</f>
        <v>23.402439024390244</v>
      </c>
      <c r="L18" s="4"/>
      <c r="M18" s="44"/>
      <c r="N18" s="8"/>
      <c r="O18" s="184"/>
      <c r="P18" s="186"/>
      <c r="S18" s="45"/>
      <c r="T18" s="45"/>
      <c r="U18" s="11"/>
      <c r="V18" s="390">
        <f t="shared" si="1"/>
        <v>0</v>
      </c>
      <c r="W18" s="592"/>
    </row>
    <row r="19" spans="2:23" ht="10.5" customHeight="1" thickBot="1" x14ac:dyDescent="0.25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45"/>
      <c r="T19" s="49"/>
      <c r="U19" s="11"/>
      <c r="V19" s="390">
        <f t="shared" si="1"/>
        <v>0</v>
      </c>
    </row>
    <row r="20" spans="2:23" ht="10.5" customHeight="1" x14ac:dyDescent="0.2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26.15</v>
      </c>
      <c r="K20" s="192">
        <f>+'EOL LINKS'!H20</f>
        <v>25.799999999999997</v>
      </c>
      <c r="L20" s="4">
        <f>+K20-J20</f>
        <v>-0.35000000000000142</v>
      </c>
      <c r="M20" s="44">
        <f>+H20*L20</f>
        <v>42502.096936302427</v>
      </c>
      <c r="N20" s="8"/>
      <c r="O20" s="184"/>
      <c r="P20" s="185"/>
      <c r="S20" s="49"/>
      <c r="T20" s="49"/>
      <c r="U20" s="11"/>
      <c r="V20" s="390">
        <f t="shared" si="1"/>
        <v>0</v>
      </c>
    </row>
    <row r="21" spans="2:23" ht="10.5" customHeight="1" x14ac:dyDescent="0.2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26.15</v>
      </c>
      <c r="K21" s="192">
        <f>+K20</f>
        <v>25.799999999999997</v>
      </c>
      <c r="L21" s="4">
        <f t="shared" ref="L21:L31" si="2">+K21-J21</f>
        <v>-0.35000000000000142</v>
      </c>
      <c r="M21" s="44">
        <f t="shared" ref="M21:M31" si="3">+H21*L21</f>
        <v>38559.404050774705</v>
      </c>
      <c r="N21" s="8"/>
      <c r="O21" s="184" t="s">
        <v>43</v>
      </c>
      <c r="P21" s="186">
        <f>+M56</f>
        <v>478097.40385385405</v>
      </c>
      <c r="S21" s="45"/>
      <c r="T21" s="45"/>
      <c r="U21" s="11"/>
      <c r="V21" s="390">
        <f t="shared" si="1"/>
        <v>0</v>
      </c>
      <c r="W21" s="213"/>
    </row>
    <row r="22" spans="2:23" ht="10.5" customHeight="1" x14ac:dyDescent="0.2">
      <c r="B22" s="58" t="s">
        <v>30</v>
      </c>
      <c r="C22" s="6">
        <v>21</v>
      </c>
      <c r="D22" s="89">
        <v>-164935.06734731112</v>
      </c>
      <c r="E22" s="196"/>
      <c r="F22" s="76"/>
      <c r="G22" s="250"/>
      <c r="H22" s="77">
        <f t="shared" ref="H22:H31" si="4">+D22</f>
        <v>-164935.06734731112</v>
      </c>
      <c r="J22" s="194">
        <v>25.5</v>
      </c>
      <c r="K22" s="192">
        <f>+'EOL LINKS'!H21</f>
        <v>25.3</v>
      </c>
      <c r="L22" s="4">
        <f t="shared" si="2"/>
        <v>-0.19999999999999929</v>
      </c>
      <c r="M22" s="44">
        <f t="shared" si="3"/>
        <v>32987.013469462108</v>
      </c>
      <c r="N22" s="8"/>
      <c r="O22" s="184" t="s">
        <v>5</v>
      </c>
      <c r="P22" s="186">
        <f>+M72</f>
        <v>-683794.20864807116</v>
      </c>
      <c r="S22" s="49"/>
      <c r="T22" s="45"/>
      <c r="U22" s="11"/>
      <c r="V22" s="390">
        <f t="shared" si="1"/>
        <v>0</v>
      </c>
      <c r="W22" s="592"/>
    </row>
    <row r="23" spans="2:23" ht="10.5" customHeight="1" x14ac:dyDescent="0.2">
      <c r="B23" s="58" t="s">
        <v>31</v>
      </c>
      <c r="C23" s="6">
        <v>22</v>
      </c>
      <c r="D23" s="89">
        <v>-172392.18538772463</v>
      </c>
      <c r="E23" s="196"/>
      <c r="F23" s="76"/>
      <c r="G23" s="250"/>
      <c r="H23" s="77">
        <f t="shared" si="4"/>
        <v>-172392.18538772463</v>
      </c>
      <c r="J23" s="194">
        <v>25.5</v>
      </c>
      <c r="K23" s="192">
        <f>+K22</f>
        <v>25.3</v>
      </c>
      <c r="L23" s="4">
        <f t="shared" si="2"/>
        <v>-0.19999999999999929</v>
      </c>
      <c r="M23" s="44">
        <f t="shared" si="3"/>
        <v>34478.437077544804</v>
      </c>
      <c r="N23" s="8"/>
      <c r="O23" s="184"/>
      <c r="P23" s="185"/>
      <c r="S23" s="596"/>
      <c r="T23" s="45"/>
      <c r="U23" s="11"/>
      <c r="V23" s="390">
        <f t="shared" si="1"/>
        <v>0</v>
      </c>
    </row>
    <row r="24" spans="2:23" ht="10.5" customHeight="1" x14ac:dyDescent="0.2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27.75</v>
      </c>
      <c r="K24" s="192">
        <f>+'EOL LINKS'!H22</f>
        <v>27.55</v>
      </c>
      <c r="L24" s="4">
        <f t="shared" si="2"/>
        <v>-0.19999999999999929</v>
      </c>
      <c r="M24" s="44">
        <f t="shared" si="3"/>
        <v>30959.650055667862</v>
      </c>
      <c r="N24" s="8"/>
      <c r="O24" s="184" t="s">
        <v>86</v>
      </c>
      <c r="P24" s="255"/>
      <c r="S24" s="49"/>
      <c r="T24" s="45"/>
      <c r="U24" s="11"/>
      <c r="V24" s="390">
        <f t="shared" si="1"/>
        <v>0</v>
      </c>
      <c r="W24" s="592"/>
    </row>
    <row r="25" spans="2:23" ht="10.5" customHeight="1" x14ac:dyDescent="0.2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31.15</v>
      </c>
      <c r="K25" s="192">
        <f>+'EOL LINKS'!H23</f>
        <v>30.95</v>
      </c>
      <c r="L25" s="4">
        <f t="shared" si="2"/>
        <v>-0.19999999999999929</v>
      </c>
      <c r="M25" s="44">
        <f t="shared" si="3"/>
        <v>-12477.986041070735</v>
      </c>
      <c r="N25" s="8"/>
      <c r="O25" s="184" t="s">
        <v>39</v>
      </c>
      <c r="P25" s="186">
        <f>+V51</f>
        <v>0</v>
      </c>
      <c r="S25" s="49"/>
      <c r="T25" s="45"/>
      <c r="U25" s="11"/>
      <c r="V25" s="390">
        <f t="shared" si="1"/>
        <v>0</v>
      </c>
    </row>
    <row r="26" spans="2:23" ht="10.5" customHeight="1" thickBot="1" x14ac:dyDescent="0.25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39.9</v>
      </c>
      <c r="K26" s="192">
        <f>+'EOL LINKS'!H24</f>
        <v>39.700000000000003</v>
      </c>
      <c r="L26" s="4">
        <f t="shared" si="2"/>
        <v>-0.19999999999999574</v>
      </c>
      <c r="M26" s="44">
        <f t="shared" si="3"/>
        <v>23957.475811156739</v>
      </c>
      <c r="N26" s="8"/>
      <c r="O26" s="184"/>
      <c r="P26" s="185"/>
      <c r="S26" s="49"/>
      <c r="T26" s="45"/>
      <c r="U26" s="11"/>
      <c r="V26" s="390">
        <f t="shared" si="1"/>
        <v>0</v>
      </c>
      <c r="W26" s="213"/>
    </row>
    <row r="27" spans="2:23" ht="10.5" customHeight="1" thickBot="1" x14ac:dyDescent="0.25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39.9</v>
      </c>
      <c r="K27" s="192">
        <f>+K26</f>
        <v>39.700000000000003</v>
      </c>
      <c r="L27" s="4">
        <f t="shared" si="2"/>
        <v>-0.19999999999999574</v>
      </c>
      <c r="M27" s="44">
        <f t="shared" si="3"/>
        <v>23891.748083249906</v>
      </c>
      <c r="N27" s="4"/>
      <c r="O27" s="189" t="s">
        <v>44</v>
      </c>
      <c r="P27" s="190">
        <f>SUM(P17:P25)</f>
        <v>-205696.80479421711</v>
      </c>
      <c r="S27" s="49"/>
      <c r="T27" s="45"/>
      <c r="U27" s="11"/>
      <c r="V27" s="390">
        <f t="shared" si="1"/>
        <v>0</v>
      </c>
    </row>
    <row r="28" spans="2:23" ht="10.5" customHeight="1" x14ac:dyDescent="0.2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28.3</v>
      </c>
      <c r="K28" s="192">
        <f>+'EOL LINKS'!H25</f>
        <v>28.1</v>
      </c>
      <c r="L28" s="4">
        <f t="shared" si="2"/>
        <v>-0.19999999999999929</v>
      </c>
      <c r="M28" s="44">
        <f t="shared" si="3"/>
        <v>3093.7683195016402</v>
      </c>
      <c r="N28" s="4"/>
      <c r="S28" s="49"/>
      <c r="T28" s="49"/>
      <c r="U28" s="11"/>
      <c r="V28" s="390"/>
      <c r="W28" s="4">
        <f>SUM(V3:V27)</f>
        <v>0</v>
      </c>
    </row>
    <row r="29" spans="2:23" ht="10.5" customHeight="1" thickBot="1" x14ac:dyDescent="0.25">
      <c r="B29" s="58" t="s">
        <v>25</v>
      </c>
      <c r="C29" s="6">
        <v>23</v>
      </c>
      <c r="D29" s="89">
        <v>-70940.986290244924</v>
      </c>
      <c r="E29" s="196"/>
      <c r="F29" s="76"/>
      <c r="G29" s="250"/>
      <c r="H29" s="77">
        <f t="shared" si="4"/>
        <v>-70940.986290244924</v>
      </c>
      <c r="J29" s="194">
        <v>27.25</v>
      </c>
      <c r="K29" s="192">
        <f>+'EOL LINKS'!H26</f>
        <v>27.125</v>
      </c>
      <c r="L29" s="4">
        <f t="shared" si="2"/>
        <v>-0.125</v>
      </c>
      <c r="M29" s="44">
        <f t="shared" si="3"/>
        <v>8867.6232862806155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2">
      <c r="B30" s="58" t="s">
        <v>26</v>
      </c>
      <c r="C30" s="6">
        <v>20</v>
      </c>
      <c r="D30" s="89">
        <v>-61495.217494424091</v>
      </c>
      <c r="E30" s="196"/>
      <c r="F30" s="76"/>
      <c r="G30" s="250"/>
      <c r="H30" s="77">
        <f t="shared" si="4"/>
        <v>-61495.217494424091</v>
      </c>
      <c r="J30" s="194">
        <v>27.25</v>
      </c>
      <c r="K30" s="192">
        <f>+K29</f>
        <v>27.125</v>
      </c>
      <c r="L30" s="4">
        <f t="shared" si="2"/>
        <v>-0.125</v>
      </c>
      <c r="M30" s="44">
        <f t="shared" si="3"/>
        <v>7686.9021868030113</v>
      </c>
      <c r="N30" s="4"/>
      <c r="O30" s="209" t="s">
        <v>77</v>
      </c>
      <c r="P30" s="210">
        <f>+P27-P31</f>
        <v>478097.40385385405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5">
      <c r="B31" s="59" t="s">
        <v>34</v>
      </c>
      <c r="C31" s="15">
        <v>21</v>
      </c>
      <c r="D31" s="253">
        <v>-64361.300729361938</v>
      </c>
      <c r="E31" s="252"/>
      <c r="F31" s="240"/>
      <c r="G31" s="251"/>
      <c r="H31" s="81">
        <f t="shared" si="4"/>
        <v>-64361.300729361938</v>
      </c>
      <c r="J31" s="194">
        <v>27.25</v>
      </c>
      <c r="K31" s="580">
        <f>+K30</f>
        <v>27.125</v>
      </c>
      <c r="L31" s="4">
        <f t="shared" si="2"/>
        <v>-0.125</v>
      </c>
      <c r="M31" s="44">
        <f t="shared" si="3"/>
        <v>8045.1625911702422</v>
      </c>
      <c r="N31" s="4"/>
      <c r="O31" s="211" t="s">
        <v>78</v>
      </c>
      <c r="P31" s="212">
        <f>+P22+W49</f>
        <v>-683794.20864807116</v>
      </c>
      <c r="S31" s="214"/>
      <c r="T31" s="214"/>
      <c r="U31" s="258"/>
      <c r="V31" s="49">
        <f t="shared" si="5"/>
        <v>0</v>
      </c>
    </row>
    <row r="32" spans="2:23" ht="10.5" customHeight="1" x14ac:dyDescent="0.2">
      <c r="C32" s="90">
        <f>SUM(C20:C31)</f>
        <v>255</v>
      </c>
      <c r="D32" s="97">
        <f>SUM(D20:D31)</f>
        <v>-1112852.3269261045</v>
      </c>
      <c r="E32" s="97"/>
      <c r="F32" s="70"/>
      <c r="H32" s="70">
        <f>SUM(H20:H31)</f>
        <v>-1112852.3269261045</v>
      </c>
      <c r="J32" s="570">
        <v>29.387843137254904</v>
      </c>
      <c r="K32" s="579">
        <f>(((+K20*$C$20)+(K21*$C$21)+(K22*$C$22)+(K23*$C$23)+(K24*$C$24)+(K25*$C$25)+(K26*$C$26)+(K27*$C$27)+(K28*$C$28)+(K29*$C$29)+(K30*$C$30)+(K31*$C$31))/$C$32)</f>
        <v>29.181960784313723</v>
      </c>
      <c r="L32" s="571">
        <f>+K32-J32</f>
        <v>-0.20588235294118107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5">
      <c r="C33" s="1"/>
      <c r="D33" s="1"/>
      <c r="E33" s="1"/>
      <c r="J33" s="337">
        <v>29.35</v>
      </c>
      <c r="K33" s="564">
        <f>+'EOL LINKS'!H27</f>
        <v>29.2</v>
      </c>
      <c r="L33" s="561"/>
      <c r="M33" s="562"/>
      <c r="N33" s="243"/>
      <c r="Q33" s="49"/>
      <c r="S33" s="214"/>
      <c r="T33" s="214"/>
      <c r="U33" s="258"/>
      <c r="V33" s="49">
        <f t="shared" si="5"/>
        <v>0</v>
      </c>
    </row>
    <row r="34" spans="2:22" ht="10.5" customHeight="1" thickBot="1" x14ac:dyDescent="0.25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2">
      <c r="B35" s="67" t="s">
        <v>28</v>
      </c>
      <c r="C35" s="71">
        <v>22</v>
      </c>
      <c r="D35" s="227">
        <v>0</v>
      </c>
      <c r="E35" s="57"/>
      <c r="F35" s="57"/>
      <c r="G35" s="57"/>
      <c r="H35" s="565">
        <f>+D35</f>
        <v>0</v>
      </c>
      <c r="J35" s="139">
        <v>30.3</v>
      </c>
      <c r="K35" s="334">
        <f>+'EOL LINKS'!H31</f>
        <v>30.1</v>
      </c>
      <c r="L35" s="4">
        <f>+K35-J35</f>
        <v>-0.19999999999999929</v>
      </c>
      <c r="M35" s="44">
        <f>+H35*L35</f>
        <v>0</v>
      </c>
      <c r="N35" s="243"/>
      <c r="Q35" s="49"/>
      <c r="S35" s="214"/>
      <c r="T35" s="214"/>
      <c r="U35" s="258"/>
      <c r="V35" s="49">
        <f t="shared" si="5"/>
        <v>0</v>
      </c>
    </row>
    <row r="36" spans="2:22" ht="10.5" customHeight="1" x14ac:dyDescent="0.2">
      <c r="B36" s="58" t="s">
        <v>29</v>
      </c>
      <c r="C36" s="6">
        <v>20</v>
      </c>
      <c r="D36" s="89">
        <v>0</v>
      </c>
      <c r="E36" s="5"/>
      <c r="F36" s="5"/>
      <c r="G36" s="5"/>
      <c r="H36" s="566">
        <f t="shared" ref="H36:H46" si="6">+D36</f>
        <v>0</v>
      </c>
      <c r="J36" s="139">
        <v>30.3</v>
      </c>
      <c r="K36" s="192">
        <f>+K35</f>
        <v>30.1</v>
      </c>
      <c r="L36" s="4">
        <f t="shared" ref="L36:L46" si="7">+K36-J36</f>
        <v>-0.19999999999999929</v>
      </c>
      <c r="M36" s="44">
        <f t="shared" ref="M36:M46" si="8">+H36*L36</f>
        <v>0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2">
      <c r="B37" s="58" t="s">
        <v>30</v>
      </c>
      <c r="C37" s="6">
        <v>21</v>
      </c>
      <c r="D37" s="89">
        <v>-31854.148887194366</v>
      </c>
      <c r="E37" s="5"/>
      <c r="F37" s="5"/>
      <c r="G37" s="5"/>
      <c r="H37" s="566">
        <f t="shared" si="6"/>
        <v>-31854.148887194366</v>
      </c>
      <c r="J37" s="139">
        <v>29.1</v>
      </c>
      <c r="K37" s="192">
        <f>+'EOL LINKS'!H32</f>
        <v>28.9</v>
      </c>
      <c r="L37" s="4">
        <f t="shared" si="7"/>
        <v>-0.20000000000000284</v>
      </c>
      <c r="M37" s="44">
        <f t="shared" si="8"/>
        <v>6370.8297774389639</v>
      </c>
      <c r="N37" s="243"/>
      <c r="Q37" s="49"/>
      <c r="S37" s="214"/>
      <c r="T37" s="214"/>
      <c r="U37" s="258"/>
      <c r="V37" s="49">
        <f t="shared" si="5"/>
        <v>0</v>
      </c>
    </row>
    <row r="38" spans="2:22" ht="10.5" customHeight="1" x14ac:dyDescent="0.2">
      <c r="B38" s="58" t="s">
        <v>31</v>
      </c>
      <c r="C38" s="6">
        <v>22</v>
      </c>
      <c r="D38" s="89">
        <v>-33247.550285021382</v>
      </c>
      <c r="E38" s="5"/>
      <c r="F38" s="5"/>
      <c r="G38" s="5"/>
      <c r="H38" s="566">
        <f t="shared" si="6"/>
        <v>-33247.550285021382</v>
      </c>
      <c r="J38" s="139">
        <v>29.1</v>
      </c>
      <c r="K38" s="192">
        <f>+K37</f>
        <v>28.9</v>
      </c>
      <c r="L38" s="4">
        <f t="shared" si="7"/>
        <v>-0.20000000000000284</v>
      </c>
      <c r="M38" s="44">
        <f t="shared" si="8"/>
        <v>6649.5100570043705</v>
      </c>
      <c r="N38" s="243"/>
      <c r="Q38" s="49"/>
      <c r="S38" s="214"/>
      <c r="T38" s="214"/>
      <c r="U38" s="258"/>
      <c r="V38" s="49">
        <f t="shared" si="5"/>
        <v>0</v>
      </c>
    </row>
    <row r="39" spans="2:22" ht="10.5" customHeight="1" x14ac:dyDescent="0.2">
      <c r="B39" s="58" t="s">
        <v>19</v>
      </c>
      <c r="C39" s="6">
        <v>21</v>
      </c>
      <c r="D39" s="89">
        <v>-31618.264622989376</v>
      </c>
      <c r="E39" s="5"/>
      <c r="F39" s="5"/>
      <c r="G39" s="5"/>
      <c r="H39" s="566">
        <f t="shared" si="6"/>
        <v>-31618.264622989376</v>
      </c>
      <c r="J39" s="139">
        <v>31.35</v>
      </c>
      <c r="K39" s="192">
        <f>+'EOL LINKS'!H33</f>
        <v>31.15</v>
      </c>
      <c r="L39" s="4">
        <f t="shared" si="7"/>
        <v>-0.20000000000000284</v>
      </c>
      <c r="M39" s="44">
        <f t="shared" si="8"/>
        <v>6323.6529245979655</v>
      </c>
      <c r="N39" s="243"/>
      <c r="Q39" s="49"/>
      <c r="S39" s="214"/>
      <c r="T39" s="214"/>
      <c r="U39" s="258"/>
      <c r="V39" s="49">
        <f t="shared" si="5"/>
        <v>0</v>
      </c>
    </row>
    <row r="40" spans="2:22" ht="10.5" customHeight="1" x14ac:dyDescent="0.2">
      <c r="B40" s="58" t="s">
        <v>32</v>
      </c>
      <c r="C40" s="6">
        <v>21</v>
      </c>
      <c r="D40" s="89">
        <v>-78741.375734943431</v>
      </c>
      <c r="E40" s="5"/>
      <c r="F40" s="5"/>
      <c r="G40" s="5"/>
      <c r="H40" s="566">
        <f t="shared" si="6"/>
        <v>-78741.375734943431</v>
      </c>
      <c r="J40" s="139">
        <v>35.049999999999997</v>
      </c>
      <c r="K40" s="192">
        <f>+'EOL LINKS'!H34</f>
        <v>34.85</v>
      </c>
      <c r="L40" s="4">
        <f t="shared" si="7"/>
        <v>-0.19999999999999574</v>
      </c>
      <c r="M40" s="44">
        <f t="shared" si="8"/>
        <v>15748.27514698835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2">
      <c r="B41" s="58" t="s">
        <v>33</v>
      </c>
      <c r="C41" s="6">
        <v>22</v>
      </c>
      <c r="D41" s="89">
        <v>-49302.59192888275</v>
      </c>
      <c r="E41" s="5"/>
      <c r="F41" s="5"/>
      <c r="G41" s="5"/>
      <c r="H41" s="566">
        <f t="shared" si="6"/>
        <v>-49302.59192888275</v>
      </c>
      <c r="J41" s="139">
        <v>43.75</v>
      </c>
      <c r="K41" s="192">
        <f>+'EOL LINKS'!H35</f>
        <v>43.55</v>
      </c>
      <c r="L41" s="4">
        <f t="shared" si="7"/>
        <v>-0.20000000000000284</v>
      </c>
      <c r="M41" s="44">
        <f t="shared" si="8"/>
        <v>9860.5183857766897</v>
      </c>
      <c r="N41" s="243"/>
      <c r="Q41" s="49"/>
      <c r="S41" s="214"/>
      <c r="T41" s="214"/>
      <c r="U41" s="258"/>
      <c r="V41" s="49">
        <f t="shared" si="5"/>
        <v>0</v>
      </c>
    </row>
    <row r="42" spans="2:22" ht="10.5" customHeight="1" x14ac:dyDescent="0.2">
      <c r="B42" s="58" t="s">
        <v>24</v>
      </c>
      <c r="C42" s="6">
        <v>21</v>
      </c>
      <c r="D42" s="89">
        <v>-46872.137077384439</v>
      </c>
      <c r="E42" s="5"/>
      <c r="F42" s="5"/>
      <c r="G42" s="5"/>
      <c r="H42" s="566">
        <f t="shared" si="6"/>
        <v>-46872.137077384439</v>
      </c>
      <c r="J42" s="139">
        <v>43.75</v>
      </c>
      <c r="K42" s="192">
        <f>+K41</f>
        <v>43.55</v>
      </c>
      <c r="L42" s="4">
        <f t="shared" si="7"/>
        <v>-0.20000000000000284</v>
      </c>
      <c r="M42" s="44">
        <f t="shared" si="8"/>
        <v>9374.427415477021</v>
      </c>
      <c r="N42" s="243"/>
      <c r="Q42" s="49"/>
      <c r="S42" s="214"/>
      <c r="T42" s="214"/>
      <c r="U42" s="258"/>
      <c r="V42" s="49">
        <f t="shared" si="5"/>
        <v>0</v>
      </c>
    </row>
    <row r="43" spans="2:22" ht="10.5" customHeight="1" x14ac:dyDescent="0.2">
      <c r="B43" s="58" t="s">
        <v>18</v>
      </c>
      <c r="C43" s="6">
        <v>21</v>
      </c>
      <c r="D43" s="89">
        <v>31118.370718846145</v>
      </c>
      <c r="E43" s="5"/>
      <c r="F43" s="5"/>
      <c r="G43" s="5"/>
      <c r="H43" s="566">
        <f t="shared" si="6"/>
        <v>31118.370718846145</v>
      </c>
      <c r="J43" s="139">
        <v>31.45</v>
      </c>
      <c r="K43" s="192">
        <f>+'EOL LINKS'!H36</f>
        <v>31.25</v>
      </c>
      <c r="L43" s="4">
        <f t="shared" si="7"/>
        <v>-0.19999999999999929</v>
      </c>
      <c r="M43" s="44">
        <f t="shared" si="8"/>
        <v>-6223.6741437692071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2">
      <c r="B44" s="58" t="s">
        <v>25</v>
      </c>
      <c r="C44" s="6">
        <v>23</v>
      </c>
      <c r="D44" s="89">
        <v>-16970.45346892771</v>
      </c>
      <c r="E44" s="5"/>
      <c r="F44" s="5"/>
      <c r="G44" s="5"/>
      <c r="H44" s="566">
        <f t="shared" si="6"/>
        <v>-16970.45346892771</v>
      </c>
      <c r="J44" s="139">
        <v>29.65</v>
      </c>
      <c r="K44" s="192">
        <f>+'EOL LINKS'!H37</f>
        <v>29.55</v>
      </c>
      <c r="L44" s="4">
        <f t="shared" si="7"/>
        <v>-9.9999999999997868E-2</v>
      </c>
      <c r="M44" s="44">
        <f t="shared" si="8"/>
        <v>1697.0453468927349</v>
      </c>
      <c r="N44" s="243"/>
      <c r="Q44" s="49"/>
      <c r="S44" s="214"/>
      <c r="T44" s="214"/>
      <c r="U44" s="258"/>
      <c r="V44" s="49">
        <f t="shared" si="5"/>
        <v>0</v>
      </c>
    </row>
    <row r="45" spans="2:22" ht="10.5" customHeight="1" x14ac:dyDescent="0.2">
      <c r="B45" s="58" t="s">
        <v>26</v>
      </c>
      <c r="C45" s="6">
        <v>19</v>
      </c>
      <c r="D45" s="89">
        <v>-13959.638894002614</v>
      </c>
      <c r="E45" s="5"/>
      <c r="F45" s="5"/>
      <c r="G45" s="5"/>
      <c r="H45" s="566">
        <f t="shared" si="6"/>
        <v>-13959.638894002614</v>
      </c>
      <c r="J45" s="139">
        <v>29.65</v>
      </c>
      <c r="K45" s="192">
        <f>+K44</f>
        <v>29.55</v>
      </c>
      <c r="L45" s="4">
        <f t="shared" si="7"/>
        <v>-9.9999999999997868E-2</v>
      </c>
      <c r="M45" s="44">
        <f t="shared" si="8"/>
        <v>1395.9638894002317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5">
      <c r="B46" s="59" t="s">
        <v>34</v>
      </c>
      <c r="C46" s="15">
        <v>22</v>
      </c>
      <c r="D46" s="253">
        <v>-16095.173649675302</v>
      </c>
      <c r="E46" s="7"/>
      <c r="F46" s="7"/>
      <c r="G46" s="7"/>
      <c r="H46" s="567">
        <f t="shared" si="6"/>
        <v>-16095.173649675302</v>
      </c>
      <c r="J46" s="139">
        <v>29.65</v>
      </c>
      <c r="K46" s="580">
        <f>+K45</f>
        <v>29.55</v>
      </c>
      <c r="L46" s="4">
        <f t="shared" si="7"/>
        <v>-9.9999999999997868E-2</v>
      </c>
      <c r="M46" s="44">
        <f t="shared" si="8"/>
        <v>1609.517364967496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2">
      <c r="B47" s="556"/>
      <c r="C47" s="523">
        <f>SUM(C35:C46)</f>
        <v>255</v>
      </c>
      <c r="D47" s="89">
        <f>SUM(D35:D46)</f>
        <v>-287542.96383017523</v>
      </c>
      <c r="E47" s="5"/>
      <c r="F47" s="5"/>
      <c r="G47" s="5"/>
      <c r="H47" s="76">
        <f>SUM(H35:H46)</f>
        <v>-287542.96383017523</v>
      </c>
      <c r="J47" s="570">
        <v>32.774901960784305</v>
      </c>
      <c r="K47" s="579">
        <f>(((+K35*$C$35)+(K36*$C$36)+(K37*$C$37)+(K38*$C$38)+(K39*$C$39)+(K40*$C$40)+(K41*$C$41)+(K42*$C$42)+(K43*$C$43)+(K44*$C$44)+(K45*$C$45)+(K46*$C$46))/$C$47)</f>
        <v>32.6</v>
      </c>
      <c r="L47" s="571">
        <f>+K47-J47</f>
        <v>-0.17490196078430387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5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5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0</v>
      </c>
    </row>
    <row r="50" spans="2:23" ht="10.5" customHeight="1" x14ac:dyDescent="0.2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8">
        <v>34</v>
      </c>
      <c r="K50" s="334">
        <f>+'EOL LINKS'!H29</f>
        <v>33.799999999999997</v>
      </c>
      <c r="L50" s="8">
        <f>+K50-J50</f>
        <v>-0.20000000000000284</v>
      </c>
      <c r="M50" s="464">
        <f>+D50*L50</f>
        <v>111024.00000000157</v>
      </c>
      <c r="S50" s="259"/>
      <c r="T50" s="259"/>
    </row>
    <row r="51" spans="2:23" ht="10.5" customHeight="1" thickBot="1" x14ac:dyDescent="0.25">
      <c r="B51" s="609" t="s">
        <v>23</v>
      </c>
      <c r="C51" s="610">
        <v>255</v>
      </c>
      <c r="D51" s="611">
        <v>-342720</v>
      </c>
      <c r="E51" s="610"/>
      <c r="F51" s="612"/>
      <c r="G51" s="613"/>
      <c r="H51" s="614">
        <f>+D51</f>
        <v>-342720</v>
      </c>
      <c r="J51" s="8">
        <v>34.85</v>
      </c>
      <c r="K51" s="192">
        <f>+'EOL LINKS'!H30</f>
        <v>34.75</v>
      </c>
      <c r="L51" s="8">
        <f>+K51-J51</f>
        <v>-0.10000000000000142</v>
      </c>
      <c r="M51" s="464">
        <f>+D51*L51</f>
        <v>34272.000000000487</v>
      </c>
      <c r="N51" s="139"/>
      <c r="S51" s="1" t="s">
        <v>17</v>
      </c>
      <c r="V51" s="4">
        <f>SUM(V3:V48)</f>
        <v>0</v>
      </c>
    </row>
    <row r="52" spans="2:23" ht="10.5" customHeight="1" x14ac:dyDescent="0.2">
      <c r="B52" s="402" t="s">
        <v>156</v>
      </c>
      <c r="C52" s="403"/>
      <c r="D52" s="404"/>
      <c r="E52" s="405"/>
      <c r="F52" s="404"/>
      <c r="G52" s="406"/>
      <c r="H52" s="615">
        <f>+D52</f>
        <v>0</v>
      </c>
      <c r="J52" s="139">
        <v>19.45</v>
      </c>
      <c r="K52" s="401">
        <f>+'EOL LINKS'!H16</f>
        <v>19.450000000000003</v>
      </c>
      <c r="L52" s="8">
        <f>+K52-J52</f>
        <v>0</v>
      </c>
      <c r="M52" s="464">
        <f>+H52*L52</f>
        <v>0</v>
      </c>
    </row>
    <row r="53" spans="2:23" x14ac:dyDescent="0.2">
      <c r="B53" s="604" t="s">
        <v>178</v>
      </c>
      <c r="C53" s="605"/>
      <c r="D53" s="606">
        <v>-218825.77950454978</v>
      </c>
      <c r="E53" s="607"/>
      <c r="F53" s="606"/>
      <c r="G53" s="608"/>
      <c r="H53" s="616">
        <f>+D53</f>
        <v>-218825.77950454978</v>
      </c>
      <c r="J53" s="139">
        <v>22.25</v>
      </c>
      <c r="K53" s="401">
        <f>+'EOL LINKS'!H15</f>
        <v>22.05</v>
      </c>
      <c r="L53" s="8">
        <f>+K53-J53</f>
        <v>-0.19999999999999929</v>
      </c>
      <c r="M53" s="464">
        <f>+H53*L53</f>
        <v>43765.155900909798</v>
      </c>
    </row>
    <row r="54" spans="2:23" ht="10.199999999999999" thickBot="1" x14ac:dyDescent="0.25">
      <c r="B54" s="407" t="s">
        <v>241</v>
      </c>
      <c r="C54" s="408"/>
      <c r="D54" s="409">
        <v>-210240</v>
      </c>
      <c r="E54" s="410"/>
      <c r="F54" s="409"/>
      <c r="G54" s="411"/>
      <c r="H54" s="617">
        <f>+D54</f>
        <v>-210240</v>
      </c>
      <c r="J54" s="139">
        <v>22.75</v>
      </c>
      <c r="K54" s="618">
        <f>+'EOL LINKS'!H14</f>
        <v>22.55</v>
      </c>
      <c r="L54" s="8">
        <f>+K54-J54</f>
        <v>-0.19999999999999929</v>
      </c>
      <c r="M54" s="464">
        <f>+H54*L54</f>
        <v>42047.999999999847</v>
      </c>
    </row>
    <row r="55" spans="2:23" x14ac:dyDescent="0.2">
      <c r="B55" s="398"/>
      <c r="C55" s="140"/>
      <c r="D55" s="76"/>
      <c r="E55" s="399"/>
      <c r="F55" s="76"/>
      <c r="G55" s="400"/>
      <c r="H55" s="76"/>
      <c r="J55" s="139"/>
      <c r="K55" s="139"/>
      <c r="L55" s="140"/>
    </row>
    <row r="56" spans="2:23" ht="10.199999999999999" thickBot="1" x14ac:dyDescent="0.25">
      <c r="J56" s="32" t="s">
        <v>168</v>
      </c>
      <c r="K56" s="141"/>
      <c r="L56" s="142"/>
      <c r="M56" s="335">
        <f>SUM(M15:M53)</f>
        <v>478097.40385385405</v>
      </c>
    </row>
    <row r="57" spans="2:23" x14ac:dyDescent="0.2">
      <c r="B57" s="125"/>
      <c r="C57" s="126"/>
      <c r="D57" s="126"/>
      <c r="E57" s="126" t="s">
        <v>175</v>
      </c>
      <c r="F57" s="127"/>
      <c r="J57" s="172"/>
      <c r="K57" s="143"/>
      <c r="L57" s="39"/>
      <c r="M57" s="144"/>
      <c r="O57" s="234" t="s">
        <v>28</v>
      </c>
      <c r="P57" s="230">
        <v>22</v>
      </c>
      <c r="Q57" s="230">
        <v>50</v>
      </c>
      <c r="R57" s="231">
        <f>+Positions!AB23</f>
        <v>0.98567015158400406</v>
      </c>
      <c r="S57" s="233">
        <f t="shared" ref="S57:S68" si="9">((+Q57*16)*P57)*R57</f>
        <v>17347.794667878472</v>
      </c>
    </row>
    <row r="58" spans="2:23" ht="10.199999999999999" thickBot="1" x14ac:dyDescent="0.25">
      <c r="B58" s="128" t="s">
        <v>63</v>
      </c>
      <c r="C58" s="129"/>
      <c r="D58" s="129"/>
      <c r="E58" s="129"/>
      <c r="F58" s="130"/>
      <c r="J58" s="177" t="s">
        <v>76</v>
      </c>
      <c r="K58" s="10"/>
      <c r="L58" s="41"/>
      <c r="M58" s="145"/>
      <c r="N58" s="140"/>
      <c r="O58" s="235" t="s">
        <v>29</v>
      </c>
      <c r="P58" s="219">
        <v>20</v>
      </c>
      <c r="Q58" s="219">
        <v>50</v>
      </c>
      <c r="R58" s="232">
        <f>+Positions!AB24</f>
        <v>0.98365826660139155</v>
      </c>
      <c r="S58" s="220">
        <f t="shared" si="9"/>
        <v>15738.532265622265</v>
      </c>
    </row>
    <row r="59" spans="2:23" x14ac:dyDescent="0.2">
      <c r="B59" s="150"/>
      <c r="C59" s="146"/>
      <c r="D59" s="146"/>
      <c r="E59" s="146"/>
      <c r="F59" s="307"/>
      <c r="J59" s="173" t="s">
        <v>70</v>
      </c>
      <c r="K59" s="151" t="s">
        <v>70</v>
      </c>
      <c r="L59" s="152"/>
      <c r="M59" s="153" t="s">
        <v>11</v>
      </c>
      <c r="N59" s="140"/>
      <c r="O59" s="58" t="s">
        <v>30</v>
      </c>
      <c r="P59" s="6">
        <v>21</v>
      </c>
      <c r="Q59" s="6">
        <v>50</v>
      </c>
      <c r="R59" s="232">
        <f>+Positions!AB25</f>
        <v>0.9817563532578043</v>
      </c>
      <c r="S59" s="220">
        <f t="shared" si="9"/>
        <v>16493.506734731112</v>
      </c>
    </row>
    <row r="60" spans="2:23" ht="10.199999999999999" thickBot="1" x14ac:dyDescent="0.25">
      <c r="B60" s="59"/>
      <c r="C60" s="69"/>
      <c r="D60" s="154" t="s">
        <v>40</v>
      </c>
      <c r="E60" s="69" t="s">
        <v>41</v>
      </c>
      <c r="F60" s="195"/>
      <c r="J60" s="174" t="s">
        <v>14</v>
      </c>
      <c r="K60" s="156" t="s">
        <v>71</v>
      </c>
      <c r="L60" s="157" t="s">
        <v>16</v>
      </c>
      <c r="M60" s="158" t="s">
        <v>6</v>
      </c>
      <c r="N60" s="218"/>
      <c r="O60" s="58" t="s">
        <v>31</v>
      </c>
      <c r="P60" s="6">
        <v>22</v>
      </c>
      <c r="Q60" s="6">
        <v>50</v>
      </c>
      <c r="R60" s="232">
        <f>+Positions!AB26</f>
        <v>0.97950105333934445</v>
      </c>
      <c r="S60" s="220">
        <f t="shared" si="9"/>
        <v>17239.218538772464</v>
      </c>
    </row>
    <row r="61" spans="2:23" x14ac:dyDescent="0.2">
      <c r="B61" s="88"/>
      <c r="C61" s="68"/>
      <c r="D61" s="89"/>
      <c r="E61" s="68"/>
      <c r="F61" s="250"/>
      <c r="J61" s="175"/>
      <c r="K61" s="76"/>
      <c r="L61" s="140"/>
      <c r="M61" s="147"/>
      <c r="N61" s="11"/>
      <c r="O61" s="58" t="s">
        <v>19</v>
      </c>
      <c r="P61" s="6">
        <v>22</v>
      </c>
      <c r="Q61" s="6">
        <v>200</v>
      </c>
      <c r="R61" s="232">
        <f>+Positions!AB27</f>
        <v>0.97726168105012545</v>
      </c>
      <c r="S61" s="220">
        <f t="shared" si="9"/>
        <v>68799.222345928836</v>
      </c>
    </row>
    <row r="62" spans="2:23" x14ac:dyDescent="0.2">
      <c r="B62" s="131"/>
      <c r="C62" s="133"/>
      <c r="D62" s="89"/>
      <c r="E62" s="68"/>
      <c r="F62" s="250"/>
      <c r="J62" s="292"/>
      <c r="K62" s="141"/>
      <c r="L62" s="141"/>
      <c r="M62" s="148"/>
      <c r="O62" s="58" t="s">
        <v>32</v>
      </c>
      <c r="P62" s="6">
        <v>20</v>
      </c>
      <c r="Q62" s="6">
        <v>150</v>
      </c>
      <c r="R62" s="232">
        <f>+Positions!AB28</f>
        <v>0.97484265945865467</v>
      </c>
      <c r="S62" s="220">
        <f t="shared" si="9"/>
        <v>46792.447654015421</v>
      </c>
    </row>
    <row r="63" spans="2:23" x14ac:dyDescent="0.2">
      <c r="B63" s="131" t="s">
        <v>64</v>
      </c>
      <c r="C63" s="133">
        <v>30</v>
      </c>
      <c r="D63" s="89">
        <v>0</v>
      </c>
      <c r="E63" s="68">
        <v>0</v>
      </c>
      <c r="F63" s="250"/>
      <c r="J63" s="292">
        <f>+Summary!C36</f>
        <v>2.681</v>
      </c>
      <c r="K63" s="163">
        <f>+'EOL LINKS'!H3</f>
        <v>2.6625000000000001</v>
      </c>
      <c r="L63" s="141">
        <f t="shared" ref="L63:L69" si="10">+K63-J63</f>
        <v>-1.8499999999999961E-2</v>
      </c>
      <c r="M63" s="148">
        <f t="shared" ref="M63:M69" si="11">+E63*L63</f>
        <v>0</v>
      </c>
      <c r="O63" s="58" t="s">
        <v>33</v>
      </c>
      <c r="P63" s="6">
        <v>22</v>
      </c>
      <c r="Q63" s="6">
        <v>50</v>
      </c>
      <c r="R63" s="232">
        <f>+Positions!AB29</f>
        <v>0.97230015467358977</v>
      </c>
      <c r="S63" s="220">
        <f t="shared" si="9"/>
        <v>17112.482722255179</v>
      </c>
    </row>
    <row r="64" spans="2:23" x14ac:dyDescent="0.2">
      <c r="B64" s="131" t="s">
        <v>65</v>
      </c>
      <c r="C64" s="133">
        <v>31</v>
      </c>
      <c r="D64" s="89">
        <v>0</v>
      </c>
      <c r="E64" s="68">
        <v>0</v>
      </c>
      <c r="F64" s="250"/>
      <c r="J64" s="292">
        <f>+Summary!C37</f>
        <v>2.9350000000000001</v>
      </c>
      <c r="K64" s="163">
        <f>+'EOL LINKS'!H4</f>
        <v>2.8962500000000002</v>
      </c>
      <c r="L64" s="141">
        <f t="shared" si="10"/>
        <v>-3.874999999999984E-2</v>
      </c>
      <c r="M64" s="148">
        <f t="shared" si="11"/>
        <v>0</v>
      </c>
      <c r="O64" s="58" t="s">
        <v>24</v>
      </c>
      <c r="P64" s="6">
        <v>22</v>
      </c>
      <c r="Q64" s="6">
        <v>50</v>
      </c>
      <c r="R64" s="232">
        <f>+Positions!AB30</f>
        <v>0.96963263324879923</v>
      </c>
      <c r="S64" s="220">
        <f t="shared" si="9"/>
        <v>17065.534345178865</v>
      </c>
    </row>
    <row r="65" spans="2:22" x14ac:dyDescent="0.2">
      <c r="B65" s="131" t="s">
        <v>157</v>
      </c>
      <c r="C65" s="133">
        <v>31</v>
      </c>
      <c r="D65" s="89">
        <v>20000</v>
      </c>
      <c r="E65" s="68">
        <v>611115.49398208247</v>
      </c>
      <c r="F65" s="250"/>
      <c r="J65" s="292">
        <f>+Summary!C39</f>
        <v>3.11</v>
      </c>
      <c r="K65" s="163">
        <f>+'EOL LINKS'!H5</f>
        <v>3.0724999999999998</v>
      </c>
      <c r="L65" s="141">
        <f t="shared" si="10"/>
        <v>-3.7500000000000089E-2</v>
      </c>
      <c r="M65" s="148">
        <f t="shared" si="11"/>
        <v>-22916.831024328148</v>
      </c>
      <c r="O65" s="58" t="s">
        <v>18</v>
      </c>
      <c r="P65" s="6">
        <v>20</v>
      </c>
      <c r="Q65" s="6">
        <v>100</v>
      </c>
      <c r="R65" s="232">
        <f>+Positions!AB31</f>
        <v>0.96680259984426609</v>
      </c>
      <c r="S65" s="220">
        <f t="shared" si="9"/>
        <v>30937.683195016514</v>
      </c>
      <c r="V65" s="4"/>
    </row>
    <row r="66" spans="2:22" x14ac:dyDescent="0.2">
      <c r="B66" s="93" t="s">
        <v>84</v>
      </c>
      <c r="C66" s="133">
        <v>151</v>
      </c>
      <c r="D66" s="68">
        <v>10000</v>
      </c>
      <c r="E66" s="68">
        <v>1488361.9288918462</v>
      </c>
      <c r="F66" s="250"/>
      <c r="J66" s="292">
        <f>+Summary!C51</f>
        <v>2.9834000000000001</v>
      </c>
      <c r="K66" s="163">
        <f>+'EOL LINKS'!H6</f>
        <v>2.95</v>
      </c>
      <c r="L66" s="141">
        <f t="shared" si="10"/>
        <v>-3.3399999999999874E-2</v>
      </c>
      <c r="M66" s="148">
        <f t="shared" si="11"/>
        <v>-49711.288424987477</v>
      </c>
      <c r="O66" s="58" t="s">
        <v>25</v>
      </c>
      <c r="P66" s="6">
        <v>23</v>
      </c>
      <c r="Q66" s="6">
        <v>100</v>
      </c>
      <c r="R66" s="232">
        <f>+Positions!AB32</f>
        <v>0.96387209633484949</v>
      </c>
      <c r="S66" s="220">
        <f t="shared" si="9"/>
        <v>35470.493145122462</v>
      </c>
    </row>
    <row r="67" spans="2:22" x14ac:dyDescent="0.2">
      <c r="B67" s="93" t="s">
        <v>88</v>
      </c>
      <c r="C67" s="68">
        <v>213</v>
      </c>
      <c r="D67" s="361">
        <v>5000</v>
      </c>
      <c r="E67" s="70">
        <v>1036060.2113239783</v>
      </c>
      <c r="F67" s="201"/>
      <c r="J67" s="292">
        <f>+Summary!C53</f>
        <v>3.0894285714285714</v>
      </c>
      <c r="K67" s="163">
        <f>+'EOL LINKS'!H7</f>
        <v>3.06</v>
      </c>
      <c r="L67" s="141">
        <f t="shared" si="10"/>
        <v>-2.942857142857136E-2</v>
      </c>
      <c r="M67" s="148">
        <f t="shared" si="11"/>
        <v>-30489.77193324843</v>
      </c>
      <c r="O67" s="58" t="s">
        <v>26</v>
      </c>
      <c r="P67" s="6">
        <v>20</v>
      </c>
      <c r="Q67" s="6">
        <v>100</v>
      </c>
      <c r="R67" s="232">
        <f>+Positions!AB33</f>
        <v>0.9608627733503764</v>
      </c>
      <c r="S67" s="220">
        <f t="shared" si="9"/>
        <v>30747.608747212045</v>
      </c>
    </row>
    <row r="68" spans="2:22" ht="10.199999999999999" thickBot="1" x14ac:dyDescent="0.25">
      <c r="B68" s="131" t="s">
        <v>66</v>
      </c>
      <c r="C68" s="133">
        <v>365</v>
      </c>
      <c r="D68" s="89">
        <v>25000</v>
      </c>
      <c r="E68" s="70">
        <v>8877041.7167430054</v>
      </c>
      <c r="F68" s="250"/>
      <c r="J68" s="292">
        <f>+Summary!C54</f>
        <v>3.1547500000000004</v>
      </c>
      <c r="K68" s="163">
        <f>+'EOL LINKS'!H8</f>
        <v>3.125</v>
      </c>
      <c r="L68" s="141">
        <f t="shared" si="10"/>
        <v>-2.9750000000000387E-2</v>
      </c>
      <c r="M68" s="148">
        <f t="shared" si="11"/>
        <v>-264091.99107310787</v>
      </c>
      <c r="O68" s="59" t="s">
        <v>34</v>
      </c>
      <c r="P68" s="15">
        <v>21</v>
      </c>
      <c r="Q68" s="15">
        <v>100</v>
      </c>
      <c r="R68" s="257">
        <f>+Positions!AB34</f>
        <v>0.95775745132979073</v>
      </c>
      <c r="S68" s="221">
        <f t="shared" si="9"/>
        <v>32180.650364680969</v>
      </c>
    </row>
    <row r="69" spans="2:22" x14ac:dyDescent="0.2">
      <c r="B69" s="93" t="s">
        <v>21</v>
      </c>
      <c r="C69" s="68">
        <v>365</v>
      </c>
      <c r="D69" s="68">
        <v>35000</v>
      </c>
      <c r="E69" s="68">
        <v>11946578.346883006</v>
      </c>
      <c r="F69" s="201"/>
      <c r="J69" s="292">
        <f>+Summary!C55</f>
        <v>3.5289999999999999</v>
      </c>
      <c r="K69" s="163">
        <f>+'EOL LINKS'!H9</f>
        <v>3.5024999999999999</v>
      </c>
      <c r="L69" s="141">
        <f t="shared" si="10"/>
        <v>-2.6499999999999968E-2</v>
      </c>
      <c r="M69" s="148">
        <f t="shared" si="11"/>
        <v>-316584.32619239931</v>
      </c>
      <c r="P69" s="3"/>
      <c r="Q69" s="3"/>
      <c r="R69" s="3"/>
      <c r="S69" s="3">
        <f>SUM(S57:S68)</f>
        <v>345925.17472641461</v>
      </c>
    </row>
    <row r="70" spans="2:22" x14ac:dyDescent="0.2">
      <c r="B70" s="93"/>
      <c r="C70" s="5"/>
      <c r="D70" s="5"/>
      <c r="E70" s="5"/>
      <c r="F70" s="201"/>
      <c r="J70" s="293"/>
      <c r="K70" s="8"/>
      <c r="L70" s="6"/>
      <c r="M70" s="94"/>
      <c r="O70" s="139"/>
      <c r="Q70" s="11"/>
    </row>
    <row r="71" spans="2:22" x14ac:dyDescent="0.2">
      <c r="B71" s="93"/>
      <c r="C71" s="6"/>
      <c r="D71" s="6"/>
      <c r="E71" s="6"/>
      <c r="F71" s="94"/>
      <c r="J71" s="176"/>
      <c r="K71" s="14"/>
      <c r="L71" s="8"/>
      <c r="M71" s="149"/>
      <c r="O71" s="6"/>
      <c r="Q71" s="11"/>
    </row>
    <row r="72" spans="2:22" ht="10.199999999999999" thickBot="1" x14ac:dyDescent="0.25">
      <c r="B72" s="95" t="s">
        <v>67</v>
      </c>
      <c r="C72" s="15"/>
      <c r="D72" s="15"/>
      <c r="E72" s="254">
        <f>SUM(E63:E71)</f>
        <v>23959157.697823919</v>
      </c>
      <c r="F72" s="260"/>
      <c r="J72" s="205"/>
      <c r="K72" s="206"/>
      <c r="L72" s="154"/>
      <c r="M72" s="207">
        <f>SUM(M63:M71)</f>
        <v>-683794.20864807116</v>
      </c>
    </row>
    <row r="73" spans="2:22" x14ac:dyDescent="0.2">
      <c r="D73" s="5"/>
      <c r="E73" s="5"/>
      <c r="F73" s="5"/>
      <c r="G73" s="5"/>
      <c r="J73" s="1"/>
      <c r="K73" s="1"/>
    </row>
    <row r="74" spans="2:22" x14ac:dyDescent="0.2">
      <c r="B74" s="1">
        <v>4080</v>
      </c>
      <c r="C74" s="1"/>
      <c r="D74" s="1" t="s">
        <v>165</v>
      </c>
      <c r="E74" s="70">
        <v>4680</v>
      </c>
      <c r="F74" s="5"/>
      <c r="G74" s="5"/>
      <c r="J74" s="1"/>
      <c r="K74" s="1"/>
    </row>
    <row r="75" spans="2:22" x14ac:dyDescent="0.2">
      <c r="B75" s="1">
        <v>8760</v>
      </c>
      <c r="D75" s="3" t="s">
        <v>164</v>
      </c>
      <c r="F75" s="5"/>
      <c r="G75" s="5"/>
      <c r="J75" s="1"/>
      <c r="K75" s="1"/>
    </row>
    <row r="76" spans="2:22" x14ac:dyDescent="0.2">
      <c r="D76" s="5"/>
      <c r="E76" s="5"/>
      <c r="F76" s="5"/>
      <c r="G76" s="5"/>
      <c r="J76" s="1"/>
      <c r="K76" s="1"/>
    </row>
    <row r="77" spans="2:22" x14ac:dyDescent="0.2">
      <c r="D77" s="5"/>
      <c r="E77" s="5"/>
      <c r="F77" s="5"/>
      <c r="G77" s="5"/>
      <c r="J77" s="1"/>
      <c r="K77" s="1"/>
    </row>
    <row r="78" spans="2:22" x14ac:dyDescent="0.2">
      <c r="D78" s="5"/>
      <c r="E78" s="5"/>
      <c r="F78" s="5"/>
      <c r="G78" s="5"/>
      <c r="J78" s="1"/>
      <c r="K78" s="1"/>
    </row>
    <row r="79" spans="2:22" x14ac:dyDescent="0.2">
      <c r="D79" s="5"/>
      <c r="E79" s="5"/>
      <c r="F79" s="5"/>
      <c r="G79" s="5"/>
      <c r="J79" s="1"/>
      <c r="K79" s="1"/>
    </row>
    <row r="80" spans="2:22" x14ac:dyDescent="0.2">
      <c r="D80" s="5"/>
      <c r="E80" s="5"/>
      <c r="F80" s="5"/>
      <c r="G80" s="5"/>
      <c r="J80" s="1"/>
      <c r="K80" s="1"/>
    </row>
    <row r="81" spans="4:14" x14ac:dyDescent="0.2">
      <c r="D81" s="5"/>
      <c r="E81" s="5"/>
      <c r="F81" s="5"/>
      <c r="G81" s="5"/>
      <c r="J81" s="1"/>
      <c r="K81" s="1"/>
    </row>
    <row r="82" spans="4:14" x14ac:dyDescent="0.2">
      <c r="G82" s="5"/>
      <c r="J82" s="1"/>
      <c r="K82" s="1"/>
    </row>
    <row r="83" spans="4:14" x14ac:dyDescent="0.2">
      <c r="G83" s="5"/>
      <c r="J83" s="1"/>
      <c r="K83" s="1"/>
    </row>
    <row r="84" spans="4:14" x14ac:dyDescent="0.2">
      <c r="G84" s="5"/>
      <c r="J84" s="1"/>
      <c r="K84" s="1"/>
    </row>
    <row r="85" spans="4:14" x14ac:dyDescent="0.2">
      <c r="G85" s="5"/>
      <c r="J85" s="1"/>
      <c r="K85" s="1"/>
    </row>
    <row r="86" spans="4:14" x14ac:dyDescent="0.2">
      <c r="G86" s="5"/>
    </row>
    <row r="87" spans="4:14" x14ac:dyDescent="0.2">
      <c r="G87" s="5"/>
    </row>
    <row r="88" spans="4:14" x14ac:dyDescent="0.2">
      <c r="G88" s="5"/>
    </row>
    <row r="89" spans="4:14" x14ac:dyDescent="0.2">
      <c r="G89" s="5"/>
    </row>
    <row r="90" spans="4:14" x14ac:dyDescent="0.2">
      <c r="G90" s="5"/>
    </row>
    <row r="91" spans="4:14" x14ac:dyDescent="0.2">
      <c r="G91" s="5"/>
    </row>
    <row r="92" spans="4:14" x14ac:dyDescent="0.2">
      <c r="G92" s="5"/>
    </row>
    <row r="93" spans="4:14" x14ac:dyDescent="0.2">
      <c r="G93" s="5"/>
      <c r="N93" s="97">
        <f>SUM(N68:N92)</f>
        <v>0</v>
      </c>
    </row>
    <row r="97" spans="4:7" x14ac:dyDescent="0.2">
      <c r="D97" s="5"/>
      <c r="E97" s="5"/>
      <c r="F97" s="5"/>
      <c r="G97" s="5"/>
    </row>
    <row r="98" spans="4:7" x14ac:dyDescent="0.2">
      <c r="D98" s="5"/>
      <c r="E98" s="5"/>
      <c r="F98" s="5"/>
      <c r="G98" s="5"/>
    </row>
    <row r="99" spans="4:7" x14ac:dyDescent="0.2">
      <c r="D99" s="5"/>
      <c r="E99" s="5"/>
      <c r="F99" s="5"/>
      <c r="G99" s="5"/>
    </row>
    <row r="100" spans="4:7" x14ac:dyDescent="0.2">
      <c r="D100" s="5"/>
      <c r="E100" s="5"/>
      <c r="F100" s="5"/>
      <c r="G100" s="5"/>
    </row>
    <row r="101" spans="4:7" x14ac:dyDescent="0.2">
      <c r="D101" s="5"/>
      <c r="E101" s="5"/>
      <c r="F101" s="5"/>
      <c r="G101" s="5"/>
    </row>
    <row r="102" spans="4:7" x14ac:dyDescent="0.2">
      <c r="D102" s="5"/>
      <c r="E102" s="5"/>
      <c r="F102" s="5"/>
      <c r="G102" s="5"/>
    </row>
    <row r="103" spans="4:7" x14ac:dyDescent="0.2">
      <c r="D103" s="5"/>
      <c r="E103" s="5"/>
      <c r="F103" s="5"/>
      <c r="G103" s="5"/>
    </row>
    <row r="104" spans="4:7" x14ac:dyDescent="0.2">
      <c r="D104" s="5"/>
      <c r="E104" s="5"/>
      <c r="F104" s="5"/>
      <c r="G104" s="5"/>
    </row>
    <row r="105" spans="4:7" x14ac:dyDescent="0.2">
      <c r="D105" s="5"/>
      <c r="E105" s="5"/>
      <c r="F105" s="5"/>
      <c r="G105" s="5"/>
    </row>
    <row r="106" spans="4:7" x14ac:dyDescent="0.2">
      <c r="D106" s="5"/>
      <c r="E106" s="5"/>
      <c r="F106" s="5"/>
      <c r="G106" s="5"/>
    </row>
    <row r="107" spans="4:7" x14ac:dyDescent="0.2">
      <c r="D107" s="5"/>
      <c r="E107" s="5"/>
      <c r="F107" s="5"/>
      <c r="G107" s="5"/>
    </row>
    <row r="108" spans="4:7" x14ac:dyDescent="0.2">
      <c r="D108" s="5"/>
      <c r="E108" s="5"/>
      <c r="F108" s="5"/>
      <c r="G108" s="5"/>
    </row>
    <row r="109" spans="4:7" x14ac:dyDescent="0.2">
      <c r="D109" s="5"/>
      <c r="E109" s="5"/>
      <c r="F109" s="5"/>
      <c r="G109" s="5"/>
    </row>
    <row r="110" spans="4:7" x14ac:dyDescent="0.2">
      <c r="D110" s="5"/>
      <c r="E110" s="5"/>
      <c r="F110" s="5"/>
      <c r="G110" s="5"/>
    </row>
    <row r="111" spans="4:7" x14ac:dyDescent="0.2">
      <c r="D111" s="5"/>
      <c r="E111" s="5"/>
      <c r="F111" s="5"/>
      <c r="G111" s="5"/>
    </row>
    <row r="112" spans="4:7" x14ac:dyDescent="0.2">
      <c r="D112" s="5"/>
      <c r="E112" s="5"/>
      <c r="F112" s="5"/>
      <c r="G112" s="5"/>
    </row>
    <row r="113" spans="4:7" x14ac:dyDescent="0.2">
      <c r="D113" s="5"/>
      <c r="E113" s="5"/>
      <c r="F113" s="5"/>
      <c r="G113" s="5"/>
    </row>
    <row r="114" spans="4:7" x14ac:dyDescent="0.2">
      <c r="D114" s="5"/>
      <c r="E114" s="5"/>
      <c r="F114" s="5"/>
      <c r="G114" s="5"/>
    </row>
    <row r="115" spans="4:7" x14ac:dyDescent="0.2">
      <c r="D115" s="5"/>
      <c r="E115" s="5"/>
      <c r="F115" s="5"/>
      <c r="G115" s="5"/>
    </row>
    <row r="116" spans="4:7" x14ac:dyDescent="0.2">
      <c r="D116" s="5"/>
      <c r="E116" s="5"/>
      <c r="F116" s="5"/>
      <c r="G116" s="5"/>
    </row>
    <row r="117" spans="4:7" x14ac:dyDescent="0.2">
      <c r="D117" s="5"/>
      <c r="E117" s="5"/>
      <c r="F117" s="5"/>
      <c r="G117" s="5"/>
    </row>
    <row r="118" spans="4:7" x14ac:dyDescent="0.2">
      <c r="D118" s="5"/>
      <c r="E118" s="5"/>
      <c r="F118" s="5"/>
      <c r="G118" s="5"/>
    </row>
    <row r="119" spans="4:7" x14ac:dyDescent="0.2">
      <c r="D119" s="5"/>
      <c r="E119" s="5"/>
      <c r="F119" s="5"/>
      <c r="G119" s="5"/>
    </row>
    <row r="120" spans="4:7" x14ac:dyDescent="0.2">
      <c r="D120" s="5"/>
      <c r="E120" s="5"/>
      <c r="F120" s="5"/>
      <c r="G120" s="5"/>
    </row>
    <row r="121" spans="4:7" x14ac:dyDescent="0.2">
      <c r="D121" s="5"/>
      <c r="E121" s="5"/>
      <c r="F121" s="5"/>
      <c r="G121" s="5"/>
    </row>
    <row r="122" spans="4:7" x14ac:dyDescent="0.2">
      <c r="D122" s="5"/>
      <c r="E122" s="5"/>
      <c r="F122" s="5"/>
      <c r="G122" s="5"/>
    </row>
    <row r="123" spans="4:7" x14ac:dyDescent="0.2">
      <c r="D123" s="5"/>
      <c r="E123" s="5"/>
      <c r="F123" s="5"/>
      <c r="G123" s="5"/>
    </row>
    <row r="124" spans="4:7" x14ac:dyDescent="0.2">
      <c r="D124" s="5"/>
      <c r="E124" s="5"/>
      <c r="F124" s="5"/>
      <c r="G124" s="5"/>
    </row>
    <row r="125" spans="4:7" x14ac:dyDescent="0.2">
      <c r="D125" s="5"/>
      <c r="E125" s="5"/>
      <c r="F125" s="5"/>
      <c r="G125" s="5"/>
    </row>
    <row r="126" spans="4:7" x14ac:dyDescent="0.2">
      <c r="D126" s="5"/>
      <c r="E126" s="5"/>
      <c r="F126" s="5"/>
      <c r="G126" s="5"/>
    </row>
    <row r="127" spans="4:7" x14ac:dyDescent="0.2">
      <c r="D127" s="5"/>
      <c r="E127" s="5"/>
      <c r="F127" s="5"/>
      <c r="G127" s="5"/>
    </row>
    <row r="128" spans="4:7" x14ac:dyDescent="0.2">
      <c r="D128" s="5"/>
      <c r="E128" s="5"/>
      <c r="F128" s="5"/>
      <c r="G128" s="5"/>
    </row>
    <row r="129" spans="4:7" x14ac:dyDescent="0.2">
      <c r="D129" s="5"/>
      <c r="E129" s="5"/>
      <c r="F129" s="5"/>
      <c r="G129" s="5"/>
    </row>
    <row r="130" spans="4:7" x14ac:dyDescent="0.2">
      <c r="D130" s="5"/>
      <c r="E130" s="5"/>
      <c r="F130" s="5"/>
      <c r="G130" s="5"/>
    </row>
    <row r="131" spans="4:7" x14ac:dyDescent="0.2">
      <c r="D131" s="5"/>
      <c r="E131" s="5"/>
      <c r="F131" s="5"/>
      <c r="G131" s="5"/>
    </row>
    <row r="132" spans="4:7" x14ac:dyDescent="0.2">
      <c r="D132" s="5"/>
      <c r="E132" s="5"/>
      <c r="F132" s="5"/>
      <c r="G132" s="5"/>
    </row>
    <row r="133" spans="4:7" x14ac:dyDescent="0.2">
      <c r="D133" s="5"/>
      <c r="E133" s="5"/>
      <c r="F133" s="5"/>
      <c r="G133" s="5"/>
    </row>
    <row r="134" spans="4:7" x14ac:dyDescent="0.2">
      <c r="D134" s="5"/>
      <c r="E134" s="5"/>
      <c r="F134" s="5"/>
      <c r="G134" s="5"/>
    </row>
    <row r="135" spans="4:7" x14ac:dyDescent="0.2">
      <c r="D135" s="5"/>
      <c r="E135" s="5"/>
      <c r="F135" s="5"/>
      <c r="G135" s="5"/>
    </row>
    <row r="136" spans="4:7" x14ac:dyDescent="0.2">
      <c r="D136" s="5"/>
      <c r="E136" s="5"/>
      <c r="F136" s="5"/>
      <c r="G136" s="5"/>
    </row>
    <row r="137" spans="4:7" x14ac:dyDescent="0.2">
      <c r="D137" s="5"/>
      <c r="E137" s="5"/>
      <c r="F137" s="5"/>
      <c r="G137" s="5"/>
    </row>
    <row r="138" spans="4:7" x14ac:dyDescent="0.2">
      <c r="D138" s="5"/>
      <c r="E138" s="5"/>
      <c r="F138" s="5"/>
      <c r="G138" s="5"/>
    </row>
    <row r="139" spans="4:7" x14ac:dyDescent="0.2">
      <c r="D139" s="5"/>
      <c r="E139" s="5"/>
      <c r="F139" s="5"/>
      <c r="G139" s="5"/>
    </row>
    <row r="140" spans="4:7" x14ac:dyDescent="0.2">
      <c r="D140" s="5"/>
      <c r="E140" s="5"/>
      <c r="F140" s="5"/>
      <c r="G140" s="5"/>
    </row>
    <row r="141" spans="4:7" x14ac:dyDescent="0.2">
      <c r="D141" s="5"/>
      <c r="E141" s="5"/>
      <c r="F141" s="5"/>
      <c r="G141" s="5"/>
    </row>
    <row r="142" spans="4:7" x14ac:dyDescent="0.2">
      <c r="D142" s="5"/>
      <c r="E142" s="5"/>
      <c r="F142" s="5"/>
      <c r="G142" s="5"/>
    </row>
    <row r="143" spans="4:7" x14ac:dyDescent="0.2">
      <c r="D143" s="5"/>
      <c r="E143" s="5"/>
      <c r="F143" s="5"/>
      <c r="G143" s="5"/>
    </row>
    <row r="144" spans="4:7" x14ac:dyDescent="0.2">
      <c r="D144" s="5"/>
      <c r="E144" s="5"/>
      <c r="F144" s="5"/>
      <c r="G144" s="5"/>
    </row>
    <row r="145" spans="4:7" x14ac:dyDescent="0.2">
      <c r="D145" s="5"/>
      <c r="E145" s="5"/>
      <c r="F145" s="5"/>
      <c r="G145" s="5"/>
    </row>
    <row r="146" spans="4:7" x14ac:dyDescent="0.2">
      <c r="D146" s="5"/>
      <c r="E146" s="5"/>
      <c r="F146" s="5"/>
      <c r="G146" s="5"/>
    </row>
    <row r="147" spans="4:7" x14ac:dyDescent="0.2">
      <c r="D147" s="5"/>
      <c r="E147" s="5"/>
      <c r="F147" s="5"/>
      <c r="G147" s="5"/>
    </row>
    <row r="148" spans="4:7" x14ac:dyDescent="0.2">
      <c r="D148" s="5"/>
      <c r="E148" s="5"/>
      <c r="F148" s="5"/>
      <c r="G148" s="5"/>
    </row>
    <row r="149" spans="4:7" x14ac:dyDescent="0.2">
      <c r="D149" s="5"/>
      <c r="E149" s="5"/>
      <c r="F149" s="5"/>
      <c r="G149" s="5"/>
    </row>
    <row r="150" spans="4:7" x14ac:dyDescent="0.2">
      <c r="D150" s="5"/>
      <c r="E150" s="5"/>
      <c r="F150" s="5"/>
      <c r="G150" s="5"/>
    </row>
    <row r="151" spans="4:7" x14ac:dyDescent="0.2">
      <c r="D151" s="5"/>
      <c r="E151" s="5"/>
      <c r="F151" s="5"/>
      <c r="G151" s="5"/>
    </row>
    <row r="152" spans="4:7" x14ac:dyDescent="0.2">
      <c r="D152" s="5"/>
      <c r="E152" s="5"/>
      <c r="F152" s="5"/>
      <c r="G152" s="5"/>
    </row>
    <row r="153" spans="4:7" x14ac:dyDescent="0.2">
      <c r="D153" s="5"/>
      <c r="E153" s="5"/>
      <c r="F153" s="5"/>
      <c r="G153" s="5"/>
    </row>
    <row r="154" spans="4:7" x14ac:dyDescent="0.2">
      <c r="D154" s="5"/>
      <c r="E154" s="5"/>
      <c r="F154" s="5"/>
      <c r="G154" s="5"/>
    </row>
    <row r="155" spans="4:7" x14ac:dyDescent="0.2">
      <c r="D155" s="5"/>
      <c r="E155" s="5"/>
      <c r="F155" s="5"/>
      <c r="G155" s="5"/>
    </row>
    <row r="156" spans="4:7" x14ac:dyDescent="0.2">
      <c r="D156" s="5"/>
      <c r="E156" s="5"/>
      <c r="F156" s="5"/>
      <c r="G156" s="5"/>
    </row>
    <row r="157" spans="4:7" x14ac:dyDescent="0.2">
      <c r="D157" s="5"/>
      <c r="E157" s="5"/>
      <c r="F157" s="5"/>
      <c r="G157" s="5"/>
    </row>
    <row r="158" spans="4:7" x14ac:dyDescent="0.2">
      <c r="D158" s="5"/>
      <c r="E158" s="5"/>
      <c r="F158" s="5"/>
      <c r="G158" s="5"/>
    </row>
    <row r="159" spans="4:7" x14ac:dyDescent="0.2">
      <c r="D159" s="5"/>
      <c r="E159" s="5"/>
      <c r="F159" s="5"/>
      <c r="G159" s="5"/>
    </row>
    <row r="160" spans="4:7" x14ac:dyDescent="0.2">
      <c r="D160" s="5"/>
      <c r="E160" s="5"/>
      <c r="F160" s="5"/>
      <c r="G160" s="5"/>
    </row>
    <row r="161" spans="4:7" x14ac:dyDescent="0.2">
      <c r="D161" s="5"/>
      <c r="E161" s="5"/>
      <c r="F161" s="5"/>
      <c r="G161" s="5"/>
    </row>
    <row r="162" spans="4:7" x14ac:dyDescent="0.2">
      <c r="D162" s="5"/>
      <c r="E162" s="5"/>
      <c r="F162" s="5"/>
      <c r="G162" s="5"/>
    </row>
    <row r="163" spans="4:7" x14ac:dyDescent="0.2">
      <c r="D163" s="5"/>
      <c r="E163" s="5"/>
      <c r="F163" s="5"/>
      <c r="G163" s="5"/>
    </row>
    <row r="164" spans="4:7" x14ac:dyDescent="0.2">
      <c r="D164" s="5"/>
      <c r="E164" s="5"/>
      <c r="F164" s="5"/>
      <c r="G164" s="5"/>
    </row>
    <row r="165" spans="4:7" x14ac:dyDescent="0.2">
      <c r="D165" s="5"/>
      <c r="E165" s="5"/>
      <c r="F165" s="5"/>
      <c r="G165" s="5"/>
    </row>
    <row r="166" spans="4:7" x14ac:dyDescent="0.2">
      <c r="D166" s="5"/>
      <c r="E166" s="5"/>
      <c r="F166" s="5"/>
      <c r="G166" s="5"/>
    </row>
    <row r="167" spans="4:7" x14ac:dyDescent="0.2">
      <c r="D167" s="5"/>
      <c r="E167" s="5"/>
      <c r="F167" s="5"/>
      <c r="G167" s="5"/>
    </row>
    <row r="168" spans="4:7" x14ac:dyDescent="0.2">
      <c r="D168" s="5"/>
      <c r="E168" s="5"/>
      <c r="F168" s="5"/>
      <c r="G168" s="5"/>
    </row>
    <row r="169" spans="4:7" x14ac:dyDescent="0.2">
      <c r="D169" s="5"/>
      <c r="E169" s="5"/>
      <c r="F169" s="5"/>
      <c r="G169" s="5"/>
    </row>
    <row r="170" spans="4:7" x14ac:dyDescent="0.2">
      <c r="D170" s="5"/>
      <c r="E170" s="5"/>
      <c r="F170" s="5"/>
      <c r="G170" s="5"/>
    </row>
    <row r="171" spans="4:7" x14ac:dyDescent="0.2">
      <c r="D171" s="5"/>
      <c r="E171" s="5"/>
      <c r="F171" s="5"/>
      <c r="G171" s="5"/>
    </row>
    <row r="172" spans="4:7" x14ac:dyDescent="0.2">
      <c r="D172" s="5"/>
      <c r="E172" s="5"/>
      <c r="F172" s="5"/>
      <c r="G172" s="5"/>
    </row>
    <row r="173" spans="4:7" x14ac:dyDescent="0.2">
      <c r="D173" s="5"/>
      <c r="E173" s="5"/>
      <c r="F173" s="5"/>
      <c r="G173" s="5"/>
    </row>
    <row r="174" spans="4:7" x14ac:dyDescent="0.2">
      <c r="D174" s="5"/>
      <c r="E174" s="5"/>
      <c r="F174" s="5"/>
      <c r="G174" s="5"/>
    </row>
    <row r="175" spans="4:7" x14ac:dyDescent="0.2">
      <c r="D175" s="5"/>
      <c r="E175" s="5"/>
      <c r="F175" s="5"/>
      <c r="G175" s="5"/>
    </row>
    <row r="176" spans="4:7" x14ac:dyDescent="0.2">
      <c r="D176" s="5"/>
      <c r="E176" s="5"/>
      <c r="F176" s="5"/>
      <c r="G176" s="5"/>
    </row>
    <row r="177" spans="4:7" x14ac:dyDescent="0.2">
      <c r="D177" s="5"/>
      <c r="E177" s="5"/>
      <c r="F177" s="5"/>
      <c r="G177" s="5"/>
    </row>
    <row r="178" spans="4:7" x14ac:dyDescent="0.2">
      <c r="D178" s="5"/>
      <c r="E178" s="5"/>
      <c r="F178" s="5"/>
      <c r="G178" s="5"/>
    </row>
    <row r="179" spans="4:7" x14ac:dyDescent="0.2">
      <c r="D179" s="5"/>
      <c r="E179" s="5"/>
      <c r="F179" s="5"/>
      <c r="G179" s="5"/>
    </row>
    <row r="180" spans="4:7" x14ac:dyDescent="0.2">
      <c r="D180" s="5"/>
      <c r="E180" s="5"/>
      <c r="F180" s="5"/>
      <c r="G180" s="5"/>
    </row>
    <row r="181" spans="4:7" x14ac:dyDescent="0.2">
      <c r="D181" s="5"/>
      <c r="E181" s="5"/>
      <c r="F181" s="5"/>
      <c r="G181" s="5"/>
    </row>
    <row r="182" spans="4:7" x14ac:dyDescent="0.2">
      <c r="D182" s="5"/>
      <c r="E182" s="5"/>
      <c r="F182" s="5"/>
      <c r="G182" s="5"/>
    </row>
    <row r="183" spans="4:7" x14ac:dyDescent="0.2">
      <c r="D183" s="5"/>
      <c r="E183" s="5"/>
      <c r="F183" s="5"/>
      <c r="G183" s="5"/>
    </row>
    <row r="184" spans="4:7" x14ac:dyDescent="0.2">
      <c r="D184" s="5"/>
      <c r="E184" s="5"/>
      <c r="F184" s="5"/>
      <c r="G184" s="5"/>
    </row>
    <row r="185" spans="4:7" x14ac:dyDescent="0.2">
      <c r="D185" s="5"/>
      <c r="E185" s="5"/>
      <c r="F185" s="5"/>
      <c r="G185" s="5"/>
    </row>
    <row r="186" spans="4:7" x14ac:dyDescent="0.2">
      <c r="D186" s="5"/>
      <c r="E186" s="5"/>
      <c r="F186" s="5"/>
      <c r="G186" s="5"/>
    </row>
    <row r="187" spans="4:7" x14ac:dyDescent="0.2">
      <c r="D187" s="5"/>
      <c r="E187" s="5"/>
      <c r="F187" s="5"/>
      <c r="G187" s="5"/>
    </row>
    <row r="188" spans="4:7" x14ac:dyDescent="0.2">
      <c r="D188" s="5"/>
      <c r="E188" s="5"/>
      <c r="F188" s="5"/>
      <c r="G188" s="5"/>
    </row>
    <row r="189" spans="4:7" x14ac:dyDescent="0.2">
      <c r="D189" s="5"/>
      <c r="E189" s="5"/>
      <c r="F189" s="5"/>
      <c r="G189" s="5"/>
    </row>
    <row r="190" spans="4:7" x14ac:dyDescent="0.2">
      <c r="D190" s="5"/>
      <c r="E190" s="5"/>
      <c r="F190" s="5"/>
      <c r="G190" s="5"/>
    </row>
    <row r="191" spans="4:7" x14ac:dyDescent="0.2">
      <c r="D191" s="5"/>
      <c r="E191" s="5"/>
      <c r="F191" s="5"/>
      <c r="G191" s="5"/>
    </row>
    <row r="192" spans="4:7" x14ac:dyDescent="0.2">
      <c r="D192" s="5"/>
      <c r="E192" s="5"/>
      <c r="F192" s="5"/>
      <c r="G192" s="5"/>
    </row>
    <row r="193" spans="4:7" x14ac:dyDescent="0.2">
      <c r="D193" s="5"/>
      <c r="E193" s="5"/>
      <c r="F193" s="5"/>
      <c r="G193" s="5"/>
    </row>
    <row r="194" spans="4:7" x14ac:dyDescent="0.2">
      <c r="D194" s="5"/>
      <c r="E194" s="5"/>
      <c r="F194" s="5"/>
      <c r="G194" s="5"/>
    </row>
    <row r="195" spans="4:7" x14ac:dyDescent="0.2">
      <c r="D195" s="5"/>
      <c r="E195" s="5"/>
      <c r="F195" s="5"/>
      <c r="G195" s="5"/>
    </row>
    <row r="196" spans="4:7" x14ac:dyDescent="0.2">
      <c r="D196" s="5"/>
      <c r="E196" s="5"/>
      <c r="F196" s="5"/>
      <c r="G196" s="5"/>
    </row>
    <row r="197" spans="4:7" x14ac:dyDescent="0.2">
      <c r="D197" s="5"/>
      <c r="E197" s="5"/>
      <c r="F197" s="5"/>
      <c r="G197" s="5"/>
    </row>
    <row r="198" spans="4:7" x14ac:dyDescent="0.2">
      <c r="D198" s="5"/>
      <c r="E198" s="5"/>
      <c r="F198" s="5"/>
      <c r="G198" s="5"/>
    </row>
    <row r="199" spans="4:7" x14ac:dyDescent="0.2">
      <c r="D199" s="5"/>
      <c r="E199" s="5"/>
      <c r="F199" s="5"/>
      <c r="G199" s="5"/>
    </row>
    <row r="200" spans="4:7" x14ac:dyDescent="0.2">
      <c r="D200" s="5"/>
      <c r="E200" s="5"/>
      <c r="F200" s="5"/>
      <c r="G200" s="5"/>
    </row>
    <row r="201" spans="4:7" x14ac:dyDescent="0.2">
      <c r="D201" s="5"/>
      <c r="E201" s="5"/>
      <c r="F201" s="5"/>
      <c r="G201" s="5"/>
    </row>
    <row r="202" spans="4:7" x14ac:dyDescent="0.2">
      <c r="D202" s="5"/>
      <c r="E202" s="5"/>
      <c r="F202" s="5"/>
      <c r="G202" s="5"/>
    </row>
    <row r="203" spans="4:7" x14ac:dyDescent="0.2">
      <c r="D203" s="5"/>
      <c r="E203" s="5"/>
      <c r="F203" s="5"/>
      <c r="G203" s="5"/>
    </row>
    <row r="204" spans="4:7" x14ac:dyDescent="0.2">
      <c r="D204" s="5"/>
      <c r="E204" s="5"/>
      <c r="F204" s="5"/>
      <c r="G204" s="5"/>
    </row>
    <row r="205" spans="4:7" x14ac:dyDescent="0.2">
      <c r="D205" s="5"/>
      <c r="E205" s="5"/>
      <c r="F205" s="5"/>
      <c r="G205" s="5"/>
    </row>
    <row r="206" spans="4:7" x14ac:dyDescent="0.2">
      <c r="D206" s="5"/>
      <c r="E206" s="5"/>
      <c r="F206" s="5"/>
      <c r="G206" s="5"/>
    </row>
    <row r="207" spans="4:7" x14ac:dyDescent="0.2">
      <c r="D207" s="5"/>
      <c r="E207" s="5"/>
      <c r="F207" s="5"/>
      <c r="G207" s="5"/>
    </row>
    <row r="208" spans="4:7" x14ac:dyDescent="0.2">
      <c r="D208" s="5"/>
      <c r="E208" s="5"/>
      <c r="F208" s="5"/>
      <c r="G208" s="5"/>
    </row>
    <row r="209" spans="4:7" x14ac:dyDescent="0.2">
      <c r="D209" s="5"/>
      <c r="E209" s="5"/>
      <c r="F209" s="5"/>
      <c r="G209" s="5"/>
    </row>
    <row r="210" spans="4:7" x14ac:dyDescent="0.2">
      <c r="D210" s="5"/>
      <c r="E210" s="5"/>
      <c r="F210" s="5"/>
      <c r="G210" s="5"/>
    </row>
    <row r="211" spans="4:7" x14ac:dyDescent="0.2">
      <c r="D211" s="5"/>
      <c r="E211" s="5"/>
      <c r="F211" s="5"/>
      <c r="G211" s="5"/>
    </row>
    <row r="212" spans="4:7" x14ac:dyDescent="0.2">
      <c r="D212" s="5"/>
      <c r="E212" s="5"/>
      <c r="F212" s="5"/>
      <c r="G212" s="5"/>
    </row>
    <row r="213" spans="4:7" x14ac:dyDescent="0.2">
      <c r="D213" s="5"/>
      <c r="E213" s="5"/>
      <c r="F213" s="5"/>
      <c r="G213" s="5"/>
    </row>
    <row r="214" spans="4:7" x14ac:dyDescent="0.2">
      <c r="D214" s="5"/>
      <c r="E214" s="5"/>
      <c r="F214" s="5"/>
      <c r="G214" s="5"/>
    </row>
    <row r="215" spans="4:7" x14ac:dyDescent="0.2">
      <c r="D215" s="5"/>
      <c r="E215" s="5"/>
      <c r="F215" s="5"/>
      <c r="G215" s="5"/>
    </row>
    <row r="216" spans="4:7" x14ac:dyDescent="0.2">
      <c r="D216" s="5"/>
      <c r="E216" s="5"/>
      <c r="F216" s="5"/>
      <c r="G216" s="5"/>
    </row>
    <row r="217" spans="4:7" x14ac:dyDescent="0.2">
      <c r="D217" s="5"/>
      <c r="E217" s="5"/>
      <c r="F217" s="5"/>
      <c r="G217" s="5"/>
    </row>
    <row r="218" spans="4:7" x14ac:dyDescent="0.2">
      <c r="D218" s="5"/>
      <c r="E218" s="5"/>
      <c r="F218" s="5"/>
      <c r="G218" s="5"/>
    </row>
    <row r="219" spans="4:7" x14ac:dyDescent="0.2">
      <c r="D219" s="5"/>
      <c r="E219" s="5"/>
      <c r="F219" s="5"/>
      <c r="G219" s="5"/>
    </row>
    <row r="220" spans="4:7" x14ac:dyDescent="0.2">
      <c r="D220" s="5"/>
      <c r="E220" s="5"/>
      <c r="F220" s="5"/>
      <c r="G220" s="5"/>
    </row>
    <row r="221" spans="4:7" x14ac:dyDescent="0.2">
      <c r="D221" s="5"/>
      <c r="E221" s="5"/>
      <c r="F221" s="5"/>
      <c r="G221" s="5"/>
    </row>
    <row r="222" spans="4:7" x14ac:dyDescent="0.2">
      <c r="D222" s="5"/>
      <c r="E222" s="5"/>
      <c r="F222" s="5"/>
      <c r="G222" s="5"/>
    </row>
    <row r="223" spans="4:7" x14ac:dyDescent="0.2">
      <c r="D223" s="5"/>
      <c r="E223" s="5"/>
      <c r="F223" s="5"/>
      <c r="G223" s="5"/>
    </row>
    <row r="224" spans="4:7" x14ac:dyDescent="0.2">
      <c r="D224" s="5"/>
      <c r="E224" s="5"/>
      <c r="F224" s="5"/>
      <c r="G224" s="5"/>
    </row>
    <row r="225" spans="4:7" x14ac:dyDescent="0.2">
      <c r="D225" s="5"/>
      <c r="E225" s="5"/>
      <c r="F225" s="5"/>
      <c r="G225" s="5"/>
    </row>
    <row r="226" spans="4:7" x14ac:dyDescent="0.2">
      <c r="D226" s="5"/>
      <c r="E226" s="5"/>
      <c r="F226" s="5"/>
      <c r="G226" s="5"/>
    </row>
    <row r="227" spans="4:7" x14ac:dyDescent="0.2">
      <c r="D227" s="5"/>
      <c r="E227" s="5"/>
      <c r="F227" s="5"/>
      <c r="G227" s="5"/>
    </row>
    <row r="228" spans="4:7" x14ac:dyDescent="0.2">
      <c r="D228" s="5"/>
      <c r="E228" s="5"/>
      <c r="F228" s="5"/>
      <c r="G228" s="5"/>
    </row>
    <row r="229" spans="4:7" x14ac:dyDescent="0.2">
      <c r="D229" s="5"/>
      <c r="E229" s="5"/>
      <c r="F229" s="5"/>
      <c r="G229" s="5"/>
    </row>
    <row r="230" spans="4:7" x14ac:dyDescent="0.2">
      <c r="D230" s="5"/>
      <c r="E230" s="5"/>
      <c r="F230" s="5"/>
      <c r="G230" s="5"/>
    </row>
    <row r="231" spans="4:7" x14ac:dyDescent="0.2">
      <c r="D231" s="5"/>
      <c r="E231" s="5"/>
      <c r="F231" s="5"/>
      <c r="G231" s="5"/>
    </row>
    <row r="232" spans="4:7" x14ac:dyDescent="0.2">
      <c r="D232" s="5"/>
      <c r="E232" s="5"/>
      <c r="F232" s="5"/>
      <c r="G232" s="5"/>
    </row>
    <row r="233" spans="4:7" x14ac:dyDescent="0.2">
      <c r="D233" s="5"/>
      <c r="E233" s="5"/>
      <c r="F233" s="5"/>
      <c r="G233" s="5"/>
    </row>
    <row r="234" spans="4:7" x14ac:dyDescent="0.2">
      <c r="D234" s="5"/>
      <c r="E234" s="5"/>
      <c r="F234" s="5"/>
      <c r="G234" s="5"/>
    </row>
    <row r="235" spans="4:7" x14ac:dyDescent="0.2">
      <c r="D235" s="5"/>
      <c r="E235" s="5"/>
      <c r="F235" s="5"/>
      <c r="G235" s="5"/>
    </row>
    <row r="236" spans="4:7" x14ac:dyDescent="0.2">
      <c r="D236" s="5"/>
      <c r="E236" s="5"/>
      <c r="F236" s="5"/>
      <c r="G236" s="5"/>
    </row>
    <row r="237" spans="4:7" x14ac:dyDescent="0.2">
      <c r="D237" s="5"/>
      <c r="E237" s="5"/>
      <c r="F237" s="5"/>
      <c r="G237" s="5"/>
    </row>
    <row r="238" spans="4:7" x14ac:dyDescent="0.2">
      <c r="D238" s="5"/>
      <c r="E238" s="5"/>
      <c r="F238" s="5"/>
      <c r="G238" s="5"/>
    </row>
    <row r="239" spans="4:7" x14ac:dyDescent="0.2">
      <c r="D239" s="5"/>
      <c r="E239" s="5"/>
      <c r="F239" s="5"/>
      <c r="G239" s="5"/>
    </row>
    <row r="240" spans="4:7" x14ac:dyDescent="0.2">
      <c r="D240" s="5"/>
      <c r="E240" s="5"/>
      <c r="F240" s="5"/>
      <c r="G240" s="5"/>
    </row>
    <row r="241" spans="4:7" x14ac:dyDescent="0.2">
      <c r="D241" s="5"/>
      <c r="E241" s="5"/>
      <c r="F241" s="5"/>
      <c r="G241" s="5"/>
    </row>
    <row r="242" spans="4:7" x14ac:dyDescent="0.2">
      <c r="D242" s="5"/>
      <c r="E242" s="5"/>
      <c r="F242" s="5"/>
      <c r="G242" s="5"/>
    </row>
    <row r="243" spans="4:7" x14ac:dyDescent="0.2">
      <c r="D243" s="5"/>
      <c r="E243" s="5"/>
      <c r="F243" s="5"/>
      <c r="G243" s="5"/>
    </row>
    <row r="244" spans="4:7" x14ac:dyDescent="0.2">
      <c r="D244" s="5"/>
      <c r="E244" s="5"/>
      <c r="F244" s="5"/>
      <c r="G244" s="5"/>
    </row>
    <row r="245" spans="4:7" x14ac:dyDescent="0.2">
      <c r="D245" s="5"/>
      <c r="E245" s="5"/>
      <c r="F245" s="5"/>
      <c r="G245" s="5"/>
    </row>
    <row r="246" spans="4:7" x14ac:dyDescent="0.2">
      <c r="D246" s="5"/>
      <c r="E246" s="5"/>
      <c r="F246" s="5"/>
      <c r="G246" s="5"/>
    </row>
    <row r="247" spans="4:7" x14ac:dyDescent="0.2">
      <c r="D247" s="5"/>
      <c r="E247" s="5"/>
      <c r="F247" s="5"/>
      <c r="G247" s="5"/>
    </row>
    <row r="248" spans="4:7" x14ac:dyDescent="0.2">
      <c r="D248" s="5"/>
      <c r="E248" s="5"/>
      <c r="F248" s="5"/>
      <c r="G248" s="5"/>
    </row>
    <row r="249" spans="4:7" x14ac:dyDescent="0.2">
      <c r="D249" s="5"/>
      <c r="E249" s="5"/>
      <c r="F249" s="5"/>
      <c r="G249" s="5"/>
    </row>
    <row r="250" spans="4:7" x14ac:dyDescent="0.2">
      <c r="D250" s="5"/>
      <c r="E250" s="5"/>
      <c r="F250" s="5"/>
      <c r="G250" s="5"/>
    </row>
    <row r="251" spans="4:7" x14ac:dyDescent="0.2">
      <c r="D251" s="5"/>
      <c r="E251" s="5"/>
      <c r="F251" s="5"/>
      <c r="G251" s="5"/>
    </row>
    <row r="252" spans="4:7" x14ac:dyDescent="0.2">
      <c r="D252" s="5"/>
      <c r="E252" s="5"/>
      <c r="F252" s="5"/>
      <c r="G252" s="5"/>
    </row>
    <row r="253" spans="4:7" x14ac:dyDescent="0.2">
      <c r="D253" s="5"/>
      <c r="E253" s="5"/>
      <c r="F253" s="5"/>
      <c r="G253" s="5"/>
    </row>
    <row r="254" spans="4:7" x14ac:dyDescent="0.2">
      <c r="D254" s="5"/>
      <c r="E254" s="5"/>
      <c r="F254" s="5"/>
      <c r="G254" s="5"/>
    </row>
    <row r="255" spans="4:7" x14ac:dyDescent="0.2">
      <c r="D255" s="5"/>
      <c r="E255" s="5"/>
      <c r="F255" s="5"/>
      <c r="G255" s="5"/>
    </row>
    <row r="256" spans="4:7" x14ac:dyDescent="0.2">
      <c r="D256" s="5"/>
      <c r="E256" s="5"/>
      <c r="F256" s="5"/>
      <c r="G256" s="5"/>
    </row>
    <row r="257" spans="4:7" x14ac:dyDescent="0.2">
      <c r="D257" s="5"/>
      <c r="E257" s="5"/>
      <c r="F257" s="5"/>
      <c r="G257" s="5"/>
    </row>
    <row r="258" spans="4:7" x14ac:dyDescent="0.2">
      <c r="D258" s="5"/>
      <c r="E258" s="5"/>
      <c r="F258" s="5"/>
      <c r="G258" s="5"/>
    </row>
    <row r="259" spans="4:7" x14ac:dyDescent="0.2">
      <c r="D259" s="5"/>
      <c r="E259" s="5"/>
      <c r="F259" s="5"/>
      <c r="G259" s="5"/>
    </row>
    <row r="260" spans="4:7" x14ac:dyDescent="0.2">
      <c r="D260" s="5"/>
      <c r="E260" s="5"/>
      <c r="F260" s="5"/>
      <c r="G260" s="5"/>
    </row>
    <row r="261" spans="4:7" x14ac:dyDescent="0.2">
      <c r="D261" s="5"/>
      <c r="E261" s="5"/>
      <c r="F261" s="5"/>
      <c r="G261" s="5"/>
    </row>
    <row r="262" spans="4:7" x14ac:dyDescent="0.2">
      <c r="D262" s="5"/>
      <c r="E262" s="5"/>
      <c r="F262" s="5"/>
      <c r="G262" s="5"/>
    </row>
    <row r="263" spans="4:7" x14ac:dyDescent="0.2">
      <c r="D263" s="5"/>
      <c r="E263" s="5"/>
      <c r="F263" s="5"/>
      <c r="G263" s="5"/>
    </row>
    <row r="264" spans="4:7" x14ac:dyDescent="0.2">
      <c r="D264" s="5"/>
      <c r="E264" s="5"/>
      <c r="F264" s="5"/>
      <c r="G264" s="5"/>
    </row>
    <row r="265" spans="4:7" x14ac:dyDescent="0.2">
      <c r="D265" s="5"/>
      <c r="E265" s="5"/>
      <c r="F265" s="5"/>
      <c r="G265" s="5"/>
    </row>
    <row r="266" spans="4:7" x14ac:dyDescent="0.2">
      <c r="D266" s="5"/>
      <c r="E266" s="5"/>
      <c r="F266" s="5"/>
      <c r="G266" s="5"/>
    </row>
    <row r="267" spans="4:7" x14ac:dyDescent="0.2">
      <c r="D267" s="5"/>
      <c r="E267" s="5"/>
      <c r="F267" s="5"/>
      <c r="G267" s="5"/>
    </row>
    <row r="268" spans="4:7" x14ac:dyDescent="0.2">
      <c r="D268" s="5"/>
      <c r="E268" s="5"/>
      <c r="F268" s="5"/>
      <c r="G268" s="5"/>
    </row>
    <row r="269" spans="4:7" x14ac:dyDescent="0.2">
      <c r="D269" s="5"/>
      <c r="E269" s="5"/>
      <c r="F269" s="5"/>
      <c r="G269" s="5"/>
    </row>
    <row r="270" spans="4:7" x14ac:dyDescent="0.2">
      <c r="D270" s="5"/>
      <c r="E270" s="5"/>
      <c r="F270" s="5"/>
      <c r="G270" s="5"/>
    </row>
    <row r="271" spans="4:7" x14ac:dyDescent="0.2">
      <c r="D271" s="5"/>
      <c r="E271" s="5"/>
      <c r="F271" s="5"/>
      <c r="G271" s="5"/>
    </row>
    <row r="272" spans="4:7" x14ac:dyDescent="0.2">
      <c r="D272" s="5"/>
      <c r="E272" s="5"/>
      <c r="F272" s="5"/>
      <c r="G272" s="5"/>
    </row>
    <row r="273" spans="4:7" x14ac:dyDescent="0.2">
      <c r="D273" s="5"/>
      <c r="E273" s="5"/>
      <c r="F273" s="5"/>
      <c r="G273" s="5"/>
    </row>
    <row r="274" spans="4:7" x14ac:dyDescent="0.2">
      <c r="D274" s="5"/>
      <c r="E274" s="5"/>
      <c r="F274" s="5"/>
      <c r="G274" s="5"/>
    </row>
    <row r="275" spans="4:7" x14ac:dyDescent="0.2">
      <c r="D275" s="5"/>
      <c r="E275" s="5"/>
      <c r="F275" s="5"/>
      <c r="G275" s="5"/>
    </row>
    <row r="276" spans="4:7" x14ac:dyDescent="0.2">
      <c r="D276" s="5"/>
      <c r="E276" s="5"/>
      <c r="F276" s="5"/>
      <c r="G276" s="5"/>
    </row>
    <row r="277" spans="4:7" x14ac:dyDescent="0.2">
      <c r="D277" s="5"/>
      <c r="E277" s="5"/>
      <c r="F277" s="5"/>
      <c r="G277" s="5"/>
    </row>
    <row r="278" spans="4:7" x14ac:dyDescent="0.2">
      <c r="D278" s="5"/>
      <c r="E278" s="5"/>
      <c r="F278" s="5"/>
      <c r="G278" s="5"/>
    </row>
    <row r="279" spans="4:7" x14ac:dyDescent="0.2">
      <c r="D279" s="5"/>
      <c r="E279" s="5"/>
      <c r="F279" s="5"/>
      <c r="G279" s="5"/>
    </row>
    <row r="280" spans="4:7" x14ac:dyDescent="0.2">
      <c r="D280" s="5"/>
      <c r="E280" s="5"/>
      <c r="F280" s="5"/>
      <c r="G280" s="5"/>
    </row>
    <row r="281" spans="4:7" x14ac:dyDescent="0.2">
      <c r="D281" s="5"/>
      <c r="E281" s="5"/>
      <c r="F281" s="5"/>
      <c r="G281" s="5"/>
    </row>
    <row r="282" spans="4:7" x14ac:dyDescent="0.2">
      <c r="D282" s="5"/>
      <c r="E282" s="5"/>
      <c r="F282" s="5"/>
      <c r="G282" s="5"/>
    </row>
    <row r="283" spans="4:7" x14ac:dyDescent="0.2">
      <c r="D283" s="5"/>
      <c r="E283" s="5"/>
      <c r="F283" s="5"/>
      <c r="G283" s="5"/>
    </row>
    <row r="284" spans="4:7" x14ac:dyDescent="0.2">
      <c r="D284" s="5"/>
      <c r="E284" s="5"/>
      <c r="F284" s="5"/>
      <c r="G284" s="5"/>
    </row>
    <row r="285" spans="4:7" x14ac:dyDescent="0.2">
      <c r="D285" s="5"/>
      <c r="E285" s="5"/>
      <c r="F285" s="5"/>
      <c r="G285" s="5"/>
    </row>
    <row r="286" spans="4:7" x14ac:dyDescent="0.2">
      <c r="D286" s="5"/>
      <c r="E286" s="5"/>
      <c r="F286" s="5"/>
      <c r="G286" s="5"/>
    </row>
    <row r="287" spans="4:7" x14ac:dyDescent="0.2">
      <c r="D287" s="5"/>
      <c r="E287" s="5"/>
      <c r="F287" s="5"/>
      <c r="G287" s="5"/>
    </row>
    <row r="288" spans="4:7" x14ac:dyDescent="0.2">
      <c r="D288" s="5"/>
      <c r="E288" s="5"/>
      <c r="F288" s="5"/>
      <c r="G288" s="5"/>
    </row>
    <row r="289" spans="4:7" x14ac:dyDescent="0.2">
      <c r="D289" s="5"/>
      <c r="E289" s="5"/>
      <c r="F289" s="5"/>
      <c r="G289" s="5"/>
    </row>
    <row r="290" spans="4:7" x14ac:dyDescent="0.2">
      <c r="D290" s="5"/>
      <c r="E290" s="5"/>
      <c r="F290" s="5"/>
      <c r="G290" s="5"/>
    </row>
    <row r="291" spans="4:7" x14ac:dyDescent="0.2">
      <c r="D291" s="5"/>
      <c r="E291" s="5"/>
      <c r="F291" s="5"/>
      <c r="G291" s="5"/>
    </row>
    <row r="292" spans="4:7" x14ac:dyDescent="0.2">
      <c r="D292" s="5"/>
      <c r="E292" s="5"/>
      <c r="F292" s="5"/>
      <c r="G292" s="5"/>
    </row>
    <row r="293" spans="4:7" x14ac:dyDescent="0.2">
      <c r="D293" s="5"/>
      <c r="E293" s="5"/>
      <c r="F293" s="5"/>
      <c r="G293" s="5"/>
    </row>
    <row r="294" spans="4:7" x14ac:dyDescent="0.2">
      <c r="D294" s="5"/>
      <c r="E294" s="5"/>
      <c r="F294" s="5"/>
      <c r="G294" s="5"/>
    </row>
    <row r="295" spans="4:7" x14ac:dyDescent="0.2">
      <c r="D295" s="5"/>
      <c r="E295" s="5"/>
      <c r="F295" s="5"/>
      <c r="G295" s="5"/>
    </row>
    <row r="296" spans="4:7" x14ac:dyDescent="0.2">
      <c r="D296" s="5"/>
      <c r="E296" s="5"/>
      <c r="F296" s="5"/>
      <c r="G296" s="5"/>
    </row>
    <row r="297" spans="4:7" x14ac:dyDescent="0.2">
      <c r="D297" s="5"/>
      <c r="E297" s="5"/>
      <c r="F297" s="5"/>
      <c r="G297" s="5"/>
    </row>
    <row r="298" spans="4:7" x14ac:dyDescent="0.2">
      <c r="D298" s="5"/>
      <c r="E298" s="5"/>
      <c r="F298" s="5"/>
      <c r="G298" s="5"/>
    </row>
    <row r="299" spans="4:7" x14ac:dyDescent="0.2">
      <c r="D299" s="5"/>
      <c r="E299" s="5"/>
      <c r="F299" s="5"/>
      <c r="G299" s="5"/>
    </row>
    <row r="300" spans="4:7" x14ac:dyDescent="0.2">
      <c r="D300" s="5"/>
      <c r="E300" s="5"/>
      <c r="F300" s="5"/>
      <c r="G300" s="5"/>
    </row>
    <row r="301" spans="4:7" x14ac:dyDescent="0.2">
      <c r="D301" s="5"/>
      <c r="E301" s="5"/>
      <c r="F301" s="5"/>
      <c r="G301" s="5"/>
    </row>
    <row r="302" spans="4:7" x14ac:dyDescent="0.2">
      <c r="D302" s="5"/>
      <c r="E302" s="5"/>
      <c r="F302" s="5"/>
      <c r="G302" s="5"/>
    </row>
    <row r="303" spans="4:7" x14ac:dyDescent="0.2">
      <c r="D303" s="5"/>
      <c r="E303" s="5"/>
      <c r="F303" s="5"/>
      <c r="G303" s="5"/>
    </row>
    <row r="304" spans="4:7" x14ac:dyDescent="0.2">
      <c r="D304" s="5"/>
      <c r="E304" s="5"/>
      <c r="F304" s="5"/>
      <c r="G304" s="5"/>
    </row>
    <row r="305" spans="4:7" x14ac:dyDescent="0.2">
      <c r="D305" s="5"/>
      <c r="E305" s="5"/>
      <c r="F305" s="5"/>
      <c r="G305" s="5"/>
    </row>
    <row r="306" spans="4:7" x14ac:dyDescent="0.2">
      <c r="D306" s="5"/>
      <c r="E306" s="5"/>
      <c r="F306" s="5"/>
      <c r="G306" s="5"/>
    </row>
    <row r="307" spans="4:7" x14ac:dyDescent="0.2">
      <c r="D307" s="5"/>
      <c r="E307" s="5"/>
      <c r="F307" s="5"/>
      <c r="G307" s="5"/>
    </row>
    <row r="308" spans="4:7" x14ac:dyDescent="0.2">
      <c r="D308" s="5"/>
      <c r="E308" s="5"/>
      <c r="F308" s="5"/>
      <c r="G308" s="5"/>
    </row>
    <row r="309" spans="4:7" x14ac:dyDescent="0.2">
      <c r="D309" s="5"/>
      <c r="E309" s="5"/>
      <c r="F309" s="5"/>
      <c r="G309" s="5"/>
    </row>
    <row r="310" spans="4:7" x14ac:dyDescent="0.2">
      <c r="D310" s="5"/>
      <c r="E310" s="5"/>
      <c r="F310" s="5"/>
      <c r="G310" s="5"/>
    </row>
    <row r="311" spans="4:7" x14ac:dyDescent="0.2">
      <c r="D311" s="5"/>
      <c r="E311" s="5"/>
      <c r="F311" s="5"/>
      <c r="G311" s="5"/>
    </row>
    <row r="312" spans="4:7" x14ac:dyDescent="0.2">
      <c r="D312" s="5"/>
      <c r="E312" s="5"/>
      <c r="F312" s="5"/>
      <c r="G312" s="5"/>
    </row>
    <row r="313" spans="4:7" x14ac:dyDescent="0.2">
      <c r="D313" s="5"/>
      <c r="E313" s="5"/>
      <c r="F313" s="5"/>
      <c r="G313" s="5"/>
    </row>
    <row r="314" spans="4:7" x14ac:dyDescent="0.2">
      <c r="D314" s="5"/>
      <c r="E314" s="5"/>
      <c r="F314" s="5"/>
      <c r="G314" s="5"/>
    </row>
    <row r="315" spans="4:7" x14ac:dyDescent="0.2">
      <c r="D315" s="5"/>
      <c r="E315" s="5"/>
      <c r="F315" s="5"/>
      <c r="G315" s="5"/>
    </row>
    <row r="316" spans="4:7" x14ac:dyDescent="0.2">
      <c r="D316" s="5"/>
      <c r="E316" s="5"/>
      <c r="F316" s="5"/>
      <c r="G316" s="5"/>
    </row>
    <row r="317" spans="4:7" x14ac:dyDescent="0.2">
      <c r="D317" s="5"/>
      <c r="E317" s="5"/>
      <c r="F317" s="5"/>
      <c r="G317" s="5"/>
    </row>
    <row r="318" spans="4:7" x14ac:dyDescent="0.2">
      <c r="D318" s="5"/>
      <c r="E318" s="5"/>
      <c r="F318" s="5"/>
      <c r="G318" s="5"/>
    </row>
    <row r="319" spans="4:7" x14ac:dyDescent="0.2">
      <c r="D319" s="5"/>
      <c r="E319" s="5"/>
      <c r="F319" s="5"/>
      <c r="G319" s="5"/>
    </row>
    <row r="320" spans="4:7" x14ac:dyDescent="0.2">
      <c r="D320" s="5"/>
      <c r="E320" s="5"/>
      <c r="F320" s="5"/>
      <c r="G320" s="5"/>
    </row>
    <row r="321" spans="4:7" x14ac:dyDescent="0.2">
      <c r="D321" s="5"/>
      <c r="E321" s="5"/>
      <c r="F321" s="5"/>
      <c r="G321" s="5"/>
    </row>
    <row r="322" spans="4:7" x14ac:dyDescent="0.2">
      <c r="D322" s="5"/>
      <c r="E322" s="5"/>
      <c r="F322" s="5"/>
      <c r="G322" s="5"/>
    </row>
    <row r="323" spans="4:7" x14ac:dyDescent="0.2">
      <c r="D323" s="5"/>
      <c r="E323" s="5"/>
      <c r="F323" s="5"/>
      <c r="G323" s="5"/>
    </row>
    <row r="324" spans="4:7" x14ac:dyDescent="0.2">
      <c r="D324" s="5"/>
      <c r="E324" s="5"/>
      <c r="F324" s="5"/>
      <c r="G324" s="5"/>
    </row>
    <row r="325" spans="4:7" x14ac:dyDescent="0.2">
      <c r="D325" s="5"/>
      <c r="E325" s="5"/>
      <c r="F325" s="5"/>
      <c r="G325" s="5"/>
    </row>
    <row r="326" spans="4:7" x14ac:dyDescent="0.2">
      <c r="D326" s="5"/>
      <c r="E326" s="5"/>
      <c r="F326" s="5"/>
      <c r="G326" s="5"/>
    </row>
    <row r="327" spans="4:7" x14ac:dyDescent="0.2">
      <c r="D327" s="5"/>
      <c r="E327" s="5"/>
      <c r="F327" s="5"/>
      <c r="G327" s="5"/>
    </row>
    <row r="328" spans="4:7" x14ac:dyDescent="0.2">
      <c r="D328" s="5"/>
      <c r="E328" s="5"/>
      <c r="F328" s="5"/>
      <c r="G328" s="5"/>
    </row>
    <row r="329" spans="4:7" x14ac:dyDescent="0.2">
      <c r="D329" s="5"/>
      <c r="E329" s="5"/>
      <c r="F329" s="5"/>
      <c r="G329" s="5"/>
    </row>
    <row r="330" spans="4:7" x14ac:dyDescent="0.2">
      <c r="D330" s="5"/>
      <c r="E330" s="5"/>
      <c r="F330" s="5"/>
      <c r="G330" s="5"/>
    </row>
    <row r="331" spans="4:7" x14ac:dyDescent="0.2">
      <c r="D331" s="5"/>
      <c r="E331" s="5"/>
      <c r="F331" s="5"/>
      <c r="G331" s="5"/>
    </row>
    <row r="332" spans="4:7" x14ac:dyDescent="0.2">
      <c r="D332" s="5"/>
      <c r="E332" s="5"/>
      <c r="F332" s="5"/>
      <c r="G332" s="5"/>
    </row>
    <row r="333" spans="4:7" x14ac:dyDescent="0.2">
      <c r="D333" s="5"/>
      <c r="E333" s="5"/>
      <c r="F333" s="5"/>
      <c r="G333" s="5"/>
    </row>
    <row r="334" spans="4:7" x14ac:dyDescent="0.2">
      <c r="D334" s="5"/>
      <c r="E334" s="5"/>
      <c r="F334" s="5"/>
      <c r="G334" s="5"/>
    </row>
    <row r="335" spans="4:7" x14ac:dyDescent="0.2">
      <c r="D335" s="5"/>
      <c r="E335" s="5"/>
      <c r="F335" s="5"/>
      <c r="G335" s="5"/>
    </row>
    <row r="336" spans="4:7" x14ac:dyDescent="0.2">
      <c r="D336" s="5"/>
      <c r="E336" s="5"/>
      <c r="F336" s="5"/>
      <c r="G336" s="5"/>
    </row>
    <row r="337" spans="4:7" x14ac:dyDescent="0.2">
      <c r="D337" s="5"/>
      <c r="E337" s="5"/>
      <c r="F337" s="5"/>
      <c r="G337" s="5"/>
    </row>
    <row r="338" spans="4:7" x14ac:dyDescent="0.2">
      <c r="D338" s="5"/>
      <c r="E338" s="5"/>
      <c r="F338" s="5"/>
      <c r="G338" s="5"/>
    </row>
    <row r="339" spans="4:7" x14ac:dyDescent="0.2">
      <c r="D339" s="5"/>
      <c r="E339" s="5"/>
      <c r="F339" s="5"/>
      <c r="G339" s="5"/>
    </row>
    <row r="340" spans="4:7" x14ac:dyDescent="0.2">
      <c r="D340" s="5"/>
      <c r="E340" s="5"/>
      <c r="F340" s="5"/>
      <c r="G340" s="5"/>
    </row>
    <row r="341" spans="4:7" x14ac:dyDescent="0.2">
      <c r="D341" s="5"/>
      <c r="E341" s="5"/>
      <c r="F341" s="5"/>
      <c r="G341" s="5"/>
    </row>
    <row r="342" spans="4:7" x14ac:dyDescent="0.2">
      <c r="D342" s="5"/>
      <c r="E342" s="5"/>
      <c r="F342" s="5"/>
      <c r="G342" s="5"/>
    </row>
    <row r="343" spans="4:7" x14ac:dyDescent="0.2">
      <c r="D343" s="5"/>
      <c r="E343" s="5"/>
      <c r="F343" s="5"/>
      <c r="G343" s="5"/>
    </row>
    <row r="344" spans="4:7" x14ac:dyDescent="0.2">
      <c r="D344" s="5"/>
      <c r="E344" s="5"/>
      <c r="F344" s="5"/>
      <c r="G344" s="5"/>
    </row>
    <row r="345" spans="4:7" x14ac:dyDescent="0.2">
      <c r="D345" s="5"/>
      <c r="E345" s="5"/>
      <c r="F345" s="5"/>
      <c r="G345" s="5"/>
    </row>
    <row r="346" spans="4:7" x14ac:dyDescent="0.2">
      <c r="D346" s="5"/>
      <c r="E346" s="5"/>
      <c r="F346" s="5"/>
      <c r="G346" s="5"/>
    </row>
    <row r="347" spans="4:7" x14ac:dyDescent="0.2">
      <c r="D347" s="5"/>
      <c r="E347" s="5"/>
      <c r="F347" s="5"/>
      <c r="G347" s="5"/>
    </row>
    <row r="348" spans="4:7" x14ac:dyDescent="0.2">
      <c r="D348" s="5"/>
      <c r="E348" s="5"/>
      <c r="F348" s="5"/>
      <c r="G348" s="5"/>
    </row>
    <row r="349" spans="4:7" x14ac:dyDescent="0.2">
      <c r="D349" s="5"/>
      <c r="E349" s="5"/>
      <c r="F349" s="5"/>
      <c r="G349" s="5"/>
    </row>
    <row r="350" spans="4:7" x14ac:dyDescent="0.2">
      <c r="D350" s="5"/>
      <c r="E350" s="5"/>
      <c r="F350" s="5"/>
      <c r="G350" s="5"/>
    </row>
    <row r="351" spans="4:7" x14ac:dyDescent="0.2">
      <c r="D351" s="5"/>
      <c r="E351" s="5"/>
      <c r="F351" s="5"/>
      <c r="G351" s="5"/>
    </row>
    <row r="352" spans="4:7" x14ac:dyDescent="0.2">
      <c r="D352" s="5"/>
      <c r="E352" s="5"/>
      <c r="F352" s="5"/>
      <c r="G352" s="5"/>
    </row>
    <row r="353" spans="4:7" x14ac:dyDescent="0.2">
      <c r="D353" s="5"/>
      <c r="E353" s="5"/>
      <c r="F353" s="5"/>
      <c r="G353" s="5"/>
    </row>
    <row r="354" spans="4:7" x14ac:dyDescent="0.2">
      <c r="D354" s="5"/>
      <c r="E354" s="5"/>
      <c r="F354" s="5"/>
      <c r="G354" s="5"/>
    </row>
    <row r="355" spans="4:7" x14ac:dyDescent="0.2">
      <c r="D355" s="5"/>
      <c r="E355" s="5"/>
      <c r="F355" s="5"/>
      <c r="G355" s="5"/>
    </row>
    <row r="356" spans="4:7" x14ac:dyDescent="0.2">
      <c r="D356" s="5"/>
      <c r="E356" s="5"/>
      <c r="F356" s="5"/>
      <c r="G356" s="5"/>
    </row>
    <row r="357" spans="4:7" x14ac:dyDescent="0.2">
      <c r="D357" s="5"/>
      <c r="E357" s="5"/>
      <c r="F357" s="5"/>
      <c r="G357" s="5"/>
    </row>
    <row r="358" spans="4:7" x14ac:dyDescent="0.2">
      <c r="D358" s="5"/>
      <c r="E358" s="5"/>
      <c r="F358" s="5"/>
      <c r="G358" s="5"/>
    </row>
    <row r="359" spans="4:7" x14ac:dyDescent="0.2">
      <c r="D359" s="5"/>
      <c r="E359" s="5"/>
      <c r="F359" s="5"/>
      <c r="G359" s="5"/>
    </row>
    <row r="360" spans="4:7" x14ac:dyDescent="0.2">
      <c r="D360" s="5"/>
      <c r="E360" s="5"/>
      <c r="F360" s="5"/>
      <c r="G360" s="5"/>
    </row>
    <row r="361" spans="4:7" x14ac:dyDescent="0.2">
      <c r="D361" s="5"/>
      <c r="E361" s="5"/>
      <c r="F361" s="5"/>
      <c r="G361" s="5"/>
    </row>
    <row r="362" spans="4:7" x14ac:dyDescent="0.2">
      <c r="D362" s="5"/>
      <c r="E362" s="5"/>
      <c r="F362" s="5"/>
      <c r="G362" s="5"/>
    </row>
    <row r="363" spans="4:7" x14ac:dyDescent="0.2">
      <c r="D363" s="5"/>
      <c r="E363" s="5"/>
      <c r="F363" s="5"/>
      <c r="G363" s="5"/>
    </row>
    <row r="364" spans="4:7" x14ac:dyDescent="0.2">
      <c r="D364" s="5"/>
      <c r="E364" s="5"/>
      <c r="F364" s="5"/>
      <c r="G364" s="5"/>
    </row>
    <row r="365" spans="4:7" x14ac:dyDescent="0.2">
      <c r="D365" s="5"/>
      <c r="E365" s="5"/>
      <c r="F365" s="5"/>
      <c r="G365" s="5"/>
    </row>
    <row r="366" spans="4:7" x14ac:dyDescent="0.2">
      <c r="D366" s="5"/>
      <c r="E366" s="5"/>
      <c r="F366" s="5"/>
      <c r="G366" s="5"/>
    </row>
    <row r="367" spans="4:7" x14ac:dyDescent="0.2">
      <c r="D367" s="5"/>
      <c r="E367" s="5"/>
      <c r="F367" s="5"/>
      <c r="G367" s="5"/>
    </row>
    <row r="368" spans="4:7" x14ac:dyDescent="0.2">
      <c r="D368" s="5"/>
      <c r="E368" s="5"/>
      <c r="F368" s="5"/>
      <c r="G368" s="5"/>
    </row>
    <row r="369" spans="4:7" x14ac:dyDescent="0.2">
      <c r="D369" s="5"/>
      <c r="E369" s="5"/>
      <c r="F369" s="5"/>
      <c r="G369" s="5"/>
    </row>
    <row r="370" spans="4:7" x14ac:dyDescent="0.2">
      <c r="D370" s="5"/>
      <c r="E370" s="5"/>
      <c r="F370" s="5"/>
      <c r="G370" s="5"/>
    </row>
    <row r="371" spans="4:7" x14ac:dyDescent="0.2">
      <c r="D371" s="5"/>
      <c r="E371" s="5"/>
      <c r="F371" s="5"/>
      <c r="G371" s="5"/>
    </row>
    <row r="372" spans="4:7" x14ac:dyDescent="0.2">
      <c r="D372" s="5"/>
      <c r="E372" s="5"/>
      <c r="F372" s="5"/>
      <c r="G372" s="5"/>
    </row>
    <row r="373" spans="4:7" x14ac:dyDescent="0.2">
      <c r="D373" s="5"/>
      <c r="E373" s="5"/>
      <c r="F373" s="5"/>
      <c r="G373" s="5"/>
    </row>
    <row r="374" spans="4:7" x14ac:dyDescent="0.2">
      <c r="D374" s="5"/>
      <c r="E374" s="5"/>
      <c r="F374" s="5"/>
      <c r="G374" s="5"/>
    </row>
    <row r="375" spans="4:7" x14ac:dyDescent="0.2">
      <c r="D375" s="5"/>
      <c r="E375" s="5"/>
      <c r="F375" s="5"/>
      <c r="G375" s="5"/>
    </row>
    <row r="376" spans="4:7" x14ac:dyDescent="0.2">
      <c r="D376" s="5"/>
      <c r="E376" s="5"/>
      <c r="F376" s="5"/>
      <c r="G376" s="5"/>
    </row>
    <row r="377" spans="4:7" x14ac:dyDescent="0.2">
      <c r="D377" s="5"/>
      <c r="E377" s="5"/>
      <c r="F377" s="5"/>
      <c r="G377" s="5"/>
    </row>
    <row r="378" spans="4:7" x14ac:dyDescent="0.2">
      <c r="D378" s="5"/>
      <c r="E378" s="5"/>
      <c r="F378" s="5"/>
      <c r="G378" s="5"/>
    </row>
    <row r="379" spans="4:7" x14ac:dyDescent="0.2">
      <c r="D379" s="5"/>
      <c r="E379" s="5"/>
      <c r="F379" s="5"/>
      <c r="G379" s="5"/>
    </row>
    <row r="380" spans="4:7" x14ac:dyDescent="0.2">
      <c r="D380" s="5"/>
      <c r="E380" s="5"/>
      <c r="F380" s="5"/>
      <c r="G380" s="5"/>
    </row>
    <row r="381" spans="4:7" x14ac:dyDescent="0.2">
      <c r="D381" s="5"/>
      <c r="E381" s="5"/>
      <c r="F381" s="5"/>
      <c r="G381" s="5"/>
    </row>
    <row r="382" spans="4:7" x14ac:dyDescent="0.2">
      <c r="D382" s="5"/>
      <c r="E382" s="5"/>
      <c r="F382" s="5"/>
      <c r="G382" s="5"/>
    </row>
    <row r="383" spans="4:7" x14ac:dyDescent="0.2">
      <c r="D383" s="5"/>
      <c r="E383" s="5"/>
      <c r="F383" s="5"/>
      <c r="G383" s="5"/>
    </row>
    <row r="384" spans="4:7" x14ac:dyDescent="0.2">
      <c r="D384" s="5"/>
      <c r="E384" s="5"/>
      <c r="F384" s="5"/>
      <c r="G384" s="5"/>
    </row>
    <row r="385" spans="4:7" x14ac:dyDescent="0.2">
      <c r="D385" s="5"/>
      <c r="E385" s="5"/>
      <c r="F385" s="5"/>
      <c r="G385" s="5"/>
    </row>
    <row r="386" spans="4:7" x14ac:dyDescent="0.2">
      <c r="D386" s="5"/>
      <c r="E386" s="5"/>
      <c r="F386" s="5"/>
      <c r="G386" s="5"/>
    </row>
    <row r="387" spans="4:7" x14ac:dyDescent="0.2">
      <c r="D387" s="5"/>
      <c r="E387" s="5"/>
      <c r="F387" s="5"/>
      <c r="G387" s="5"/>
    </row>
    <row r="388" spans="4:7" x14ac:dyDescent="0.2">
      <c r="D388" s="5"/>
      <c r="E388" s="5"/>
      <c r="F388" s="5"/>
      <c r="G388" s="5"/>
    </row>
    <row r="389" spans="4:7" x14ac:dyDescent="0.2">
      <c r="D389" s="5"/>
      <c r="E389" s="5"/>
      <c r="F389" s="5"/>
      <c r="G389" s="5"/>
    </row>
    <row r="390" spans="4:7" x14ac:dyDescent="0.2">
      <c r="D390" s="5"/>
      <c r="E390" s="5"/>
      <c r="F390" s="5"/>
      <c r="G390" s="5"/>
    </row>
    <row r="391" spans="4:7" x14ac:dyDescent="0.2">
      <c r="D391" s="5"/>
      <c r="E391" s="5"/>
      <c r="F391" s="5"/>
      <c r="G391" s="5"/>
    </row>
    <row r="392" spans="4:7" x14ac:dyDescent="0.2">
      <c r="D392" s="5"/>
      <c r="E392" s="5"/>
      <c r="F392" s="5"/>
      <c r="G392" s="5"/>
    </row>
    <row r="393" spans="4:7" x14ac:dyDescent="0.2">
      <c r="D393" s="5"/>
      <c r="E393" s="5"/>
      <c r="F393" s="5"/>
      <c r="G393" s="5"/>
    </row>
    <row r="394" spans="4:7" x14ac:dyDescent="0.2">
      <c r="D394" s="5"/>
      <c r="E394" s="5"/>
      <c r="F394" s="5"/>
      <c r="G394" s="5"/>
    </row>
    <row r="395" spans="4:7" x14ac:dyDescent="0.2">
      <c r="D395" s="5"/>
      <c r="E395" s="5"/>
      <c r="F395" s="5"/>
      <c r="G395" s="5"/>
    </row>
    <row r="396" spans="4:7" x14ac:dyDescent="0.2">
      <c r="D396" s="5"/>
      <c r="E396" s="5"/>
      <c r="F396" s="5"/>
      <c r="G396" s="5"/>
    </row>
    <row r="397" spans="4:7" x14ac:dyDescent="0.2">
      <c r="D397" s="5"/>
      <c r="E397" s="5"/>
      <c r="F397" s="5"/>
      <c r="G397" s="5"/>
    </row>
    <row r="398" spans="4:7" x14ac:dyDescent="0.2">
      <c r="D398" s="5"/>
      <c r="E398" s="5"/>
      <c r="F398" s="5"/>
      <c r="G398" s="5"/>
    </row>
    <row r="399" spans="4:7" x14ac:dyDescent="0.2">
      <c r="D399" s="5"/>
      <c r="E399" s="5"/>
      <c r="F399" s="5"/>
      <c r="G399" s="5"/>
    </row>
    <row r="400" spans="4:7" x14ac:dyDescent="0.2">
      <c r="D400" s="5"/>
      <c r="E400" s="5"/>
      <c r="F400" s="5"/>
      <c r="G400" s="5"/>
    </row>
    <row r="401" spans="4:7" x14ac:dyDescent="0.2">
      <c r="D401" s="5"/>
      <c r="E401" s="5"/>
      <c r="F401" s="5"/>
      <c r="G401" s="5"/>
    </row>
    <row r="402" spans="4:7" x14ac:dyDescent="0.2">
      <c r="D402" s="5"/>
      <c r="E402" s="5"/>
      <c r="F402" s="5"/>
      <c r="G402" s="5"/>
    </row>
    <row r="403" spans="4:7" x14ac:dyDescent="0.2">
      <c r="D403" s="5"/>
      <c r="E403" s="5"/>
      <c r="F403" s="5"/>
      <c r="G403" s="5"/>
    </row>
    <row r="404" spans="4:7" x14ac:dyDescent="0.2">
      <c r="D404" s="5"/>
      <c r="E404" s="5"/>
      <c r="F404" s="5"/>
      <c r="G404" s="5"/>
    </row>
    <row r="405" spans="4:7" x14ac:dyDescent="0.2">
      <c r="D405" s="5"/>
      <c r="E405" s="5"/>
      <c r="F405" s="5"/>
      <c r="G405" s="5"/>
    </row>
    <row r="406" spans="4:7" x14ac:dyDescent="0.2">
      <c r="D406" s="5"/>
      <c r="E406" s="5"/>
      <c r="F406" s="5"/>
      <c r="G406" s="5"/>
    </row>
    <row r="407" spans="4:7" x14ac:dyDescent="0.2">
      <c r="D407" s="5"/>
      <c r="E407" s="5"/>
      <c r="F407" s="5"/>
      <c r="G407" s="5"/>
    </row>
    <row r="408" spans="4:7" x14ac:dyDescent="0.2">
      <c r="D408" s="5"/>
      <c r="E408" s="5"/>
      <c r="F408" s="5"/>
      <c r="G408" s="5"/>
    </row>
    <row r="409" spans="4:7" x14ac:dyDescent="0.2">
      <c r="D409" s="5"/>
      <c r="E409" s="5"/>
      <c r="F409" s="5"/>
      <c r="G409" s="5"/>
    </row>
    <row r="410" spans="4:7" x14ac:dyDescent="0.2">
      <c r="D410" s="5"/>
      <c r="E410" s="5"/>
      <c r="F410" s="5"/>
      <c r="G410" s="5"/>
    </row>
    <row r="411" spans="4:7" x14ac:dyDescent="0.2">
      <c r="D411" s="5"/>
      <c r="E411" s="5"/>
      <c r="F411" s="5"/>
      <c r="G411" s="5"/>
    </row>
    <row r="412" spans="4:7" x14ac:dyDescent="0.2">
      <c r="D412" s="5"/>
      <c r="E412" s="5"/>
      <c r="F412" s="5"/>
      <c r="G412" s="5"/>
    </row>
    <row r="413" spans="4:7" x14ac:dyDescent="0.2">
      <c r="D413" s="5"/>
      <c r="E413" s="5"/>
      <c r="F413" s="5"/>
      <c r="G413" s="5"/>
    </row>
    <row r="414" spans="4:7" x14ac:dyDescent="0.2">
      <c r="D414" s="5"/>
      <c r="E414" s="5"/>
      <c r="F414" s="5"/>
      <c r="G414" s="5"/>
    </row>
    <row r="415" spans="4:7" x14ac:dyDescent="0.2">
      <c r="D415" s="5"/>
      <c r="E415" s="5"/>
      <c r="F415" s="5"/>
      <c r="G415" s="5"/>
    </row>
    <row r="416" spans="4:7" x14ac:dyDescent="0.2">
      <c r="D416" s="5"/>
      <c r="E416" s="5"/>
      <c r="F416" s="5"/>
      <c r="G416" s="5"/>
    </row>
    <row r="417" spans="4:7" x14ac:dyDescent="0.2">
      <c r="D417" s="5"/>
      <c r="E417" s="5"/>
      <c r="F417" s="5"/>
      <c r="G417" s="5"/>
    </row>
    <row r="418" spans="4:7" x14ac:dyDescent="0.2">
      <c r="D418" s="5"/>
      <c r="E418" s="5"/>
      <c r="F418" s="5"/>
      <c r="G418" s="5"/>
    </row>
    <row r="419" spans="4:7" x14ac:dyDescent="0.2">
      <c r="D419" s="5"/>
      <c r="E419" s="5"/>
      <c r="F419" s="5"/>
      <c r="G419" s="5"/>
    </row>
    <row r="420" spans="4:7" x14ac:dyDescent="0.2">
      <c r="D420" s="5"/>
      <c r="E420" s="5"/>
      <c r="F420" s="5"/>
      <c r="G420" s="5"/>
    </row>
    <row r="421" spans="4:7" x14ac:dyDescent="0.2">
      <c r="D421" s="5"/>
      <c r="E421" s="5"/>
      <c r="F421" s="5"/>
      <c r="G421" s="5"/>
    </row>
    <row r="422" spans="4:7" x14ac:dyDescent="0.2">
      <c r="D422" s="5"/>
      <c r="E422" s="5"/>
      <c r="F422" s="5"/>
      <c r="G422" s="5"/>
    </row>
    <row r="423" spans="4:7" x14ac:dyDescent="0.2">
      <c r="D423" s="5"/>
      <c r="E423" s="5"/>
      <c r="F423" s="5"/>
      <c r="G423" s="5"/>
    </row>
    <row r="424" spans="4:7" x14ac:dyDescent="0.2">
      <c r="D424" s="5"/>
      <c r="E424" s="5"/>
      <c r="F424" s="5"/>
      <c r="G424" s="5"/>
    </row>
    <row r="425" spans="4:7" x14ac:dyDescent="0.2">
      <c r="D425" s="5"/>
      <c r="E425" s="5"/>
      <c r="F425" s="5"/>
      <c r="G425" s="5"/>
    </row>
    <row r="426" spans="4:7" x14ac:dyDescent="0.2">
      <c r="D426" s="5"/>
      <c r="E426" s="5"/>
      <c r="F426" s="5"/>
      <c r="G426" s="5"/>
    </row>
    <row r="427" spans="4:7" x14ac:dyDescent="0.2">
      <c r="D427" s="5"/>
      <c r="E427" s="5"/>
      <c r="F427" s="5"/>
      <c r="G427" s="5"/>
    </row>
    <row r="428" spans="4:7" x14ac:dyDescent="0.2">
      <c r="D428" s="5"/>
      <c r="E428" s="5"/>
      <c r="F428" s="5"/>
      <c r="G428" s="5"/>
    </row>
    <row r="429" spans="4:7" x14ac:dyDescent="0.2">
      <c r="D429" s="5"/>
      <c r="E429" s="5"/>
      <c r="F429" s="5"/>
      <c r="G429" s="5"/>
    </row>
    <row r="430" spans="4:7" x14ac:dyDescent="0.2">
      <c r="D430" s="5"/>
      <c r="E430" s="5"/>
      <c r="F430" s="5"/>
      <c r="G430" s="5"/>
    </row>
    <row r="431" spans="4:7" x14ac:dyDescent="0.2">
      <c r="D431" s="5"/>
      <c r="E431" s="5"/>
      <c r="F431" s="5"/>
      <c r="G431" s="5"/>
    </row>
    <row r="432" spans="4:7" x14ac:dyDescent="0.2">
      <c r="D432" s="5"/>
      <c r="E432" s="5"/>
      <c r="F432" s="5"/>
      <c r="G432" s="5"/>
    </row>
    <row r="433" spans="4:7" x14ac:dyDescent="0.2">
      <c r="D433" s="5"/>
      <c r="E433" s="5"/>
      <c r="F433" s="5"/>
      <c r="G433" s="5"/>
    </row>
    <row r="434" spans="4:7" x14ac:dyDescent="0.2">
      <c r="D434" s="5"/>
      <c r="E434" s="5"/>
      <c r="F434" s="5"/>
      <c r="G434" s="5"/>
    </row>
    <row r="435" spans="4:7" x14ac:dyDescent="0.2">
      <c r="D435" s="5"/>
      <c r="E435" s="5"/>
      <c r="F435" s="5"/>
      <c r="G435" s="5"/>
    </row>
    <row r="436" spans="4:7" x14ac:dyDescent="0.2">
      <c r="D436" s="5"/>
      <c r="E436" s="5"/>
      <c r="F436" s="5"/>
      <c r="G436" s="5"/>
    </row>
    <row r="437" spans="4:7" x14ac:dyDescent="0.2">
      <c r="D437" s="5"/>
      <c r="E437" s="5"/>
      <c r="F437" s="5"/>
      <c r="G437" s="5"/>
    </row>
    <row r="438" spans="4:7" x14ac:dyDescent="0.2">
      <c r="D438" s="5"/>
      <c r="E438" s="5"/>
      <c r="F438" s="5"/>
      <c r="G438" s="5"/>
    </row>
    <row r="439" spans="4:7" x14ac:dyDescent="0.2">
      <c r="D439" s="5"/>
      <c r="E439" s="5"/>
      <c r="F439" s="5"/>
      <c r="G439" s="5"/>
    </row>
    <row r="440" spans="4:7" x14ac:dyDescent="0.2">
      <c r="D440" s="5"/>
      <c r="E440" s="5"/>
      <c r="F440" s="5"/>
      <c r="G440" s="5"/>
    </row>
    <row r="441" spans="4:7" x14ac:dyDescent="0.2">
      <c r="D441" s="5"/>
      <c r="E441" s="5"/>
      <c r="F441" s="5"/>
      <c r="G441" s="5"/>
    </row>
    <row r="442" spans="4:7" x14ac:dyDescent="0.2">
      <c r="D442" s="5"/>
      <c r="E442" s="5"/>
      <c r="F442" s="5"/>
      <c r="G442" s="5"/>
    </row>
    <row r="443" spans="4:7" x14ac:dyDescent="0.2">
      <c r="D443" s="5"/>
      <c r="E443" s="5"/>
      <c r="F443" s="5"/>
      <c r="G443" s="5"/>
    </row>
    <row r="444" spans="4:7" x14ac:dyDescent="0.2">
      <c r="D444" s="5"/>
      <c r="E444" s="5"/>
      <c r="F444" s="5"/>
      <c r="G444" s="5"/>
    </row>
    <row r="445" spans="4:7" x14ac:dyDescent="0.2">
      <c r="D445" s="5"/>
      <c r="E445" s="5"/>
      <c r="F445" s="5"/>
      <c r="G445" s="5"/>
    </row>
    <row r="446" spans="4:7" x14ac:dyDescent="0.2">
      <c r="D446" s="5"/>
      <c r="E446" s="5"/>
      <c r="F446" s="5"/>
      <c r="G446" s="5"/>
    </row>
    <row r="447" spans="4:7" x14ac:dyDescent="0.2">
      <c r="D447" s="5"/>
      <c r="E447" s="5"/>
      <c r="F447" s="5"/>
      <c r="G447" s="5"/>
    </row>
    <row r="448" spans="4:7" x14ac:dyDescent="0.2">
      <c r="D448" s="5"/>
      <c r="E448" s="5"/>
      <c r="F448" s="5"/>
      <c r="G448" s="5"/>
    </row>
    <row r="449" spans="4:7" x14ac:dyDescent="0.2">
      <c r="D449" s="5"/>
      <c r="E449" s="5"/>
      <c r="F449" s="5"/>
      <c r="G449" s="5"/>
    </row>
    <row r="450" spans="4:7" x14ac:dyDescent="0.2">
      <c r="D450" s="5"/>
      <c r="E450" s="5"/>
      <c r="F450" s="5"/>
      <c r="G450" s="5"/>
    </row>
    <row r="451" spans="4:7" x14ac:dyDescent="0.2">
      <c r="D451" s="5"/>
      <c r="E451" s="5"/>
      <c r="F451" s="5"/>
      <c r="G451" s="5"/>
    </row>
    <row r="452" spans="4:7" x14ac:dyDescent="0.2">
      <c r="D452" s="5"/>
      <c r="E452" s="5"/>
      <c r="F452" s="5"/>
      <c r="G452" s="5"/>
    </row>
    <row r="453" spans="4:7" x14ac:dyDescent="0.2">
      <c r="D453" s="5"/>
      <c r="E453" s="5"/>
      <c r="F453" s="5"/>
      <c r="G453" s="5"/>
    </row>
    <row r="454" spans="4:7" x14ac:dyDescent="0.2">
      <c r="D454" s="5"/>
      <c r="E454" s="5"/>
      <c r="F454" s="5"/>
      <c r="G454" s="5"/>
    </row>
    <row r="455" spans="4:7" x14ac:dyDescent="0.2">
      <c r="D455" s="5"/>
      <c r="E455" s="5"/>
      <c r="F455" s="5"/>
      <c r="G455" s="5"/>
    </row>
    <row r="456" spans="4:7" x14ac:dyDescent="0.2">
      <c r="D456" s="5"/>
      <c r="E456" s="5"/>
      <c r="F456" s="5"/>
      <c r="G456" s="5"/>
    </row>
    <row r="457" spans="4:7" x14ac:dyDescent="0.2">
      <c r="D457" s="5"/>
      <c r="E457" s="5"/>
      <c r="F457" s="5"/>
      <c r="G457" s="5"/>
    </row>
    <row r="458" spans="4:7" x14ac:dyDescent="0.2">
      <c r="D458" s="5"/>
      <c r="E458" s="5"/>
      <c r="F458" s="5"/>
      <c r="G458" s="5"/>
    </row>
    <row r="459" spans="4:7" x14ac:dyDescent="0.2">
      <c r="D459" s="5"/>
      <c r="E459" s="5"/>
      <c r="F459" s="5"/>
      <c r="G459" s="5"/>
    </row>
    <row r="460" spans="4:7" x14ac:dyDescent="0.2">
      <c r="D460" s="5"/>
      <c r="E460" s="5"/>
      <c r="F460" s="5"/>
      <c r="G460" s="5"/>
    </row>
    <row r="461" spans="4:7" x14ac:dyDescent="0.2">
      <c r="D461" s="5"/>
      <c r="E461" s="5"/>
      <c r="F461" s="5"/>
      <c r="G461" s="5"/>
    </row>
    <row r="462" spans="4:7" x14ac:dyDescent="0.2">
      <c r="D462" s="5"/>
      <c r="E462" s="5"/>
      <c r="F462" s="5"/>
      <c r="G462" s="5"/>
    </row>
    <row r="463" spans="4:7" x14ac:dyDescent="0.2">
      <c r="D463" s="5"/>
      <c r="E463" s="5"/>
      <c r="F463" s="5"/>
      <c r="G463" s="5"/>
    </row>
    <row r="464" spans="4:7" x14ac:dyDescent="0.2">
      <c r="D464" s="5"/>
      <c r="E464" s="5"/>
      <c r="F464" s="5"/>
      <c r="G464" s="5"/>
    </row>
    <row r="465" spans="4:7" x14ac:dyDescent="0.2">
      <c r="D465" s="5"/>
      <c r="E465" s="5"/>
      <c r="F465" s="5"/>
      <c r="G465" s="5"/>
    </row>
    <row r="466" spans="4:7" x14ac:dyDescent="0.2">
      <c r="D466" s="5"/>
      <c r="E466" s="5"/>
      <c r="F466" s="5"/>
      <c r="G466" s="5"/>
    </row>
    <row r="467" spans="4:7" x14ac:dyDescent="0.2">
      <c r="D467" s="5"/>
      <c r="E467" s="5"/>
      <c r="F467" s="5"/>
      <c r="G467" s="5"/>
    </row>
    <row r="468" spans="4:7" x14ac:dyDescent="0.2">
      <c r="D468" s="5"/>
      <c r="E468" s="5"/>
      <c r="F468" s="5"/>
      <c r="G468" s="5"/>
    </row>
    <row r="469" spans="4:7" x14ac:dyDescent="0.2">
      <c r="D469" s="5"/>
      <c r="E469" s="5"/>
      <c r="F469" s="5"/>
      <c r="G469" s="5"/>
    </row>
    <row r="470" spans="4:7" x14ac:dyDescent="0.2">
      <c r="D470" s="5"/>
      <c r="E470" s="5"/>
      <c r="F470" s="5"/>
      <c r="G470" s="5"/>
    </row>
    <row r="471" spans="4:7" x14ac:dyDescent="0.2">
      <c r="D471" s="5"/>
      <c r="E471" s="5"/>
      <c r="F471" s="5"/>
      <c r="G471" s="5"/>
    </row>
    <row r="472" spans="4:7" x14ac:dyDescent="0.2">
      <c r="D472" s="5"/>
      <c r="E472" s="5"/>
      <c r="F472" s="5"/>
      <c r="G472" s="5"/>
    </row>
    <row r="473" spans="4:7" x14ac:dyDescent="0.2">
      <c r="D473" s="5"/>
      <c r="E473" s="5"/>
      <c r="F473" s="5"/>
      <c r="G473" s="5"/>
    </row>
    <row r="474" spans="4:7" x14ac:dyDescent="0.2">
      <c r="D474" s="5"/>
      <c r="E474" s="5"/>
      <c r="F474" s="5"/>
      <c r="G474" s="5"/>
    </row>
    <row r="475" spans="4:7" x14ac:dyDescent="0.2">
      <c r="D475" s="5"/>
      <c r="E475" s="5"/>
      <c r="F475" s="5"/>
      <c r="G475" s="5"/>
    </row>
    <row r="476" spans="4:7" x14ac:dyDescent="0.2">
      <c r="D476" s="5"/>
      <c r="E476" s="5"/>
      <c r="F476" s="5"/>
      <c r="G476" s="5"/>
    </row>
    <row r="477" spans="4:7" x14ac:dyDescent="0.2">
      <c r="D477" s="5"/>
      <c r="E477" s="5"/>
      <c r="F477" s="5"/>
      <c r="G477" s="5"/>
    </row>
    <row r="478" spans="4:7" x14ac:dyDescent="0.2">
      <c r="D478" s="5"/>
      <c r="E478" s="5"/>
      <c r="F478" s="5"/>
      <c r="G478" s="5"/>
    </row>
    <row r="479" spans="4:7" x14ac:dyDescent="0.2">
      <c r="D479" s="5"/>
      <c r="E479" s="5"/>
      <c r="F479" s="5"/>
      <c r="G479" s="5"/>
    </row>
    <row r="480" spans="4:7" x14ac:dyDescent="0.2">
      <c r="D480" s="5"/>
      <c r="E480" s="5"/>
      <c r="F480" s="5"/>
      <c r="G480" s="5"/>
    </row>
    <row r="481" spans="4:7" x14ac:dyDescent="0.2">
      <c r="D481" s="5"/>
      <c r="E481" s="5"/>
      <c r="F481" s="5"/>
      <c r="G481" s="5"/>
    </row>
    <row r="482" spans="4:7" x14ac:dyDescent="0.2">
      <c r="D482" s="5"/>
      <c r="E482" s="5"/>
      <c r="F482" s="5"/>
      <c r="G482" s="5"/>
    </row>
    <row r="483" spans="4:7" x14ac:dyDescent="0.2">
      <c r="D483" s="5"/>
      <c r="E483" s="5"/>
      <c r="F483" s="5"/>
      <c r="G483" s="5"/>
    </row>
    <row r="484" spans="4:7" x14ac:dyDescent="0.2">
      <c r="D484" s="5"/>
      <c r="E484" s="5"/>
      <c r="F484" s="5"/>
      <c r="G484" s="5"/>
    </row>
    <row r="485" spans="4:7" x14ac:dyDescent="0.2">
      <c r="D485" s="5"/>
      <c r="E485" s="5"/>
      <c r="F485" s="5"/>
      <c r="G485" s="5"/>
    </row>
    <row r="486" spans="4:7" x14ac:dyDescent="0.2">
      <c r="D486" s="5"/>
      <c r="E486" s="5"/>
      <c r="F486" s="5"/>
      <c r="G486" s="5"/>
    </row>
    <row r="487" spans="4:7" x14ac:dyDescent="0.2">
      <c r="D487" s="5"/>
      <c r="E487" s="5"/>
      <c r="F487" s="5"/>
      <c r="G487" s="5"/>
    </row>
    <row r="488" spans="4:7" x14ac:dyDescent="0.2">
      <c r="D488" s="5"/>
      <c r="E488" s="5"/>
      <c r="F488" s="5"/>
      <c r="G488" s="5"/>
    </row>
    <row r="489" spans="4:7" x14ac:dyDescent="0.2">
      <c r="D489" s="5"/>
      <c r="E489" s="5"/>
      <c r="F489" s="5"/>
      <c r="G489" s="5"/>
    </row>
    <row r="490" spans="4:7" x14ac:dyDescent="0.2">
      <c r="D490" s="5"/>
      <c r="E490" s="5"/>
      <c r="F490" s="5"/>
      <c r="G490" s="5"/>
    </row>
    <row r="491" spans="4:7" x14ac:dyDescent="0.2">
      <c r="D491" s="5"/>
      <c r="E491" s="5"/>
      <c r="F491" s="5"/>
      <c r="G491" s="5"/>
    </row>
    <row r="492" spans="4:7" x14ac:dyDescent="0.2">
      <c r="D492" s="5"/>
      <c r="E492" s="5"/>
      <c r="F492" s="5"/>
      <c r="G492" s="5"/>
    </row>
    <row r="493" spans="4:7" x14ac:dyDescent="0.2">
      <c r="D493" s="5"/>
      <c r="E493" s="5"/>
      <c r="F493" s="5"/>
      <c r="G493" s="5"/>
    </row>
    <row r="494" spans="4:7" x14ac:dyDescent="0.2">
      <c r="D494" s="5"/>
      <c r="E494" s="5"/>
      <c r="F494" s="5"/>
      <c r="G494" s="5"/>
    </row>
    <row r="495" spans="4:7" x14ac:dyDescent="0.2">
      <c r="D495" s="5"/>
      <c r="E495" s="5"/>
      <c r="F495" s="5"/>
      <c r="G495" s="5"/>
    </row>
    <row r="496" spans="4:7" x14ac:dyDescent="0.2">
      <c r="D496" s="5"/>
      <c r="E496" s="5"/>
      <c r="F496" s="5"/>
      <c r="G496" s="5"/>
    </row>
    <row r="497" spans="4:7" x14ac:dyDescent="0.2">
      <c r="D497" s="5"/>
      <c r="E497" s="5"/>
      <c r="F497" s="5"/>
      <c r="G497" s="5"/>
    </row>
    <row r="498" spans="4:7" x14ac:dyDescent="0.2">
      <c r="D498" s="5"/>
      <c r="E498" s="5"/>
      <c r="F498" s="5"/>
      <c r="G498" s="5"/>
    </row>
    <row r="499" spans="4:7" x14ac:dyDescent="0.2">
      <c r="D499" s="5"/>
      <c r="E499" s="5"/>
      <c r="F499" s="5"/>
      <c r="G499" s="5"/>
    </row>
    <row r="500" spans="4:7" x14ac:dyDescent="0.2">
      <c r="D500" s="5"/>
      <c r="E500" s="5"/>
      <c r="F500" s="5"/>
      <c r="G500" s="5"/>
    </row>
    <row r="501" spans="4:7" x14ac:dyDescent="0.2">
      <c r="D501" s="5"/>
      <c r="E501" s="5"/>
      <c r="F501" s="5"/>
      <c r="G501" s="5"/>
    </row>
    <row r="502" spans="4:7" x14ac:dyDescent="0.2">
      <c r="D502" s="5"/>
      <c r="E502" s="5"/>
      <c r="F502" s="5"/>
      <c r="G502" s="5"/>
    </row>
    <row r="503" spans="4:7" x14ac:dyDescent="0.2">
      <c r="D503" s="5"/>
      <c r="E503" s="5"/>
      <c r="F503" s="5"/>
      <c r="G503" s="5"/>
    </row>
    <row r="504" spans="4:7" x14ac:dyDescent="0.2">
      <c r="D504" s="5"/>
      <c r="E504" s="5"/>
      <c r="F504" s="5"/>
      <c r="G504" s="5"/>
    </row>
    <row r="505" spans="4:7" x14ac:dyDescent="0.2">
      <c r="D505" s="5"/>
      <c r="E505" s="5"/>
      <c r="F505" s="5"/>
      <c r="G505" s="5"/>
    </row>
    <row r="506" spans="4:7" x14ac:dyDescent="0.2">
      <c r="D506" s="5"/>
      <c r="E506" s="5"/>
      <c r="F506" s="5"/>
      <c r="G506" s="5"/>
    </row>
    <row r="507" spans="4:7" x14ac:dyDescent="0.2">
      <c r="D507" s="5"/>
      <c r="E507" s="5"/>
      <c r="F507" s="5"/>
      <c r="G507" s="5"/>
    </row>
    <row r="508" spans="4:7" x14ac:dyDescent="0.2">
      <c r="D508" s="5"/>
      <c r="E508" s="5"/>
      <c r="F508" s="5"/>
      <c r="G508" s="5"/>
    </row>
    <row r="509" spans="4:7" x14ac:dyDescent="0.2">
      <c r="D509" s="5"/>
      <c r="E509" s="5"/>
      <c r="F509" s="5"/>
      <c r="G509" s="5"/>
    </row>
    <row r="510" spans="4:7" x14ac:dyDescent="0.2">
      <c r="D510" s="5"/>
      <c r="E510" s="5"/>
      <c r="F510" s="5"/>
      <c r="G510" s="5"/>
    </row>
    <row r="511" spans="4:7" x14ac:dyDescent="0.2">
      <c r="D511" s="5"/>
      <c r="E511" s="5"/>
      <c r="F511" s="5"/>
      <c r="G511" s="5"/>
    </row>
    <row r="512" spans="4:7" x14ac:dyDescent="0.2">
      <c r="D512" s="5"/>
      <c r="E512" s="5"/>
      <c r="F512" s="5"/>
      <c r="G512" s="5"/>
    </row>
    <row r="513" spans="4:7" x14ac:dyDescent="0.2">
      <c r="D513" s="5"/>
      <c r="E513" s="5"/>
      <c r="F513" s="5"/>
      <c r="G513" s="5"/>
    </row>
    <row r="514" spans="4:7" x14ac:dyDescent="0.2">
      <c r="D514" s="5"/>
      <c r="E514" s="5"/>
      <c r="F514" s="5"/>
      <c r="G514" s="5"/>
    </row>
    <row r="515" spans="4:7" x14ac:dyDescent="0.2">
      <c r="D515" s="5"/>
      <c r="E515" s="5"/>
      <c r="F515" s="5"/>
      <c r="G515" s="5"/>
    </row>
    <row r="516" spans="4:7" x14ac:dyDescent="0.2">
      <c r="D516" s="5"/>
      <c r="E516" s="5"/>
      <c r="F516" s="5"/>
      <c r="G516" s="5"/>
    </row>
    <row r="517" spans="4:7" x14ac:dyDescent="0.2">
      <c r="D517" s="5"/>
      <c r="E517" s="5"/>
      <c r="F517" s="5"/>
      <c r="G517" s="5"/>
    </row>
    <row r="518" spans="4:7" x14ac:dyDescent="0.2">
      <c r="D518" s="5"/>
      <c r="E518" s="5"/>
      <c r="F518" s="5"/>
      <c r="G518" s="5"/>
    </row>
    <row r="519" spans="4:7" x14ac:dyDescent="0.2">
      <c r="D519" s="5"/>
      <c r="E519" s="5"/>
      <c r="F519" s="5"/>
      <c r="G519" s="5"/>
    </row>
    <row r="520" spans="4:7" x14ac:dyDescent="0.2">
      <c r="D520" s="5"/>
      <c r="E520" s="5"/>
      <c r="F520" s="5"/>
      <c r="G520" s="5"/>
    </row>
    <row r="521" spans="4:7" x14ac:dyDescent="0.2">
      <c r="D521" s="5"/>
      <c r="E521" s="5"/>
      <c r="F521" s="5"/>
      <c r="G521" s="5"/>
    </row>
    <row r="522" spans="4:7" x14ac:dyDescent="0.2">
      <c r="D522" s="5"/>
      <c r="E522" s="5"/>
      <c r="F522" s="5"/>
      <c r="G522" s="5"/>
    </row>
    <row r="523" spans="4:7" x14ac:dyDescent="0.2">
      <c r="D523" s="5"/>
      <c r="E523" s="5"/>
      <c r="F523" s="5"/>
      <c r="G523" s="5"/>
    </row>
    <row r="524" spans="4:7" x14ac:dyDescent="0.2">
      <c r="D524" s="5"/>
      <c r="E524" s="5"/>
      <c r="F524" s="5"/>
      <c r="G524" s="5"/>
    </row>
    <row r="525" spans="4:7" x14ac:dyDescent="0.2">
      <c r="D525" s="5"/>
      <c r="E525" s="5"/>
      <c r="F525" s="5"/>
      <c r="G525" s="5"/>
    </row>
    <row r="526" spans="4:7" x14ac:dyDescent="0.2">
      <c r="D526" s="5"/>
      <c r="E526" s="5"/>
      <c r="F526" s="5"/>
      <c r="G526" s="5"/>
    </row>
    <row r="527" spans="4:7" x14ac:dyDescent="0.2">
      <c r="D527" s="5"/>
      <c r="E527" s="5"/>
      <c r="F527" s="5"/>
      <c r="G527" s="5"/>
    </row>
    <row r="528" spans="4:7" x14ac:dyDescent="0.2">
      <c r="D528" s="5"/>
      <c r="E528" s="5"/>
      <c r="F528" s="5"/>
      <c r="G528" s="5"/>
    </row>
    <row r="529" spans="4:7" x14ac:dyDescent="0.2">
      <c r="D529" s="5"/>
      <c r="E529" s="5"/>
      <c r="F529" s="5"/>
      <c r="G529" s="5"/>
    </row>
    <row r="530" spans="4:7" x14ac:dyDescent="0.2">
      <c r="D530" s="5"/>
      <c r="E530" s="5"/>
      <c r="F530" s="5"/>
      <c r="G530" s="5"/>
    </row>
    <row r="531" spans="4:7" x14ac:dyDescent="0.2">
      <c r="D531" s="5"/>
      <c r="E531" s="5"/>
      <c r="F531" s="5"/>
      <c r="G531" s="5"/>
    </row>
    <row r="532" spans="4:7" x14ac:dyDescent="0.2">
      <c r="D532" s="5"/>
      <c r="E532" s="5"/>
      <c r="F532" s="5"/>
      <c r="G532" s="5"/>
    </row>
    <row r="533" spans="4:7" x14ac:dyDescent="0.2">
      <c r="D533" s="5"/>
      <c r="E533" s="5"/>
      <c r="F533" s="5"/>
      <c r="G533" s="5"/>
    </row>
    <row r="534" spans="4:7" x14ac:dyDescent="0.2">
      <c r="D534" s="5"/>
      <c r="E534" s="5"/>
      <c r="F534" s="5"/>
      <c r="G534" s="5"/>
    </row>
    <row r="535" spans="4:7" x14ac:dyDescent="0.2">
      <c r="D535" s="5"/>
      <c r="E535" s="5"/>
      <c r="F535" s="5"/>
      <c r="G535" s="5"/>
    </row>
    <row r="536" spans="4:7" x14ac:dyDescent="0.2">
      <c r="D536" s="5"/>
      <c r="E536" s="5"/>
      <c r="F536" s="5"/>
      <c r="G536" s="5"/>
    </row>
    <row r="537" spans="4:7" x14ac:dyDescent="0.2">
      <c r="D537" s="5"/>
      <c r="E537" s="5"/>
      <c r="F537" s="5"/>
      <c r="G537" s="5"/>
    </row>
    <row r="538" spans="4:7" x14ac:dyDescent="0.2">
      <c r="D538" s="5"/>
      <c r="E538" s="5"/>
      <c r="F538" s="5"/>
      <c r="G538" s="5"/>
    </row>
    <row r="539" spans="4:7" x14ac:dyDescent="0.2">
      <c r="D539" s="5"/>
      <c r="E539" s="5"/>
      <c r="F539" s="5"/>
      <c r="G539" s="5"/>
    </row>
    <row r="540" spans="4:7" x14ac:dyDescent="0.2">
      <c r="D540" s="5"/>
      <c r="E540" s="5"/>
      <c r="F540" s="5"/>
      <c r="G540" s="5"/>
    </row>
    <row r="541" spans="4:7" x14ac:dyDescent="0.2">
      <c r="D541" s="5"/>
      <c r="E541" s="5"/>
      <c r="F541" s="5"/>
      <c r="G541" s="5"/>
    </row>
    <row r="542" spans="4:7" x14ac:dyDescent="0.2">
      <c r="D542" s="5"/>
      <c r="E542" s="5"/>
      <c r="F542" s="5"/>
      <c r="G542" s="5"/>
    </row>
    <row r="543" spans="4:7" x14ac:dyDescent="0.2">
      <c r="D543" s="5"/>
      <c r="E543" s="5"/>
      <c r="F543" s="5"/>
      <c r="G543" s="5"/>
    </row>
    <row r="544" spans="4:7" x14ac:dyDescent="0.2">
      <c r="D544" s="5"/>
      <c r="E544" s="5"/>
      <c r="F544" s="5"/>
      <c r="G544" s="5"/>
    </row>
    <row r="545" spans="4:7" x14ac:dyDescent="0.2">
      <c r="D545" s="5"/>
      <c r="E545" s="5"/>
      <c r="F545" s="5"/>
      <c r="G545" s="5"/>
    </row>
    <row r="546" spans="4:7" x14ac:dyDescent="0.2">
      <c r="D546" s="5"/>
      <c r="E546" s="5"/>
      <c r="F546" s="5"/>
      <c r="G546" s="5"/>
    </row>
    <row r="547" spans="4:7" x14ac:dyDescent="0.2">
      <c r="D547" s="5"/>
      <c r="E547" s="5"/>
      <c r="F547" s="5"/>
      <c r="G547" s="5"/>
    </row>
    <row r="548" spans="4:7" x14ac:dyDescent="0.2">
      <c r="D548" s="5"/>
      <c r="E548" s="5"/>
      <c r="F548" s="5"/>
      <c r="G548" s="5"/>
    </row>
    <row r="549" spans="4:7" x14ac:dyDescent="0.2">
      <c r="D549" s="5"/>
      <c r="E549" s="5"/>
      <c r="F549" s="5"/>
      <c r="G549" s="5"/>
    </row>
    <row r="550" spans="4:7" x14ac:dyDescent="0.2">
      <c r="D550" s="5"/>
      <c r="E550" s="5"/>
      <c r="F550" s="5"/>
      <c r="G550" s="5"/>
    </row>
    <row r="551" spans="4:7" x14ac:dyDescent="0.2">
      <c r="D551" s="5"/>
      <c r="E551" s="5"/>
      <c r="F551" s="5"/>
      <c r="G551" s="5"/>
    </row>
    <row r="552" spans="4:7" x14ac:dyDescent="0.2">
      <c r="D552" s="5"/>
      <c r="E552" s="5"/>
      <c r="F552" s="5"/>
      <c r="G552" s="5"/>
    </row>
    <row r="553" spans="4:7" x14ac:dyDescent="0.2">
      <c r="D553" s="5"/>
      <c r="E553" s="5"/>
      <c r="F553" s="5"/>
      <c r="G553" s="5"/>
    </row>
    <row r="554" spans="4:7" x14ac:dyDescent="0.2">
      <c r="D554" s="5"/>
      <c r="E554" s="5"/>
      <c r="F554" s="5"/>
      <c r="G554" s="5"/>
    </row>
    <row r="555" spans="4:7" x14ac:dyDescent="0.2">
      <c r="D555" s="5"/>
      <c r="E555" s="5"/>
      <c r="F555" s="5"/>
      <c r="G555" s="5"/>
    </row>
    <row r="556" spans="4:7" x14ac:dyDescent="0.2">
      <c r="D556" s="5"/>
      <c r="E556" s="5"/>
      <c r="F556" s="5"/>
      <c r="G556" s="5"/>
    </row>
    <row r="557" spans="4:7" x14ac:dyDescent="0.2">
      <c r="D557" s="5"/>
      <c r="E557" s="5"/>
      <c r="F557" s="5"/>
      <c r="G557" s="5"/>
    </row>
    <row r="558" spans="4:7" x14ac:dyDescent="0.2">
      <c r="D558" s="5"/>
      <c r="E558" s="5"/>
      <c r="F558" s="5"/>
      <c r="G558" s="5"/>
    </row>
    <row r="559" spans="4:7" x14ac:dyDescent="0.2">
      <c r="D559" s="5"/>
      <c r="E559" s="5"/>
      <c r="F559" s="5"/>
      <c r="G559" s="5"/>
    </row>
    <row r="560" spans="4:7" x14ac:dyDescent="0.2">
      <c r="D560" s="5"/>
      <c r="E560" s="5"/>
      <c r="F560" s="5"/>
      <c r="G560" s="5"/>
    </row>
    <row r="561" spans="4:7" x14ac:dyDescent="0.2">
      <c r="D561" s="5"/>
      <c r="E561" s="5"/>
      <c r="F561" s="5"/>
      <c r="G561" s="5"/>
    </row>
    <row r="562" spans="4:7" x14ac:dyDescent="0.2">
      <c r="D562" s="5"/>
      <c r="E562" s="5"/>
      <c r="F562" s="5"/>
      <c r="G562" s="5"/>
    </row>
    <row r="563" spans="4:7" x14ac:dyDescent="0.2">
      <c r="D563" s="5"/>
      <c r="E563" s="5"/>
      <c r="F563" s="5"/>
      <c r="G563" s="5"/>
    </row>
    <row r="564" spans="4:7" x14ac:dyDescent="0.2">
      <c r="D564" s="5"/>
      <c r="E564" s="5"/>
      <c r="F564" s="5"/>
      <c r="G564" s="5"/>
    </row>
    <row r="565" spans="4:7" x14ac:dyDescent="0.2">
      <c r="D565" s="5"/>
      <c r="E565" s="5"/>
      <c r="F565" s="5"/>
      <c r="G565" s="5"/>
    </row>
    <row r="566" spans="4:7" x14ac:dyDescent="0.2">
      <c r="D566" s="5"/>
      <c r="E566" s="5"/>
      <c r="F566" s="5"/>
      <c r="G566" s="5"/>
    </row>
    <row r="567" spans="4:7" x14ac:dyDescent="0.2">
      <c r="D567" s="5"/>
      <c r="E567" s="5"/>
      <c r="F567" s="5"/>
      <c r="G567" s="5"/>
    </row>
    <row r="568" spans="4:7" x14ac:dyDescent="0.2">
      <c r="D568" s="5"/>
      <c r="E568" s="5"/>
      <c r="F568" s="5"/>
      <c r="G568" s="5"/>
    </row>
    <row r="569" spans="4:7" x14ac:dyDescent="0.2">
      <c r="D569" s="5"/>
      <c r="E569" s="5"/>
      <c r="F569" s="5"/>
      <c r="G569" s="5"/>
    </row>
    <row r="570" spans="4:7" x14ac:dyDescent="0.2">
      <c r="D570" s="5"/>
      <c r="E570" s="5"/>
      <c r="F570" s="5"/>
      <c r="G570" s="5"/>
    </row>
    <row r="571" spans="4:7" x14ac:dyDescent="0.2">
      <c r="D571" s="5"/>
      <c r="E571" s="5"/>
      <c r="F571" s="5"/>
      <c r="G571" s="5"/>
    </row>
    <row r="572" spans="4:7" x14ac:dyDescent="0.2">
      <c r="D572" s="5"/>
      <c r="E572" s="5"/>
      <c r="F572" s="5"/>
      <c r="G572" s="5"/>
    </row>
    <row r="573" spans="4:7" x14ac:dyDescent="0.2">
      <c r="D573" s="5"/>
      <c r="E573" s="5"/>
      <c r="F573" s="5"/>
      <c r="G573" s="5"/>
    </row>
    <row r="574" spans="4:7" x14ac:dyDescent="0.2">
      <c r="D574" s="5"/>
      <c r="E574" s="5"/>
      <c r="F574" s="5"/>
      <c r="G574" s="5"/>
    </row>
    <row r="575" spans="4:7" x14ac:dyDescent="0.2">
      <c r="D575" s="5"/>
      <c r="E575" s="5"/>
      <c r="F575" s="5"/>
      <c r="G575" s="5"/>
    </row>
    <row r="576" spans="4:7" x14ac:dyDescent="0.2">
      <c r="D576" s="5"/>
      <c r="E576" s="5"/>
      <c r="F576" s="5"/>
      <c r="G576" s="5"/>
    </row>
    <row r="577" spans="4:7" x14ac:dyDescent="0.2">
      <c r="D577" s="5"/>
      <c r="E577" s="5"/>
      <c r="F577" s="5"/>
      <c r="G577" s="5"/>
    </row>
    <row r="578" spans="4:7" x14ac:dyDescent="0.2">
      <c r="D578" s="5"/>
      <c r="E578" s="5"/>
      <c r="F578" s="5"/>
      <c r="G578" s="5"/>
    </row>
    <row r="579" spans="4:7" x14ac:dyDescent="0.2">
      <c r="D579" s="5"/>
      <c r="E579" s="5"/>
      <c r="F579" s="5"/>
      <c r="G579" s="5"/>
    </row>
    <row r="580" spans="4:7" x14ac:dyDescent="0.2">
      <c r="D580" s="5"/>
      <c r="E580" s="5"/>
      <c r="F580" s="5"/>
      <c r="G580" s="5"/>
    </row>
    <row r="581" spans="4:7" x14ac:dyDescent="0.2">
      <c r="D581" s="5"/>
      <c r="E581" s="5"/>
      <c r="F581" s="5"/>
      <c r="G581" s="5"/>
    </row>
    <row r="582" spans="4:7" x14ac:dyDescent="0.2">
      <c r="D582" s="5"/>
      <c r="E582" s="5"/>
      <c r="F582" s="5"/>
      <c r="G582" s="5"/>
    </row>
    <row r="583" spans="4:7" x14ac:dyDescent="0.2">
      <c r="D583" s="5"/>
      <c r="E583" s="5"/>
      <c r="F583" s="5"/>
      <c r="G583" s="5"/>
    </row>
    <row r="584" spans="4:7" x14ac:dyDescent="0.2">
      <c r="D584" s="5"/>
      <c r="E584" s="5"/>
      <c r="F584" s="5"/>
      <c r="G584" s="5"/>
    </row>
    <row r="585" spans="4:7" x14ac:dyDescent="0.2">
      <c r="D585" s="5"/>
      <c r="E585" s="5"/>
      <c r="F585" s="5"/>
      <c r="G585" s="5"/>
    </row>
    <row r="586" spans="4:7" x14ac:dyDescent="0.2">
      <c r="D586" s="5"/>
      <c r="E586" s="5"/>
      <c r="F586" s="5"/>
      <c r="G586" s="5"/>
    </row>
    <row r="587" spans="4:7" x14ac:dyDescent="0.2">
      <c r="D587" s="5"/>
      <c r="E587" s="5"/>
      <c r="F587" s="5"/>
      <c r="G587" s="5"/>
    </row>
    <row r="588" spans="4:7" x14ac:dyDescent="0.2">
      <c r="D588" s="5"/>
      <c r="E588" s="5"/>
      <c r="F588" s="5"/>
      <c r="G588" s="5"/>
    </row>
    <row r="589" spans="4:7" x14ac:dyDescent="0.2">
      <c r="D589" s="5"/>
      <c r="E589" s="5"/>
      <c r="F589" s="5"/>
      <c r="G589" s="5"/>
    </row>
    <row r="590" spans="4:7" x14ac:dyDescent="0.2">
      <c r="D590" s="5"/>
      <c r="E590" s="5"/>
      <c r="F590" s="5"/>
      <c r="G590" s="5"/>
    </row>
    <row r="591" spans="4:7" x14ac:dyDescent="0.2">
      <c r="D591" s="5"/>
      <c r="E591" s="5"/>
      <c r="F591" s="5"/>
      <c r="G591" s="5"/>
    </row>
    <row r="592" spans="4:7" x14ac:dyDescent="0.2">
      <c r="D592" s="5"/>
      <c r="E592" s="5"/>
      <c r="F592" s="5"/>
      <c r="G592" s="5"/>
    </row>
    <row r="593" spans="4:7" x14ac:dyDescent="0.2">
      <c r="D593" s="5"/>
      <c r="E593" s="5"/>
      <c r="F593" s="5"/>
      <c r="G593" s="5"/>
    </row>
    <row r="594" spans="4:7" x14ac:dyDescent="0.2">
      <c r="D594" s="5"/>
      <c r="E594" s="5"/>
      <c r="F594" s="5"/>
      <c r="G594" s="5"/>
    </row>
    <row r="595" spans="4:7" x14ac:dyDescent="0.2">
      <c r="D595" s="5"/>
      <c r="E595" s="5"/>
      <c r="F595" s="5"/>
      <c r="G595" s="5"/>
    </row>
    <row r="596" spans="4:7" x14ac:dyDescent="0.2">
      <c r="D596" s="5"/>
      <c r="E596" s="5"/>
      <c r="F596" s="5"/>
      <c r="G596" s="5"/>
    </row>
    <row r="597" spans="4:7" x14ac:dyDescent="0.2">
      <c r="D597" s="5"/>
      <c r="E597" s="5"/>
      <c r="F597" s="5"/>
      <c r="G597" s="5"/>
    </row>
    <row r="598" spans="4:7" x14ac:dyDescent="0.2">
      <c r="D598" s="5"/>
      <c r="E598" s="5"/>
      <c r="F598" s="5"/>
      <c r="G598" s="5"/>
    </row>
    <row r="599" spans="4:7" x14ac:dyDescent="0.2">
      <c r="D599" s="5"/>
      <c r="E599" s="5"/>
      <c r="F599" s="5"/>
      <c r="G599" s="5"/>
    </row>
    <row r="600" spans="4:7" x14ac:dyDescent="0.2">
      <c r="D600" s="5"/>
      <c r="E600" s="5"/>
      <c r="F600" s="5"/>
      <c r="G600" s="5"/>
    </row>
    <row r="601" spans="4:7" x14ac:dyDescent="0.2">
      <c r="D601" s="5"/>
      <c r="E601" s="5"/>
      <c r="F601" s="5"/>
      <c r="G601" s="5"/>
    </row>
    <row r="602" spans="4:7" x14ac:dyDescent="0.2">
      <c r="D602" s="5"/>
      <c r="E602" s="5"/>
      <c r="F602" s="5"/>
      <c r="G602" s="5"/>
    </row>
    <row r="603" spans="4:7" x14ac:dyDescent="0.2">
      <c r="D603" s="5"/>
      <c r="E603" s="5"/>
      <c r="F603" s="5"/>
      <c r="G603" s="5"/>
    </row>
    <row r="604" spans="4:7" x14ac:dyDescent="0.2">
      <c r="D604" s="5"/>
      <c r="E604" s="5"/>
      <c r="F604" s="5"/>
      <c r="G604" s="5"/>
    </row>
    <row r="605" spans="4:7" x14ac:dyDescent="0.2">
      <c r="D605" s="5"/>
      <c r="E605" s="5"/>
      <c r="F605" s="5"/>
      <c r="G605" s="5"/>
    </row>
    <row r="606" spans="4:7" x14ac:dyDescent="0.2">
      <c r="D606" s="5"/>
      <c r="E606" s="5"/>
      <c r="F606" s="5"/>
      <c r="G606" s="5"/>
    </row>
    <row r="607" spans="4:7" x14ac:dyDescent="0.2">
      <c r="D607" s="5"/>
      <c r="E607" s="5"/>
      <c r="F607" s="5"/>
      <c r="G607" s="5"/>
    </row>
    <row r="608" spans="4:7" x14ac:dyDescent="0.2">
      <c r="D608" s="5"/>
      <c r="E608" s="5"/>
      <c r="F608" s="5"/>
      <c r="G608" s="5"/>
    </row>
    <row r="609" spans="4:7" x14ac:dyDescent="0.2">
      <c r="D609" s="5"/>
      <c r="E609" s="5"/>
      <c r="F609" s="5"/>
      <c r="G609" s="5"/>
    </row>
    <row r="610" spans="4:7" x14ac:dyDescent="0.2">
      <c r="D610" s="5"/>
      <c r="E610" s="5"/>
      <c r="F610" s="5"/>
      <c r="G610" s="5"/>
    </row>
    <row r="611" spans="4:7" x14ac:dyDescent="0.2">
      <c r="D611" s="5"/>
      <c r="E611" s="5"/>
      <c r="F611" s="5"/>
      <c r="G611" s="5"/>
    </row>
    <row r="612" spans="4:7" x14ac:dyDescent="0.2">
      <c r="D612" s="5"/>
      <c r="E612" s="5"/>
      <c r="F612" s="5"/>
      <c r="G612" s="5"/>
    </row>
    <row r="613" spans="4:7" x14ac:dyDescent="0.2">
      <c r="D613" s="5"/>
      <c r="E613" s="5"/>
      <c r="F613" s="5"/>
      <c r="G613" s="5"/>
    </row>
    <row r="614" spans="4:7" x14ac:dyDescent="0.2">
      <c r="D614" s="5"/>
      <c r="E614" s="5"/>
      <c r="F614" s="5"/>
      <c r="G614" s="5"/>
    </row>
    <row r="615" spans="4:7" x14ac:dyDescent="0.2">
      <c r="D615" s="5"/>
      <c r="E615" s="5"/>
      <c r="F615" s="5"/>
      <c r="G615" s="5"/>
    </row>
    <row r="616" spans="4:7" x14ac:dyDescent="0.2">
      <c r="D616" s="5"/>
      <c r="E616" s="5"/>
      <c r="F616" s="5"/>
      <c r="G616" s="5"/>
    </row>
    <row r="617" spans="4:7" x14ac:dyDescent="0.2">
      <c r="D617" s="5"/>
      <c r="E617" s="5"/>
      <c r="F617" s="5"/>
      <c r="G617" s="5"/>
    </row>
    <row r="618" spans="4:7" x14ac:dyDescent="0.2">
      <c r="D618" s="5"/>
      <c r="E618" s="5"/>
      <c r="F618" s="5"/>
      <c r="G618" s="5"/>
    </row>
    <row r="619" spans="4:7" x14ac:dyDescent="0.2">
      <c r="D619" s="5"/>
      <c r="E619" s="5"/>
      <c r="F619" s="5"/>
      <c r="G619" s="5"/>
    </row>
    <row r="620" spans="4:7" x14ac:dyDescent="0.2">
      <c r="D620" s="5"/>
      <c r="E620" s="5"/>
      <c r="F620" s="5"/>
      <c r="G620" s="5"/>
    </row>
    <row r="621" spans="4:7" x14ac:dyDescent="0.2">
      <c r="D621" s="5"/>
      <c r="E621" s="5"/>
      <c r="F621" s="5"/>
      <c r="G621" s="5"/>
    </row>
    <row r="622" spans="4:7" x14ac:dyDescent="0.2">
      <c r="D622" s="5"/>
      <c r="E622" s="5"/>
      <c r="F622" s="5"/>
      <c r="G622" s="5"/>
    </row>
    <row r="623" spans="4:7" x14ac:dyDescent="0.2">
      <c r="D623" s="5"/>
      <c r="E623" s="5"/>
      <c r="F623" s="5"/>
      <c r="G623" s="5"/>
    </row>
    <row r="624" spans="4:7" x14ac:dyDescent="0.2">
      <c r="D624" s="5"/>
      <c r="E624" s="5"/>
      <c r="F624" s="5"/>
      <c r="G624" s="5"/>
    </row>
    <row r="625" spans="4:7" x14ac:dyDescent="0.2">
      <c r="D625" s="5"/>
      <c r="E625" s="5"/>
      <c r="F625" s="5"/>
      <c r="G625" s="5"/>
    </row>
    <row r="626" spans="4:7" x14ac:dyDescent="0.2">
      <c r="D626" s="5"/>
      <c r="E626" s="5"/>
      <c r="F626" s="5"/>
      <c r="G626" s="5"/>
    </row>
    <row r="627" spans="4:7" x14ac:dyDescent="0.2">
      <c r="D627" s="5"/>
      <c r="E627" s="5"/>
      <c r="F627" s="5"/>
      <c r="G627" s="5"/>
    </row>
    <row r="628" spans="4:7" x14ac:dyDescent="0.2">
      <c r="D628" s="5"/>
      <c r="E628" s="5"/>
      <c r="F628" s="5"/>
      <c r="G628" s="5"/>
    </row>
    <row r="629" spans="4:7" x14ac:dyDescent="0.2">
      <c r="D629" s="5"/>
      <c r="E629" s="5"/>
      <c r="F629" s="5"/>
      <c r="G629" s="5"/>
    </row>
    <row r="630" spans="4:7" x14ac:dyDescent="0.2">
      <c r="D630" s="5"/>
      <c r="E630" s="5"/>
      <c r="F630" s="5"/>
      <c r="G630" s="5"/>
    </row>
    <row r="631" spans="4:7" x14ac:dyDescent="0.2">
      <c r="D631" s="5"/>
      <c r="E631" s="5"/>
      <c r="F631" s="5"/>
      <c r="G631" s="5"/>
    </row>
    <row r="632" spans="4:7" x14ac:dyDescent="0.2">
      <c r="D632" s="5"/>
      <c r="E632" s="5"/>
      <c r="F632" s="5"/>
      <c r="G632" s="5"/>
    </row>
    <row r="633" spans="4:7" x14ac:dyDescent="0.2">
      <c r="D633" s="5"/>
      <c r="E633" s="5"/>
      <c r="F633" s="5"/>
      <c r="G633" s="5"/>
    </row>
    <row r="634" spans="4:7" x14ac:dyDescent="0.2">
      <c r="D634" s="5"/>
      <c r="E634" s="5"/>
      <c r="F634" s="5"/>
      <c r="G634" s="5"/>
    </row>
    <row r="635" spans="4:7" x14ac:dyDescent="0.2">
      <c r="D635" s="5"/>
      <c r="E635" s="5"/>
      <c r="F635" s="5"/>
      <c r="G635" s="5"/>
    </row>
    <row r="636" spans="4:7" x14ac:dyDescent="0.2">
      <c r="D636" s="5"/>
      <c r="E636" s="5"/>
      <c r="F636" s="5"/>
      <c r="G636" s="5"/>
    </row>
    <row r="637" spans="4:7" x14ac:dyDescent="0.2">
      <c r="D637" s="5"/>
      <c r="E637" s="5"/>
      <c r="F637" s="5"/>
      <c r="G637" s="5"/>
    </row>
    <row r="638" spans="4:7" x14ac:dyDescent="0.2">
      <c r="D638" s="5"/>
      <c r="E638" s="5"/>
      <c r="F638" s="5"/>
      <c r="G638" s="5"/>
    </row>
    <row r="639" spans="4:7" x14ac:dyDescent="0.2">
      <c r="D639" s="5"/>
      <c r="E639" s="5"/>
      <c r="F639" s="5"/>
      <c r="G639" s="5"/>
    </row>
    <row r="640" spans="4:7" x14ac:dyDescent="0.2">
      <c r="D640" s="5"/>
      <c r="E640" s="5"/>
      <c r="F640" s="5"/>
      <c r="G640" s="5"/>
    </row>
    <row r="641" spans="4:7" x14ac:dyDescent="0.2">
      <c r="D641" s="5"/>
      <c r="E641" s="5"/>
      <c r="F641" s="5"/>
      <c r="G641" s="5"/>
    </row>
    <row r="642" spans="4:7" x14ac:dyDescent="0.2">
      <c r="D642" s="5"/>
      <c r="E642" s="5"/>
      <c r="F642" s="5"/>
      <c r="G642" s="5"/>
    </row>
    <row r="643" spans="4:7" x14ac:dyDescent="0.2">
      <c r="D643" s="5"/>
      <c r="E643" s="5"/>
      <c r="F643" s="5"/>
      <c r="G643" s="5"/>
    </row>
    <row r="644" spans="4:7" x14ac:dyDescent="0.2">
      <c r="D644" s="5"/>
      <c r="E644" s="5"/>
      <c r="F644" s="5"/>
      <c r="G644" s="5"/>
    </row>
    <row r="645" spans="4:7" x14ac:dyDescent="0.2">
      <c r="D645" s="5"/>
      <c r="E645" s="5"/>
      <c r="F645" s="5"/>
      <c r="G645" s="5"/>
    </row>
    <row r="646" spans="4:7" x14ac:dyDescent="0.2">
      <c r="D646" s="5"/>
      <c r="E646" s="5"/>
      <c r="F646" s="5"/>
      <c r="G646" s="5"/>
    </row>
    <row r="647" spans="4:7" x14ac:dyDescent="0.2">
      <c r="D647" s="5"/>
      <c r="E647" s="5"/>
      <c r="F647" s="5"/>
      <c r="G647" s="5"/>
    </row>
    <row r="648" spans="4:7" x14ac:dyDescent="0.2">
      <c r="D648" s="5"/>
      <c r="E648" s="5"/>
      <c r="F648" s="5"/>
      <c r="G648" s="5"/>
    </row>
    <row r="649" spans="4:7" x14ac:dyDescent="0.2">
      <c r="D649" s="5"/>
      <c r="E649" s="5"/>
      <c r="F649" s="5"/>
      <c r="G649" s="5"/>
    </row>
    <row r="650" spans="4:7" x14ac:dyDescent="0.2">
      <c r="D650" s="5"/>
      <c r="E650" s="5"/>
      <c r="F650" s="5"/>
      <c r="G650" s="5"/>
    </row>
    <row r="651" spans="4:7" x14ac:dyDescent="0.2">
      <c r="D651" s="5"/>
      <c r="E651" s="5"/>
      <c r="F651" s="5"/>
      <c r="G651" s="5"/>
    </row>
    <row r="652" spans="4:7" x14ac:dyDescent="0.2">
      <c r="D652" s="5"/>
      <c r="E652" s="5"/>
      <c r="F652" s="5"/>
      <c r="G652" s="5"/>
    </row>
    <row r="653" spans="4:7" x14ac:dyDescent="0.2">
      <c r="D653" s="5"/>
      <c r="E653" s="5"/>
      <c r="F653" s="5"/>
      <c r="G653" s="5"/>
    </row>
    <row r="654" spans="4:7" x14ac:dyDescent="0.2">
      <c r="D654" s="5"/>
      <c r="E654" s="5"/>
      <c r="F654" s="5"/>
      <c r="G654" s="5"/>
    </row>
    <row r="655" spans="4:7" x14ac:dyDescent="0.2">
      <c r="D655" s="5"/>
      <c r="E655" s="5"/>
      <c r="F655" s="5"/>
      <c r="G655" s="5"/>
    </row>
    <row r="656" spans="4:7" x14ac:dyDescent="0.2">
      <c r="D656" s="5"/>
      <c r="E656" s="5"/>
      <c r="F656" s="5"/>
      <c r="G656" s="5"/>
    </row>
    <row r="657" spans="4:7" x14ac:dyDescent="0.2">
      <c r="D657" s="5"/>
      <c r="E657" s="5"/>
      <c r="F657" s="5"/>
      <c r="G657" s="5"/>
    </row>
    <row r="658" spans="4:7" x14ac:dyDescent="0.2">
      <c r="D658" s="5"/>
      <c r="E658" s="5"/>
      <c r="F658" s="5"/>
      <c r="G658" s="5"/>
    </row>
    <row r="659" spans="4:7" x14ac:dyDescent="0.2">
      <c r="D659" s="5"/>
      <c r="E659" s="5"/>
      <c r="F659" s="5"/>
      <c r="G659" s="5"/>
    </row>
    <row r="660" spans="4:7" x14ac:dyDescent="0.2">
      <c r="D660" s="5"/>
      <c r="E660" s="5"/>
      <c r="F660" s="5"/>
      <c r="G660" s="5"/>
    </row>
    <row r="661" spans="4:7" x14ac:dyDescent="0.2">
      <c r="D661" s="5"/>
      <c r="E661" s="5"/>
      <c r="F661" s="5"/>
      <c r="G661" s="5"/>
    </row>
    <row r="662" spans="4:7" x14ac:dyDescent="0.2">
      <c r="D662" s="5"/>
      <c r="E662" s="5"/>
      <c r="F662" s="5"/>
      <c r="G662" s="5"/>
    </row>
    <row r="663" spans="4:7" x14ac:dyDescent="0.2">
      <c r="D663" s="5"/>
      <c r="E663" s="5"/>
      <c r="F663" s="5"/>
      <c r="G663" s="5"/>
    </row>
    <row r="664" spans="4:7" x14ac:dyDescent="0.2">
      <c r="D664" s="5"/>
      <c r="E664" s="5"/>
      <c r="F664" s="5"/>
      <c r="G664" s="5"/>
    </row>
    <row r="665" spans="4:7" x14ac:dyDescent="0.2">
      <c r="D665" s="5"/>
      <c r="E665" s="5"/>
      <c r="F665" s="5"/>
      <c r="G665" s="5"/>
    </row>
    <row r="666" spans="4:7" x14ac:dyDescent="0.2">
      <c r="D666" s="5"/>
      <c r="E666" s="5"/>
      <c r="F666" s="5"/>
      <c r="G666" s="5"/>
    </row>
    <row r="667" spans="4:7" x14ac:dyDescent="0.2">
      <c r="D667" s="5"/>
      <c r="E667" s="5"/>
      <c r="F667" s="5"/>
      <c r="G667" s="5"/>
    </row>
    <row r="668" spans="4:7" x14ac:dyDescent="0.2">
      <c r="D668" s="5"/>
      <c r="E668" s="5"/>
      <c r="F668" s="5"/>
      <c r="G668" s="5"/>
    </row>
    <row r="669" spans="4:7" x14ac:dyDescent="0.2">
      <c r="D669" s="5"/>
      <c r="E669" s="5"/>
      <c r="F669" s="5"/>
      <c r="G669" s="5"/>
    </row>
    <row r="670" spans="4:7" x14ac:dyDescent="0.2">
      <c r="D670" s="5"/>
      <c r="E670" s="5"/>
      <c r="F670" s="5"/>
      <c r="G670" s="5"/>
    </row>
    <row r="671" spans="4:7" x14ac:dyDescent="0.2">
      <c r="D671" s="5"/>
      <c r="E671" s="5"/>
      <c r="F671" s="5"/>
      <c r="G671" s="5"/>
    </row>
    <row r="672" spans="4:7" x14ac:dyDescent="0.2">
      <c r="D672" s="5"/>
      <c r="E672" s="5"/>
      <c r="F672" s="5"/>
      <c r="G672" s="5"/>
    </row>
    <row r="673" spans="4:7" x14ac:dyDescent="0.2">
      <c r="D673" s="5"/>
      <c r="E673" s="5"/>
      <c r="F673" s="5"/>
      <c r="G673" s="5"/>
    </row>
    <row r="674" spans="4:7" x14ac:dyDescent="0.2">
      <c r="D674" s="5"/>
      <c r="E674" s="5"/>
      <c r="F674" s="5"/>
      <c r="G674" s="5"/>
    </row>
    <row r="675" spans="4:7" x14ac:dyDescent="0.2">
      <c r="D675" s="5"/>
      <c r="E675" s="5"/>
      <c r="F675" s="5"/>
      <c r="G675" s="5"/>
    </row>
    <row r="676" spans="4:7" x14ac:dyDescent="0.2">
      <c r="D676" s="5"/>
      <c r="E676" s="5"/>
      <c r="F676" s="5"/>
      <c r="G676" s="5"/>
    </row>
    <row r="677" spans="4:7" x14ac:dyDescent="0.2">
      <c r="D677" s="5"/>
      <c r="E677" s="5"/>
      <c r="F677" s="5"/>
      <c r="G677" s="5"/>
    </row>
    <row r="678" spans="4:7" x14ac:dyDescent="0.2">
      <c r="D678" s="5"/>
      <c r="E678" s="5"/>
      <c r="F678" s="5"/>
      <c r="G678" s="5"/>
    </row>
    <row r="679" spans="4:7" x14ac:dyDescent="0.2">
      <c r="D679" s="5"/>
      <c r="E679" s="5"/>
      <c r="F679" s="5"/>
      <c r="G679" s="5"/>
    </row>
    <row r="680" spans="4:7" x14ac:dyDescent="0.2">
      <c r="D680" s="5"/>
      <c r="E680" s="5"/>
      <c r="F680" s="5"/>
      <c r="G680" s="5"/>
    </row>
    <row r="681" spans="4:7" x14ac:dyDescent="0.2">
      <c r="D681" s="5"/>
      <c r="E681" s="5"/>
      <c r="F681" s="5"/>
      <c r="G681" s="5"/>
    </row>
    <row r="682" spans="4:7" x14ac:dyDescent="0.2">
      <c r="D682" s="5"/>
      <c r="E682" s="5"/>
      <c r="F682" s="5"/>
      <c r="G682" s="5"/>
    </row>
    <row r="683" spans="4:7" x14ac:dyDescent="0.2">
      <c r="D683" s="5"/>
      <c r="E683" s="5"/>
      <c r="F683" s="5"/>
      <c r="G683" s="5"/>
    </row>
    <row r="684" spans="4:7" x14ac:dyDescent="0.2">
      <c r="D684" s="5"/>
      <c r="E684" s="5"/>
      <c r="F684" s="5"/>
      <c r="G684" s="5"/>
    </row>
    <row r="685" spans="4:7" x14ac:dyDescent="0.2">
      <c r="D685" s="5"/>
      <c r="E685" s="5"/>
      <c r="F685" s="5"/>
      <c r="G685" s="5"/>
    </row>
    <row r="686" spans="4:7" x14ac:dyDescent="0.2">
      <c r="D686" s="5"/>
      <c r="E686" s="5"/>
      <c r="F686" s="5"/>
      <c r="G686" s="5"/>
    </row>
    <row r="687" spans="4:7" x14ac:dyDescent="0.2">
      <c r="D687" s="5"/>
      <c r="E687" s="5"/>
      <c r="F687" s="5"/>
      <c r="G687" s="5"/>
    </row>
    <row r="688" spans="4:7" x14ac:dyDescent="0.2">
      <c r="D688" s="5"/>
      <c r="E688" s="5"/>
      <c r="F688" s="5"/>
      <c r="G688" s="5"/>
    </row>
    <row r="689" spans="4:7" x14ac:dyDescent="0.2">
      <c r="D689" s="5"/>
      <c r="E689" s="5"/>
      <c r="F689" s="5"/>
      <c r="G689" s="5"/>
    </row>
    <row r="690" spans="4:7" x14ac:dyDescent="0.2">
      <c r="D690" s="5"/>
      <c r="E690" s="5"/>
      <c r="F690" s="5"/>
      <c r="G690" s="5"/>
    </row>
    <row r="691" spans="4:7" x14ac:dyDescent="0.2">
      <c r="D691" s="5"/>
      <c r="E691" s="5"/>
      <c r="F691" s="5"/>
      <c r="G691" s="5"/>
    </row>
    <row r="692" spans="4:7" x14ac:dyDescent="0.2">
      <c r="D692" s="5"/>
      <c r="E692" s="5"/>
      <c r="F692" s="5"/>
      <c r="G692" s="5"/>
    </row>
    <row r="693" spans="4:7" x14ac:dyDescent="0.2">
      <c r="D693" s="5"/>
      <c r="E693" s="5"/>
      <c r="F693" s="5"/>
      <c r="G693" s="5"/>
    </row>
    <row r="694" spans="4:7" x14ac:dyDescent="0.2">
      <c r="D694" s="5"/>
      <c r="E694" s="5"/>
      <c r="F694" s="5"/>
      <c r="G694" s="5"/>
    </row>
    <row r="695" spans="4:7" x14ac:dyDescent="0.2">
      <c r="D695" s="5"/>
      <c r="E695" s="5"/>
      <c r="F695" s="5"/>
      <c r="G695" s="5"/>
    </row>
    <row r="696" spans="4:7" x14ac:dyDescent="0.2">
      <c r="D696" s="5"/>
      <c r="E696" s="5"/>
      <c r="F696" s="5"/>
      <c r="G696" s="5"/>
    </row>
    <row r="697" spans="4:7" x14ac:dyDescent="0.2">
      <c r="D697" s="5"/>
      <c r="E697" s="5"/>
      <c r="F697" s="5"/>
      <c r="G697" s="5"/>
    </row>
    <row r="698" spans="4:7" x14ac:dyDescent="0.2">
      <c r="D698" s="5"/>
      <c r="E698" s="5"/>
      <c r="F698" s="5"/>
      <c r="G698" s="5"/>
    </row>
    <row r="699" spans="4:7" x14ac:dyDescent="0.2">
      <c r="D699" s="5"/>
      <c r="E699" s="5"/>
      <c r="F699" s="5"/>
      <c r="G699" s="5"/>
    </row>
    <row r="700" spans="4:7" x14ac:dyDescent="0.2">
      <c r="D700" s="5"/>
      <c r="E700" s="5"/>
      <c r="F700" s="5"/>
      <c r="G700" s="5"/>
    </row>
    <row r="701" spans="4:7" x14ac:dyDescent="0.2">
      <c r="D701" s="5"/>
      <c r="E701" s="5"/>
      <c r="F701" s="5"/>
      <c r="G701" s="5"/>
    </row>
    <row r="702" spans="4:7" x14ac:dyDescent="0.2">
      <c r="D702" s="5"/>
      <c r="E702" s="5"/>
      <c r="F702" s="5"/>
      <c r="G702" s="5"/>
    </row>
    <row r="703" spans="4:7" x14ac:dyDescent="0.2">
      <c r="D703" s="5"/>
      <c r="E703" s="5"/>
      <c r="F703" s="5"/>
      <c r="G703" s="5"/>
    </row>
    <row r="704" spans="4:7" x14ac:dyDescent="0.2">
      <c r="D704" s="5"/>
      <c r="E704" s="5"/>
      <c r="F704" s="5"/>
      <c r="G704" s="5"/>
    </row>
    <row r="705" spans="4:7" x14ac:dyDescent="0.2">
      <c r="D705" s="5"/>
      <c r="E705" s="5"/>
      <c r="F705" s="5"/>
      <c r="G705" s="5"/>
    </row>
    <row r="706" spans="4:7" x14ac:dyDescent="0.2">
      <c r="D706" s="5"/>
      <c r="E706" s="5"/>
      <c r="F706" s="5"/>
      <c r="G706" s="5"/>
    </row>
    <row r="707" spans="4:7" x14ac:dyDescent="0.2">
      <c r="D707" s="5"/>
      <c r="E707" s="5"/>
      <c r="F707" s="5"/>
      <c r="G707" s="5"/>
    </row>
    <row r="708" spans="4:7" x14ac:dyDescent="0.2">
      <c r="D708" s="5"/>
      <c r="E708" s="5"/>
      <c r="F708" s="5"/>
      <c r="G708" s="5"/>
    </row>
    <row r="709" spans="4:7" x14ac:dyDescent="0.2">
      <c r="D709" s="5"/>
      <c r="E709" s="5"/>
      <c r="F709" s="5"/>
      <c r="G709" s="5"/>
    </row>
    <row r="710" spans="4:7" x14ac:dyDescent="0.2">
      <c r="D710" s="5"/>
      <c r="E710" s="5"/>
      <c r="F710" s="5"/>
      <c r="G710" s="5"/>
    </row>
    <row r="711" spans="4:7" x14ac:dyDescent="0.2">
      <c r="D711" s="5"/>
      <c r="E711" s="5"/>
      <c r="F711" s="5"/>
      <c r="G711" s="5"/>
    </row>
    <row r="712" spans="4:7" x14ac:dyDescent="0.2">
      <c r="D712" s="5"/>
      <c r="E712" s="5"/>
      <c r="F712" s="5"/>
      <c r="G712" s="5"/>
    </row>
    <row r="713" spans="4:7" x14ac:dyDescent="0.2">
      <c r="D713" s="5"/>
      <c r="E713" s="5"/>
      <c r="F713" s="5"/>
      <c r="G713" s="5"/>
    </row>
    <row r="714" spans="4:7" x14ac:dyDescent="0.2">
      <c r="D714" s="5"/>
      <c r="E714" s="5"/>
      <c r="F714" s="5"/>
      <c r="G714" s="5"/>
    </row>
    <row r="715" spans="4:7" x14ac:dyDescent="0.2">
      <c r="D715" s="5"/>
      <c r="E715" s="5"/>
      <c r="F715" s="5"/>
      <c r="G715" s="5"/>
    </row>
    <row r="716" spans="4:7" x14ac:dyDescent="0.2">
      <c r="D716" s="5"/>
      <c r="E716" s="5"/>
      <c r="F716" s="5"/>
      <c r="G716" s="5"/>
    </row>
    <row r="717" spans="4:7" x14ac:dyDescent="0.2">
      <c r="D717" s="5"/>
      <c r="E717" s="5"/>
      <c r="F717" s="5"/>
      <c r="G717" s="5"/>
    </row>
    <row r="718" spans="4:7" x14ac:dyDescent="0.2">
      <c r="D718" s="5"/>
      <c r="E718" s="5"/>
      <c r="F718" s="5"/>
      <c r="G718" s="5"/>
    </row>
    <row r="719" spans="4:7" x14ac:dyDescent="0.2">
      <c r="D719" s="5"/>
      <c r="E719" s="5"/>
      <c r="F719" s="5"/>
      <c r="G719" s="5"/>
    </row>
    <row r="720" spans="4:7" x14ac:dyDescent="0.2">
      <c r="D720" s="5"/>
      <c r="E720" s="5"/>
      <c r="F720" s="5"/>
      <c r="G720" s="5"/>
    </row>
    <row r="721" spans="4:7" x14ac:dyDescent="0.2">
      <c r="D721" s="5"/>
      <c r="E721" s="5"/>
      <c r="F721" s="5"/>
      <c r="G721" s="5"/>
    </row>
    <row r="722" spans="4:7" x14ac:dyDescent="0.2">
      <c r="D722" s="5"/>
      <c r="E722" s="5"/>
      <c r="F722" s="5"/>
      <c r="G722" s="5"/>
    </row>
    <row r="723" spans="4:7" x14ac:dyDescent="0.2">
      <c r="D723" s="5"/>
      <c r="E723" s="5"/>
      <c r="F723" s="5"/>
      <c r="G723" s="5"/>
    </row>
    <row r="724" spans="4:7" x14ac:dyDescent="0.2">
      <c r="D724" s="5"/>
      <c r="E724" s="5"/>
      <c r="F724" s="5"/>
      <c r="G724" s="5"/>
    </row>
    <row r="725" spans="4:7" x14ac:dyDescent="0.2">
      <c r="D725" s="5"/>
      <c r="E725" s="5"/>
      <c r="F725" s="5"/>
      <c r="G725" s="5"/>
    </row>
    <row r="726" spans="4:7" x14ac:dyDescent="0.2">
      <c r="D726" s="5"/>
      <c r="E726" s="5"/>
      <c r="F726" s="5"/>
      <c r="G726" s="5"/>
    </row>
    <row r="727" spans="4:7" x14ac:dyDescent="0.2">
      <c r="D727" s="5"/>
      <c r="E727" s="5"/>
      <c r="F727" s="5"/>
      <c r="G727" s="5"/>
    </row>
    <row r="728" spans="4:7" x14ac:dyDescent="0.2">
      <c r="D728" s="5"/>
      <c r="E728" s="5"/>
      <c r="F728" s="5"/>
      <c r="G728" s="5"/>
    </row>
    <row r="729" spans="4:7" x14ac:dyDescent="0.2">
      <c r="D729" s="5"/>
      <c r="E729" s="5"/>
      <c r="F729" s="5"/>
      <c r="G729" s="5"/>
    </row>
    <row r="730" spans="4:7" x14ac:dyDescent="0.2">
      <c r="D730" s="5"/>
      <c r="E730" s="5"/>
      <c r="F730" s="5"/>
      <c r="G730" s="5"/>
    </row>
    <row r="731" spans="4:7" x14ac:dyDescent="0.2">
      <c r="D731" s="5"/>
      <c r="E731" s="5"/>
      <c r="F731" s="5"/>
      <c r="G731" s="5"/>
    </row>
    <row r="732" spans="4:7" x14ac:dyDescent="0.2">
      <c r="D732" s="5"/>
      <c r="E732" s="5"/>
      <c r="F732" s="5"/>
      <c r="G732" s="5"/>
    </row>
    <row r="733" spans="4:7" x14ac:dyDescent="0.2">
      <c r="D733" s="5"/>
      <c r="E733" s="5"/>
      <c r="F733" s="5"/>
      <c r="G733" s="5"/>
    </row>
    <row r="734" spans="4:7" x14ac:dyDescent="0.2">
      <c r="D734" s="5"/>
      <c r="E734" s="5"/>
      <c r="F734" s="5"/>
      <c r="G734" s="5"/>
    </row>
    <row r="735" spans="4:7" x14ac:dyDescent="0.2">
      <c r="D735" s="5"/>
      <c r="E735" s="5"/>
      <c r="F735" s="5"/>
      <c r="G735" s="5"/>
    </row>
    <row r="736" spans="4:7" x14ac:dyDescent="0.2">
      <c r="D736" s="5"/>
      <c r="E736" s="5"/>
      <c r="F736" s="5"/>
      <c r="G736" s="5"/>
    </row>
    <row r="737" spans="4:7" x14ac:dyDescent="0.2">
      <c r="D737" s="5"/>
      <c r="E737" s="5"/>
      <c r="F737" s="5"/>
      <c r="G737" s="5"/>
    </row>
    <row r="738" spans="4:7" x14ac:dyDescent="0.2">
      <c r="D738" s="5"/>
      <c r="E738" s="5"/>
      <c r="F738" s="5"/>
      <c r="G738" s="5"/>
    </row>
    <row r="739" spans="4:7" x14ac:dyDescent="0.2">
      <c r="D739" s="5"/>
      <c r="E739" s="5"/>
      <c r="F739" s="5"/>
      <c r="G739" s="5"/>
    </row>
    <row r="740" spans="4:7" x14ac:dyDescent="0.2">
      <c r="D740" s="5"/>
      <c r="E740" s="5"/>
      <c r="F740" s="5"/>
      <c r="G740" s="5"/>
    </row>
    <row r="741" spans="4:7" x14ac:dyDescent="0.2">
      <c r="D741" s="5"/>
      <c r="E741" s="5"/>
      <c r="F741" s="5"/>
      <c r="G741" s="5"/>
    </row>
    <row r="742" spans="4:7" x14ac:dyDescent="0.2">
      <c r="D742" s="5"/>
      <c r="E742" s="5"/>
      <c r="F742" s="5"/>
      <c r="G742" s="5"/>
    </row>
    <row r="743" spans="4:7" x14ac:dyDescent="0.2">
      <c r="D743" s="5"/>
      <c r="E743" s="5"/>
      <c r="F743" s="5"/>
      <c r="G743" s="5"/>
    </row>
    <row r="744" spans="4:7" x14ac:dyDescent="0.2">
      <c r="D744" s="5"/>
      <c r="E744" s="5"/>
      <c r="F744" s="5"/>
      <c r="G744" s="5"/>
    </row>
    <row r="745" spans="4:7" x14ac:dyDescent="0.2">
      <c r="D745" s="5"/>
      <c r="E745" s="5"/>
      <c r="F745" s="5"/>
      <c r="G745" s="5"/>
    </row>
    <row r="746" spans="4:7" x14ac:dyDescent="0.2">
      <c r="D746" s="5"/>
      <c r="E746" s="5"/>
      <c r="F746" s="5"/>
      <c r="G746" s="5"/>
    </row>
    <row r="747" spans="4:7" x14ac:dyDescent="0.2">
      <c r="D747" s="5"/>
      <c r="E747" s="5"/>
      <c r="F747" s="5"/>
      <c r="G747" s="5"/>
    </row>
    <row r="748" spans="4:7" x14ac:dyDescent="0.2">
      <c r="D748" s="5"/>
      <c r="E748" s="5"/>
      <c r="F748" s="5"/>
      <c r="G748" s="5"/>
    </row>
    <row r="749" spans="4:7" x14ac:dyDescent="0.2">
      <c r="D749" s="5"/>
      <c r="E749" s="5"/>
      <c r="F749" s="5"/>
      <c r="G749" s="5"/>
    </row>
    <row r="750" spans="4:7" x14ac:dyDescent="0.2">
      <c r="D750" s="5"/>
      <c r="E750" s="5"/>
      <c r="F750" s="5"/>
      <c r="G750" s="5"/>
    </row>
    <row r="751" spans="4:7" x14ac:dyDescent="0.2">
      <c r="D751" s="5"/>
      <c r="E751" s="5"/>
      <c r="F751" s="5"/>
      <c r="G751" s="5"/>
    </row>
    <row r="752" spans="4:7" x14ac:dyDescent="0.2">
      <c r="D752" s="5"/>
      <c r="E752" s="5"/>
      <c r="F752" s="5"/>
      <c r="G752" s="5"/>
    </row>
    <row r="753" spans="4:7" x14ac:dyDescent="0.2">
      <c r="D753" s="5"/>
      <c r="E753" s="5"/>
      <c r="F753" s="5"/>
      <c r="G753" s="5"/>
    </row>
    <row r="754" spans="4:7" x14ac:dyDescent="0.2">
      <c r="D754" s="5"/>
      <c r="E754" s="5"/>
      <c r="F754" s="5"/>
      <c r="G754" s="5"/>
    </row>
    <row r="755" spans="4:7" x14ac:dyDescent="0.2">
      <c r="D755" s="5"/>
      <c r="E755" s="5"/>
      <c r="F755" s="5"/>
      <c r="G755" s="5"/>
    </row>
    <row r="756" spans="4:7" x14ac:dyDescent="0.2">
      <c r="D756" s="5"/>
      <c r="E756" s="5"/>
      <c r="F756" s="5"/>
      <c r="G756" s="5"/>
    </row>
    <row r="757" spans="4:7" x14ac:dyDescent="0.2">
      <c r="D757" s="5"/>
      <c r="E757" s="5"/>
      <c r="F757" s="5"/>
      <c r="G757" s="5"/>
    </row>
    <row r="758" spans="4:7" x14ac:dyDescent="0.2">
      <c r="D758" s="5"/>
      <c r="E758" s="5"/>
      <c r="F758" s="5"/>
      <c r="G758" s="5"/>
    </row>
    <row r="759" spans="4:7" x14ac:dyDescent="0.2">
      <c r="D759" s="5"/>
      <c r="E759" s="5"/>
      <c r="F759" s="5"/>
      <c r="G759" s="5"/>
    </row>
    <row r="760" spans="4:7" x14ac:dyDescent="0.2">
      <c r="D760" s="5"/>
      <c r="E760" s="5"/>
      <c r="F760" s="5"/>
      <c r="G760" s="5"/>
    </row>
    <row r="761" spans="4:7" x14ac:dyDescent="0.2">
      <c r="D761" s="5"/>
      <c r="E761" s="5"/>
      <c r="F761" s="5"/>
      <c r="G761" s="5"/>
    </row>
    <row r="762" spans="4:7" x14ac:dyDescent="0.2">
      <c r="D762" s="5"/>
      <c r="E762" s="5"/>
      <c r="F762" s="5"/>
      <c r="G762" s="5"/>
    </row>
    <row r="763" spans="4:7" x14ac:dyDescent="0.2">
      <c r="D763" s="5"/>
      <c r="E763" s="5"/>
      <c r="F763" s="5"/>
      <c r="G763" s="5"/>
    </row>
    <row r="764" spans="4:7" x14ac:dyDescent="0.2">
      <c r="D764" s="5"/>
      <c r="E764" s="5"/>
      <c r="F764" s="5"/>
      <c r="G764" s="5"/>
    </row>
    <row r="765" spans="4:7" x14ac:dyDescent="0.2">
      <c r="D765" s="5"/>
      <c r="E765" s="5"/>
      <c r="F765" s="5"/>
      <c r="G765" s="5"/>
    </row>
    <row r="766" spans="4:7" x14ac:dyDescent="0.2">
      <c r="D766" s="5"/>
      <c r="E766" s="5"/>
      <c r="F766" s="5"/>
      <c r="G766" s="5"/>
    </row>
    <row r="767" spans="4:7" x14ac:dyDescent="0.2">
      <c r="D767" s="5"/>
      <c r="E767" s="5"/>
      <c r="F767" s="5"/>
      <c r="G767" s="5"/>
    </row>
    <row r="768" spans="4:7" x14ac:dyDescent="0.2">
      <c r="D768" s="5"/>
      <c r="E768" s="5"/>
      <c r="F768" s="5"/>
      <c r="G768" s="5"/>
    </row>
    <row r="769" spans="4:7" x14ac:dyDescent="0.2">
      <c r="D769" s="5"/>
      <c r="E769" s="5"/>
      <c r="F769" s="5"/>
      <c r="G769" s="5"/>
    </row>
    <row r="770" spans="4:7" x14ac:dyDescent="0.2">
      <c r="D770" s="5"/>
      <c r="E770" s="5"/>
      <c r="F770" s="5"/>
      <c r="G770" s="5"/>
    </row>
    <row r="771" spans="4:7" x14ac:dyDescent="0.2">
      <c r="D771" s="5"/>
      <c r="E771" s="5"/>
      <c r="F771" s="5"/>
      <c r="G771" s="5"/>
    </row>
    <row r="772" spans="4:7" x14ac:dyDescent="0.2">
      <c r="D772" s="5"/>
      <c r="E772" s="5"/>
      <c r="F772" s="5"/>
      <c r="G772" s="5"/>
    </row>
    <row r="773" spans="4:7" x14ac:dyDescent="0.2">
      <c r="D773" s="5"/>
      <c r="E773" s="5"/>
      <c r="F773" s="5"/>
      <c r="G773" s="5"/>
    </row>
    <row r="774" spans="4:7" x14ac:dyDescent="0.2">
      <c r="D774" s="5"/>
      <c r="E774" s="5"/>
      <c r="F774" s="5"/>
      <c r="G774" s="5"/>
    </row>
    <row r="775" spans="4:7" x14ac:dyDescent="0.2">
      <c r="D775" s="5"/>
      <c r="E775" s="5"/>
      <c r="F775" s="5"/>
      <c r="G775" s="5"/>
    </row>
    <row r="776" spans="4:7" x14ac:dyDescent="0.2">
      <c r="D776" s="5"/>
      <c r="E776" s="5"/>
      <c r="F776" s="5"/>
      <c r="G776" s="5"/>
    </row>
    <row r="777" spans="4:7" x14ac:dyDescent="0.2">
      <c r="D777" s="5"/>
      <c r="E777" s="5"/>
      <c r="F777" s="5"/>
      <c r="G777" s="5"/>
    </row>
    <row r="778" spans="4:7" x14ac:dyDescent="0.2">
      <c r="D778" s="5"/>
      <c r="E778" s="5"/>
      <c r="F778" s="5"/>
      <c r="G778" s="5"/>
    </row>
    <row r="779" spans="4:7" x14ac:dyDescent="0.2">
      <c r="D779" s="5"/>
      <c r="E779" s="5"/>
      <c r="F779" s="5"/>
      <c r="G779" s="5"/>
    </row>
    <row r="780" spans="4:7" x14ac:dyDescent="0.2">
      <c r="D780" s="5"/>
      <c r="E780" s="5"/>
      <c r="F780" s="5"/>
      <c r="G780" s="5"/>
    </row>
    <row r="781" spans="4:7" x14ac:dyDescent="0.2">
      <c r="D781" s="5"/>
      <c r="E781" s="5"/>
      <c r="F781" s="5"/>
      <c r="G781" s="5"/>
    </row>
    <row r="782" spans="4:7" x14ac:dyDescent="0.2">
      <c r="D782" s="5"/>
      <c r="E782" s="5"/>
      <c r="F782" s="5"/>
      <c r="G782" s="5"/>
    </row>
    <row r="783" spans="4:7" x14ac:dyDescent="0.2">
      <c r="D783" s="5"/>
      <c r="E783" s="5"/>
      <c r="F783" s="5"/>
      <c r="G783" s="5"/>
    </row>
    <row r="784" spans="4:7" x14ac:dyDescent="0.2">
      <c r="D784" s="5"/>
      <c r="E784" s="5"/>
      <c r="F784" s="5"/>
      <c r="G784" s="5"/>
    </row>
    <row r="785" spans="4:7" x14ac:dyDescent="0.2">
      <c r="D785" s="5"/>
      <c r="E785" s="5"/>
      <c r="F785" s="5"/>
      <c r="G785" s="5"/>
    </row>
    <row r="786" spans="4:7" x14ac:dyDescent="0.2">
      <c r="D786" s="5"/>
      <c r="E786" s="5"/>
      <c r="F786" s="5"/>
      <c r="G786" s="5"/>
    </row>
    <row r="787" spans="4:7" x14ac:dyDescent="0.2">
      <c r="D787" s="5"/>
      <c r="E787" s="5"/>
      <c r="F787" s="5"/>
      <c r="G787" s="5"/>
    </row>
    <row r="788" spans="4:7" x14ac:dyDescent="0.2">
      <c r="D788" s="5"/>
      <c r="E788" s="5"/>
      <c r="F788" s="5"/>
      <c r="G788" s="5"/>
    </row>
    <row r="789" spans="4:7" x14ac:dyDescent="0.2">
      <c r="D789" s="5"/>
      <c r="E789" s="5"/>
      <c r="F789" s="5"/>
      <c r="G789" s="5"/>
    </row>
    <row r="790" spans="4:7" x14ac:dyDescent="0.2">
      <c r="D790" s="5"/>
      <c r="E790" s="5"/>
      <c r="F790" s="5"/>
      <c r="G790" s="5"/>
    </row>
    <row r="791" spans="4:7" x14ac:dyDescent="0.2">
      <c r="D791" s="5"/>
      <c r="E791" s="5"/>
      <c r="F791" s="5"/>
      <c r="G791" s="5"/>
    </row>
    <row r="792" spans="4:7" x14ac:dyDescent="0.2">
      <c r="D792" s="5"/>
      <c r="E792" s="5"/>
      <c r="F792" s="5"/>
      <c r="G792" s="5"/>
    </row>
    <row r="793" spans="4:7" x14ac:dyDescent="0.2">
      <c r="D793" s="5"/>
      <c r="E793" s="5"/>
      <c r="F793" s="5"/>
      <c r="G793" s="5"/>
    </row>
    <row r="794" spans="4:7" x14ac:dyDescent="0.2">
      <c r="D794" s="5"/>
      <c r="E794" s="5"/>
      <c r="F794" s="5"/>
      <c r="G794" s="5"/>
    </row>
    <row r="795" spans="4:7" x14ac:dyDescent="0.2">
      <c r="D795" s="5"/>
      <c r="E795" s="5"/>
      <c r="F795" s="5"/>
      <c r="G795" s="5"/>
    </row>
    <row r="796" spans="4:7" x14ac:dyDescent="0.2">
      <c r="D796" s="5"/>
      <c r="E796" s="5"/>
      <c r="F796" s="5"/>
      <c r="G796" s="5"/>
    </row>
    <row r="797" spans="4:7" x14ac:dyDescent="0.2">
      <c r="D797" s="5"/>
      <c r="E797" s="5"/>
      <c r="F797" s="5"/>
      <c r="G797" s="5"/>
    </row>
    <row r="798" spans="4:7" x14ac:dyDescent="0.2">
      <c r="D798" s="5"/>
      <c r="E798" s="5"/>
      <c r="F798" s="5"/>
      <c r="G798" s="5"/>
    </row>
    <row r="799" spans="4:7" x14ac:dyDescent="0.2">
      <c r="D799" s="5"/>
      <c r="E799" s="5"/>
      <c r="F799" s="5"/>
      <c r="G799" s="5"/>
    </row>
    <row r="800" spans="4:7" x14ac:dyDescent="0.2">
      <c r="D800" s="5"/>
      <c r="E800" s="5"/>
      <c r="F800" s="5"/>
      <c r="G800" s="5"/>
    </row>
    <row r="801" spans="4:7" x14ac:dyDescent="0.2">
      <c r="D801" s="5"/>
      <c r="E801" s="5"/>
      <c r="F801" s="5"/>
      <c r="G801" s="5"/>
    </row>
    <row r="802" spans="4:7" x14ac:dyDescent="0.2">
      <c r="D802" s="5"/>
      <c r="E802" s="5"/>
      <c r="F802" s="5"/>
      <c r="G802" s="5"/>
    </row>
    <row r="803" spans="4:7" x14ac:dyDescent="0.2">
      <c r="D803" s="5"/>
      <c r="E803" s="5"/>
      <c r="F803" s="5"/>
      <c r="G803" s="5"/>
    </row>
    <row r="804" spans="4:7" x14ac:dyDescent="0.2">
      <c r="D804" s="5"/>
      <c r="E804" s="5"/>
      <c r="F804" s="5"/>
      <c r="G804" s="5"/>
    </row>
    <row r="805" spans="4:7" x14ac:dyDescent="0.2">
      <c r="D805" s="5"/>
      <c r="E805" s="5"/>
      <c r="F805" s="5"/>
      <c r="G805" s="5"/>
    </row>
    <row r="806" spans="4:7" x14ac:dyDescent="0.2">
      <c r="D806" s="5"/>
      <c r="E806" s="5"/>
      <c r="F806" s="5"/>
      <c r="G806" s="5"/>
    </row>
    <row r="807" spans="4:7" x14ac:dyDescent="0.2">
      <c r="D807" s="5"/>
      <c r="E807" s="5"/>
      <c r="F807" s="5"/>
      <c r="G807" s="5"/>
    </row>
    <row r="808" spans="4:7" x14ac:dyDescent="0.2">
      <c r="D808" s="5"/>
      <c r="E808" s="5"/>
      <c r="F808" s="5"/>
      <c r="G808" s="5"/>
    </row>
    <row r="809" spans="4:7" x14ac:dyDescent="0.2">
      <c r="D809" s="5"/>
      <c r="E809" s="5"/>
      <c r="F809" s="5"/>
      <c r="G809" s="5"/>
    </row>
    <row r="810" spans="4:7" x14ac:dyDescent="0.2">
      <c r="D810" s="5"/>
      <c r="E810" s="5"/>
      <c r="F810" s="5"/>
      <c r="G810" s="5"/>
    </row>
    <row r="811" spans="4:7" x14ac:dyDescent="0.2">
      <c r="D811" s="5"/>
      <c r="E811" s="5"/>
      <c r="F811" s="5"/>
      <c r="G811" s="5"/>
    </row>
    <row r="812" spans="4:7" x14ac:dyDescent="0.2">
      <c r="D812" s="5"/>
      <c r="E812" s="5"/>
      <c r="F812" s="5"/>
      <c r="G812" s="5"/>
    </row>
    <row r="813" spans="4:7" x14ac:dyDescent="0.2">
      <c r="D813" s="5"/>
      <c r="E813" s="5"/>
      <c r="F813" s="5"/>
      <c r="G813" s="5"/>
    </row>
    <row r="814" spans="4:7" x14ac:dyDescent="0.2">
      <c r="D814" s="5"/>
      <c r="E814" s="5"/>
      <c r="F814" s="5"/>
      <c r="G814" s="5"/>
    </row>
    <row r="815" spans="4:7" x14ac:dyDescent="0.2">
      <c r="D815" s="5"/>
      <c r="E815" s="5"/>
      <c r="F815" s="5"/>
      <c r="G815" s="5"/>
    </row>
    <row r="816" spans="4:7" x14ac:dyDescent="0.2">
      <c r="D816" s="5"/>
      <c r="E816" s="5"/>
      <c r="F816" s="5"/>
      <c r="G816" s="5"/>
    </row>
    <row r="817" spans="4:7" x14ac:dyDescent="0.2">
      <c r="D817" s="5"/>
      <c r="E817" s="5"/>
      <c r="F817" s="5"/>
      <c r="G817" s="5"/>
    </row>
    <row r="818" spans="4:7" x14ac:dyDescent="0.2">
      <c r="D818" s="5"/>
      <c r="E818" s="5"/>
      <c r="F818" s="5"/>
      <c r="G818" s="5"/>
    </row>
    <row r="819" spans="4:7" x14ac:dyDescent="0.2">
      <c r="D819" s="5"/>
      <c r="E819" s="5"/>
      <c r="F819" s="5"/>
      <c r="G819" s="5"/>
    </row>
    <row r="820" spans="4:7" x14ac:dyDescent="0.2">
      <c r="D820" s="5"/>
      <c r="E820" s="5"/>
      <c r="F820" s="5"/>
      <c r="G820" s="5"/>
    </row>
    <row r="821" spans="4:7" x14ac:dyDescent="0.2">
      <c r="D821" s="5"/>
      <c r="E821" s="5"/>
      <c r="F821" s="5"/>
      <c r="G821" s="5"/>
    </row>
    <row r="822" spans="4:7" x14ac:dyDescent="0.2">
      <c r="D822" s="5"/>
      <c r="E822" s="5"/>
      <c r="F822" s="5"/>
      <c r="G822" s="5"/>
    </row>
    <row r="823" spans="4:7" x14ac:dyDescent="0.2">
      <c r="D823" s="5"/>
      <c r="E823" s="5"/>
      <c r="F823" s="5"/>
      <c r="G823" s="5"/>
    </row>
    <row r="824" spans="4:7" x14ac:dyDescent="0.2">
      <c r="D824" s="5"/>
      <c r="E824" s="5"/>
      <c r="F824" s="5"/>
      <c r="G824" s="5"/>
    </row>
    <row r="825" spans="4:7" x14ac:dyDescent="0.2">
      <c r="D825" s="5"/>
      <c r="E825" s="5"/>
      <c r="F825" s="5"/>
      <c r="G825" s="5"/>
    </row>
    <row r="826" spans="4:7" x14ac:dyDescent="0.2">
      <c r="D826" s="5"/>
      <c r="E826" s="5"/>
      <c r="F826" s="5"/>
      <c r="G826" s="5"/>
    </row>
    <row r="827" spans="4:7" x14ac:dyDescent="0.2">
      <c r="D827" s="5"/>
      <c r="E827" s="5"/>
      <c r="F827" s="5"/>
      <c r="G827" s="5"/>
    </row>
    <row r="828" spans="4:7" x14ac:dyDescent="0.2">
      <c r="D828" s="5"/>
      <c r="E828" s="5"/>
      <c r="F828" s="5"/>
      <c r="G828" s="5"/>
    </row>
    <row r="829" spans="4:7" x14ac:dyDescent="0.2">
      <c r="D829" s="5"/>
      <c r="E829" s="5"/>
      <c r="F829" s="5"/>
      <c r="G829" s="5"/>
    </row>
    <row r="830" spans="4:7" x14ac:dyDescent="0.2">
      <c r="D830" s="5"/>
      <c r="E830" s="5"/>
      <c r="F830" s="5"/>
      <c r="G830" s="5"/>
    </row>
    <row r="831" spans="4:7" x14ac:dyDescent="0.2">
      <c r="D831" s="5"/>
      <c r="E831" s="5"/>
      <c r="F831" s="5"/>
      <c r="G831" s="5"/>
    </row>
    <row r="832" spans="4:7" x14ac:dyDescent="0.2">
      <c r="D832" s="5"/>
      <c r="E832" s="5"/>
      <c r="F832" s="5"/>
      <c r="G832" s="5"/>
    </row>
    <row r="833" spans="4:7" x14ac:dyDescent="0.2">
      <c r="D833" s="5"/>
      <c r="E833" s="5"/>
      <c r="F833" s="5"/>
      <c r="G833" s="5"/>
    </row>
    <row r="834" spans="4:7" x14ac:dyDescent="0.2">
      <c r="D834" s="5"/>
      <c r="E834" s="5"/>
      <c r="F834" s="5"/>
      <c r="G834" s="5"/>
    </row>
    <row r="835" spans="4:7" x14ac:dyDescent="0.2">
      <c r="D835" s="5"/>
      <c r="E835" s="5"/>
      <c r="F835" s="5"/>
      <c r="G835" s="5"/>
    </row>
    <row r="836" spans="4:7" x14ac:dyDescent="0.2">
      <c r="D836" s="5"/>
      <c r="E836" s="5"/>
      <c r="F836" s="5"/>
      <c r="G836" s="5"/>
    </row>
    <row r="837" spans="4:7" x14ac:dyDescent="0.2">
      <c r="D837" s="5"/>
      <c r="E837" s="5"/>
      <c r="F837" s="5"/>
      <c r="G837" s="5"/>
    </row>
    <row r="838" spans="4:7" x14ac:dyDescent="0.2">
      <c r="D838" s="5"/>
      <c r="E838" s="5"/>
      <c r="F838" s="5"/>
      <c r="G838" s="5"/>
    </row>
    <row r="839" spans="4:7" x14ac:dyDescent="0.2">
      <c r="D839" s="5"/>
      <c r="E839" s="5"/>
      <c r="F839" s="5"/>
      <c r="G839" s="5"/>
    </row>
    <row r="840" spans="4:7" x14ac:dyDescent="0.2">
      <c r="D840" s="5"/>
      <c r="E840" s="5"/>
      <c r="F840" s="5"/>
      <c r="G840" s="5"/>
    </row>
    <row r="841" spans="4:7" x14ac:dyDescent="0.2">
      <c r="D841" s="5"/>
      <c r="E841" s="5"/>
      <c r="F841" s="5"/>
      <c r="G841" s="5"/>
    </row>
    <row r="842" spans="4:7" x14ac:dyDescent="0.2">
      <c r="D842" s="5"/>
      <c r="E842" s="5"/>
      <c r="F842" s="5"/>
      <c r="G842" s="5"/>
    </row>
    <row r="843" spans="4:7" x14ac:dyDescent="0.2">
      <c r="D843" s="5"/>
      <c r="E843" s="5"/>
      <c r="F843" s="5"/>
      <c r="G843" s="5"/>
    </row>
    <row r="844" spans="4:7" x14ac:dyDescent="0.2">
      <c r="D844" s="5"/>
      <c r="E844" s="5"/>
      <c r="F844" s="5"/>
      <c r="G844" s="5"/>
    </row>
    <row r="845" spans="4:7" x14ac:dyDescent="0.2">
      <c r="D845" s="5"/>
      <c r="E845" s="5"/>
      <c r="F845" s="5"/>
      <c r="G845" s="5"/>
    </row>
    <row r="846" spans="4:7" x14ac:dyDescent="0.2">
      <c r="D846" s="5"/>
      <c r="E846" s="5"/>
      <c r="F846" s="5"/>
      <c r="G846" s="5"/>
    </row>
    <row r="847" spans="4:7" x14ac:dyDescent="0.2">
      <c r="D847" s="5"/>
      <c r="E847" s="5"/>
      <c r="F847" s="5"/>
      <c r="G847" s="5"/>
    </row>
    <row r="848" spans="4:7" x14ac:dyDescent="0.2">
      <c r="D848" s="5"/>
      <c r="E848" s="5"/>
      <c r="F848" s="5"/>
      <c r="G848" s="5"/>
    </row>
    <row r="849" spans="4:7" x14ac:dyDescent="0.2">
      <c r="D849" s="5"/>
      <c r="E849" s="5"/>
      <c r="F849" s="5"/>
      <c r="G849" s="5"/>
    </row>
    <row r="850" spans="4:7" x14ac:dyDescent="0.2">
      <c r="D850" s="5"/>
      <c r="E850" s="5"/>
      <c r="F850" s="5"/>
      <c r="G850" s="5"/>
    </row>
    <row r="851" spans="4:7" x14ac:dyDescent="0.2">
      <c r="D851" s="5"/>
      <c r="E851" s="5"/>
      <c r="F851" s="5"/>
      <c r="G851" s="5"/>
    </row>
    <row r="852" spans="4:7" x14ac:dyDescent="0.2">
      <c r="D852" s="5"/>
      <c r="E852" s="5"/>
      <c r="F852" s="5"/>
      <c r="G852" s="5"/>
    </row>
    <row r="853" spans="4:7" x14ac:dyDescent="0.2">
      <c r="D853" s="5"/>
      <c r="E853" s="5"/>
      <c r="F853" s="5"/>
      <c r="G853" s="5"/>
    </row>
    <row r="854" spans="4:7" x14ac:dyDescent="0.2">
      <c r="D854" s="5"/>
      <c r="E854" s="5"/>
      <c r="F854" s="5"/>
      <c r="G854" s="5"/>
    </row>
    <row r="855" spans="4:7" x14ac:dyDescent="0.2">
      <c r="D855" s="5"/>
      <c r="E855" s="5"/>
      <c r="F855" s="5"/>
      <c r="G855" s="5"/>
    </row>
    <row r="856" spans="4:7" x14ac:dyDescent="0.2">
      <c r="D856" s="5"/>
      <c r="E856" s="5"/>
      <c r="F856" s="5"/>
      <c r="G856" s="5"/>
    </row>
    <row r="857" spans="4:7" x14ac:dyDescent="0.2">
      <c r="D857" s="5"/>
      <c r="E857" s="5"/>
      <c r="F857" s="5"/>
      <c r="G857" s="5"/>
    </row>
    <row r="858" spans="4:7" x14ac:dyDescent="0.2">
      <c r="D858" s="5"/>
      <c r="E858" s="5"/>
      <c r="F858" s="5"/>
      <c r="G858" s="5"/>
    </row>
    <row r="859" spans="4:7" x14ac:dyDescent="0.2">
      <c r="D859" s="5"/>
      <c r="E859" s="5"/>
      <c r="F859" s="5"/>
      <c r="G859" s="5"/>
    </row>
    <row r="860" spans="4:7" x14ac:dyDescent="0.2">
      <c r="D860" s="5"/>
      <c r="E860" s="5"/>
      <c r="F860" s="5"/>
      <c r="G860" s="5"/>
    </row>
    <row r="861" spans="4:7" x14ac:dyDescent="0.2">
      <c r="D861" s="5"/>
      <c r="E861" s="5"/>
      <c r="F861" s="5"/>
      <c r="G861" s="5"/>
    </row>
    <row r="862" spans="4:7" x14ac:dyDescent="0.2">
      <c r="D862" s="5"/>
      <c r="E862" s="5"/>
      <c r="F862" s="5"/>
      <c r="G862" s="5"/>
    </row>
    <row r="863" spans="4:7" x14ac:dyDescent="0.2">
      <c r="D863" s="5"/>
      <c r="E863" s="5"/>
      <c r="F863" s="5"/>
      <c r="G863" s="5"/>
    </row>
    <row r="864" spans="4:7" x14ac:dyDescent="0.2">
      <c r="D864" s="5"/>
      <c r="E864" s="5"/>
      <c r="F864" s="5"/>
      <c r="G864" s="5"/>
    </row>
    <row r="865" spans="4:7" x14ac:dyDescent="0.2">
      <c r="D865" s="5"/>
      <c r="E865" s="5"/>
      <c r="F865" s="5"/>
      <c r="G865" s="5"/>
    </row>
    <row r="866" spans="4:7" x14ac:dyDescent="0.2">
      <c r="D866" s="5"/>
      <c r="E866" s="5"/>
      <c r="F866" s="5"/>
      <c r="G866" s="5"/>
    </row>
    <row r="867" spans="4:7" x14ac:dyDescent="0.2">
      <c r="D867" s="5"/>
      <c r="E867" s="5"/>
      <c r="F867" s="5"/>
      <c r="G867" s="5"/>
    </row>
    <row r="868" spans="4:7" x14ac:dyDescent="0.2">
      <c r="D868" s="5"/>
      <c r="E868" s="5"/>
      <c r="F868" s="5"/>
      <c r="G868" s="5"/>
    </row>
    <row r="869" spans="4:7" x14ac:dyDescent="0.2">
      <c r="D869" s="5"/>
      <c r="E869" s="5"/>
      <c r="F869" s="5"/>
      <c r="G869" s="5"/>
    </row>
    <row r="870" spans="4:7" x14ac:dyDescent="0.2">
      <c r="D870" s="5"/>
      <c r="E870" s="5"/>
      <c r="F870" s="5"/>
      <c r="G870" s="5"/>
    </row>
    <row r="871" spans="4:7" x14ac:dyDescent="0.2">
      <c r="D871" s="5"/>
      <c r="E871" s="5"/>
      <c r="F871" s="5"/>
      <c r="G871" s="5"/>
    </row>
    <row r="872" spans="4:7" x14ac:dyDescent="0.2">
      <c r="D872" s="5"/>
      <c r="E872" s="5"/>
      <c r="F872" s="5"/>
      <c r="G872" s="5"/>
    </row>
    <row r="873" spans="4:7" x14ac:dyDescent="0.2">
      <c r="D873" s="5"/>
      <c r="E873" s="5"/>
      <c r="F873" s="5"/>
      <c r="G873" s="5"/>
    </row>
    <row r="874" spans="4:7" x14ac:dyDescent="0.2">
      <c r="D874" s="5"/>
      <c r="E874" s="5"/>
      <c r="F874" s="5"/>
      <c r="G874" s="5"/>
    </row>
    <row r="875" spans="4:7" x14ac:dyDescent="0.2">
      <c r="D875" s="5"/>
      <c r="E875" s="5"/>
      <c r="F875" s="5"/>
      <c r="G875" s="5"/>
    </row>
    <row r="876" spans="4:7" x14ac:dyDescent="0.2">
      <c r="D876" s="5"/>
      <c r="E876" s="5"/>
      <c r="F876" s="5"/>
      <c r="G876" s="5"/>
    </row>
    <row r="877" spans="4:7" x14ac:dyDescent="0.2">
      <c r="D877" s="5"/>
      <c r="E877" s="5"/>
      <c r="F877" s="5"/>
      <c r="G877" s="5"/>
    </row>
    <row r="878" spans="4:7" x14ac:dyDescent="0.2">
      <c r="D878" s="5"/>
      <c r="E878" s="5"/>
      <c r="F878" s="5"/>
      <c r="G878" s="5"/>
    </row>
    <row r="879" spans="4:7" x14ac:dyDescent="0.2">
      <c r="D879" s="5"/>
      <c r="E879" s="5"/>
      <c r="F879" s="5"/>
      <c r="G879" s="5"/>
    </row>
    <row r="880" spans="4:7" x14ac:dyDescent="0.2">
      <c r="D880" s="5"/>
      <c r="E880" s="5"/>
      <c r="F880" s="5"/>
      <c r="G880" s="5"/>
    </row>
    <row r="881" spans="4:7" x14ac:dyDescent="0.2">
      <c r="D881" s="5"/>
      <c r="E881" s="5"/>
      <c r="F881" s="5"/>
      <c r="G881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W880"/>
  <sheetViews>
    <sheetView topLeftCell="I26" workbookViewId="0">
      <selection activeCell="P50" sqref="P50"/>
    </sheetView>
  </sheetViews>
  <sheetFormatPr defaultColWidth="9.109375" defaultRowHeight="9.6" x14ac:dyDescent="0.2"/>
  <cols>
    <col min="1" max="1" width="1.33203125" style="1" customWidth="1"/>
    <col min="2" max="2" width="12.33203125" style="1" customWidth="1"/>
    <col min="3" max="3" width="3.88671875" style="3" customWidth="1"/>
    <col min="4" max="4" width="8.109375" style="3" customWidth="1"/>
    <col min="5" max="5" width="9" style="3" customWidth="1"/>
    <col min="6" max="6" width="9.33203125" style="3" customWidth="1"/>
    <col min="7" max="7" width="1.44140625" style="3" customWidth="1"/>
    <col min="8" max="8" width="8.6640625" style="3" customWidth="1"/>
    <col min="9" max="9" width="3.109375" style="191" customWidth="1"/>
    <col min="10" max="10" width="7.6640625" style="4" customWidth="1"/>
    <col min="11" max="11" width="7" style="4" customWidth="1"/>
    <col min="12" max="12" width="6.109375" style="1" customWidth="1"/>
    <col min="13" max="13" width="13.5546875" style="1" customWidth="1"/>
    <col min="14" max="14" width="7.5546875" style="1" customWidth="1"/>
    <col min="15" max="15" width="9.109375" style="1"/>
    <col min="16" max="16" width="12.33203125" style="1" customWidth="1"/>
    <col min="17" max="17" width="6.33203125" style="1" customWidth="1"/>
    <col min="18" max="18" width="9.109375" style="1"/>
    <col min="19" max="19" width="9.6640625" style="1" bestFit="1" customWidth="1"/>
    <col min="20" max="16384" width="9.109375" style="1"/>
  </cols>
  <sheetData>
    <row r="1" spans="2:23" x14ac:dyDescent="0.2">
      <c r="B1" s="160" t="s">
        <v>0</v>
      </c>
      <c r="C1" s="161"/>
      <c r="D1" s="143" t="s">
        <v>87</v>
      </c>
      <c r="E1" s="143" t="s">
        <v>87</v>
      </c>
      <c r="F1" s="143" t="s">
        <v>87</v>
      </c>
      <c r="G1" s="1"/>
      <c r="H1" s="33" t="s">
        <v>4</v>
      </c>
      <c r="J1" s="178" t="s">
        <v>89</v>
      </c>
      <c r="K1" s="179" t="s">
        <v>89</v>
      </c>
      <c r="L1" s="179" t="s">
        <v>16</v>
      </c>
      <c r="M1" s="179" t="s">
        <v>16</v>
      </c>
      <c r="N1" s="179"/>
      <c r="O1" s="179"/>
      <c r="P1" s="296"/>
      <c r="R1" s="11"/>
      <c r="S1" s="39" t="s">
        <v>7</v>
      </c>
      <c r="T1" s="39"/>
      <c r="U1" s="39"/>
      <c r="V1" s="39"/>
      <c r="W1" s="40"/>
    </row>
    <row r="2" spans="2:23" ht="10.199999999999999" thickBot="1" x14ac:dyDescent="0.25">
      <c r="B2" s="16"/>
      <c r="C2" s="9"/>
      <c r="D2" s="10" t="s">
        <v>152</v>
      </c>
      <c r="E2" s="10" t="s">
        <v>153</v>
      </c>
      <c r="F2" s="10" t="s">
        <v>154</v>
      </c>
      <c r="G2" s="1"/>
      <c r="H2" s="52" t="s">
        <v>155</v>
      </c>
      <c r="J2" s="50" t="s">
        <v>14</v>
      </c>
      <c r="K2" s="51" t="s">
        <v>15</v>
      </c>
      <c r="L2" s="51"/>
      <c r="M2" s="51" t="s">
        <v>89</v>
      </c>
      <c r="N2" s="51"/>
      <c r="O2" s="51"/>
      <c r="P2" s="297"/>
      <c r="R2" s="11"/>
      <c r="S2" s="41" t="s">
        <v>8</v>
      </c>
      <c r="T2" s="41" t="s">
        <v>9</v>
      </c>
      <c r="U2" s="41" t="s">
        <v>10</v>
      </c>
      <c r="V2" s="41" t="s">
        <v>11</v>
      </c>
      <c r="W2" s="42" t="s">
        <v>12</v>
      </c>
    </row>
    <row r="3" spans="2:23" s="11" customFormat="1" ht="10.199999999999999" thickBot="1" x14ac:dyDescent="0.25">
      <c r="B3" s="13"/>
      <c r="C3" s="12"/>
      <c r="D3" s="18"/>
      <c r="E3" s="18"/>
      <c r="F3" s="18"/>
      <c r="H3" s="34"/>
      <c r="I3" s="191"/>
      <c r="J3" s="45"/>
      <c r="K3" s="45"/>
      <c r="S3" s="49"/>
      <c r="T3" s="49"/>
      <c r="V3" s="49">
        <f t="shared" ref="V3:V10" si="0">+(T3-S3)*U3</f>
        <v>0</v>
      </c>
      <c r="W3" s="1"/>
    </row>
    <row r="4" spans="2:23" x14ac:dyDescent="0.2">
      <c r="B4" s="28"/>
      <c r="C4" s="36"/>
      <c r="D4" s="38"/>
      <c r="E4" s="38"/>
      <c r="F4" s="38"/>
      <c r="G4" s="1"/>
      <c r="H4" s="35">
        <f>SUM(D4:F4)*16</f>
        <v>0</v>
      </c>
      <c r="J4" s="139"/>
      <c r="K4" s="139"/>
      <c r="L4" s="139"/>
      <c r="M4" s="139"/>
      <c r="N4" s="139"/>
      <c r="O4" s="8"/>
      <c r="P4" s="4"/>
      <c r="R4" s="242"/>
      <c r="S4" s="49"/>
      <c r="T4" s="11"/>
      <c r="U4" s="11"/>
      <c r="V4" s="49">
        <f t="shared" si="0"/>
        <v>0</v>
      </c>
    </row>
    <row r="5" spans="2:23" x14ac:dyDescent="0.2">
      <c r="B5" s="29">
        <v>37178</v>
      </c>
      <c r="C5" s="37">
        <v>1</v>
      </c>
      <c r="D5" s="38"/>
      <c r="E5" s="38"/>
      <c r="F5" s="38"/>
      <c r="G5" s="1"/>
      <c r="H5" s="35">
        <f>SUM(D5:F5)*16</f>
        <v>0</v>
      </c>
      <c r="J5" s="139"/>
      <c r="K5" s="139"/>
      <c r="L5" s="139"/>
      <c r="M5" s="139"/>
      <c r="N5" s="139"/>
      <c r="O5" s="4"/>
      <c r="P5" s="4"/>
      <c r="R5" s="49"/>
      <c r="S5" s="45"/>
      <c r="T5" s="49"/>
      <c r="U5" s="11"/>
      <c r="V5" s="49">
        <f t="shared" si="0"/>
        <v>0</v>
      </c>
      <c r="W5" s="44"/>
    </row>
    <row r="6" spans="2:23" x14ac:dyDescent="0.2">
      <c r="B6" s="29"/>
      <c r="C6" s="37"/>
      <c r="D6" s="38"/>
      <c r="E6" s="38"/>
      <c r="F6" s="38"/>
      <c r="G6" s="1"/>
      <c r="H6" s="35">
        <f>SUM(D6:F6)*16</f>
        <v>0</v>
      </c>
      <c r="J6" s="139"/>
      <c r="K6" s="139"/>
      <c r="L6" s="139"/>
      <c r="M6" s="139"/>
      <c r="N6" s="139"/>
      <c r="O6" s="4"/>
      <c r="P6" s="4"/>
      <c r="R6" s="11"/>
      <c r="S6" s="45"/>
      <c r="T6" s="45"/>
      <c r="U6" s="11"/>
      <c r="V6" s="49">
        <f t="shared" si="0"/>
        <v>0</v>
      </c>
    </row>
    <row r="7" spans="2:23" x14ac:dyDescent="0.2">
      <c r="B7" s="29"/>
      <c r="C7" s="37"/>
      <c r="D7" s="38"/>
      <c r="E7" s="38"/>
      <c r="F7" s="38"/>
      <c r="G7" s="1"/>
      <c r="H7" s="35">
        <f>SUM(D7:F7)*16</f>
        <v>0</v>
      </c>
      <c r="J7" s="139"/>
      <c r="K7" s="139"/>
      <c r="L7" s="139"/>
      <c r="M7" s="139"/>
      <c r="N7" s="139"/>
      <c r="O7" s="139"/>
      <c r="P7" s="139"/>
      <c r="R7" s="49"/>
      <c r="S7" s="45"/>
      <c r="T7" s="49"/>
      <c r="U7" s="11"/>
      <c r="V7" s="49">
        <f t="shared" si="0"/>
        <v>0</v>
      </c>
    </row>
    <row r="8" spans="2:23" ht="10.199999999999999" thickBot="1" x14ac:dyDescent="0.25">
      <c r="B8" s="30"/>
      <c r="C8" s="37"/>
      <c r="D8" s="38"/>
      <c r="E8" s="38"/>
      <c r="F8" s="38"/>
      <c r="G8" s="1"/>
      <c r="H8" s="35"/>
      <c r="J8" s="139"/>
      <c r="K8" s="139"/>
      <c r="L8" s="139"/>
      <c r="M8" s="139"/>
      <c r="N8" s="139"/>
      <c r="O8" s="139"/>
      <c r="P8" s="45"/>
      <c r="Q8" s="11"/>
      <c r="R8" s="49"/>
      <c r="S8" s="45"/>
      <c r="T8" s="45"/>
      <c r="U8" s="11"/>
      <c r="V8" s="49">
        <f t="shared" si="0"/>
        <v>0</v>
      </c>
    </row>
    <row r="9" spans="2:23" x14ac:dyDescent="0.2">
      <c r="B9" s="27" t="s">
        <v>3</v>
      </c>
      <c r="C9" s="2"/>
      <c r="D9" s="19">
        <f>SUM(D4:D8)*16</f>
        <v>0</v>
      </c>
      <c r="E9" s="19">
        <f>SUM(E4:E8)*16</f>
        <v>0</v>
      </c>
      <c r="F9" s="19">
        <f>SUM(F4:F8)*16</f>
        <v>0</v>
      </c>
      <c r="G9" s="6"/>
      <c r="H9" s="56">
        <f>SUM(H4:H8)</f>
        <v>0</v>
      </c>
      <c r="L9" s="4"/>
      <c r="M9" s="55">
        <f>SUM(M5:M8)</f>
        <v>0</v>
      </c>
      <c r="N9" s="11"/>
      <c r="O9" s="11"/>
      <c r="P9" s="49"/>
      <c r="R9" s="45"/>
      <c r="S9" s="45"/>
      <c r="T9" s="45"/>
      <c r="U9" s="11"/>
      <c r="V9" s="49">
        <f t="shared" si="0"/>
        <v>0</v>
      </c>
    </row>
    <row r="10" spans="2:23" ht="10.199999999999999" thickBot="1" x14ac:dyDescent="0.25">
      <c r="B10" s="27"/>
      <c r="C10" s="2"/>
      <c r="D10" s="19"/>
      <c r="E10" s="19"/>
      <c r="F10" s="19"/>
      <c r="G10" s="19"/>
      <c r="H10" s="19"/>
      <c r="R10" s="45"/>
      <c r="S10" s="45"/>
      <c r="T10" s="45"/>
      <c r="U10" s="11"/>
      <c r="V10" s="49">
        <f t="shared" si="0"/>
        <v>0</v>
      </c>
    </row>
    <row r="11" spans="2:23" x14ac:dyDescent="0.2">
      <c r="B11" s="20" t="s">
        <v>1</v>
      </c>
      <c r="C11" s="21"/>
      <c r="D11" s="294" t="s">
        <v>87</v>
      </c>
      <c r="E11" s="294" t="s">
        <v>87</v>
      </c>
      <c r="F11" s="294" t="s">
        <v>87</v>
      </c>
      <c r="G11" s="22"/>
      <c r="H11" s="53"/>
      <c r="J11" s="178" t="s">
        <v>87</v>
      </c>
      <c r="K11" s="179" t="s">
        <v>87</v>
      </c>
      <c r="L11" s="180"/>
      <c r="M11" s="180" t="s">
        <v>11</v>
      </c>
      <c r="N11" s="180"/>
      <c r="O11" s="180"/>
      <c r="P11" s="181"/>
    </row>
    <row r="12" spans="2:23" ht="10.199999999999999" thickBot="1" x14ac:dyDescent="0.25">
      <c r="B12" s="23"/>
      <c r="C12" s="24" t="s">
        <v>2</v>
      </c>
      <c r="D12" s="295" t="s">
        <v>152</v>
      </c>
      <c r="E12" s="295" t="s">
        <v>153</v>
      </c>
      <c r="F12" s="295" t="s">
        <v>154</v>
      </c>
      <c r="G12" s="25"/>
      <c r="H12" s="54" t="s">
        <v>80</v>
      </c>
      <c r="J12" s="50" t="s">
        <v>14</v>
      </c>
      <c r="K12" s="51" t="s">
        <v>15</v>
      </c>
      <c r="L12" s="182" t="s">
        <v>16</v>
      </c>
      <c r="M12" s="182" t="s">
        <v>6</v>
      </c>
      <c r="N12" s="182"/>
      <c r="O12" s="182"/>
      <c r="P12" s="183"/>
      <c r="S12" s="96" t="s">
        <v>72</v>
      </c>
      <c r="T12" s="17"/>
      <c r="U12" s="17"/>
      <c r="V12" s="17"/>
    </row>
    <row r="13" spans="2:23" ht="10.199999999999999" thickBot="1" x14ac:dyDescent="0.25">
      <c r="B13" s="66" t="s">
        <v>20</v>
      </c>
      <c r="C13" s="6"/>
      <c r="D13" s="26"/>
      <c r="E13" s="26"/>
      <c r="F13" s="26"/>
      <c r="G13" s="38"/>
      <c r="H13" s="48"/>
      <c r="S13" s="595">
        <v>24.98</v>
      </c>
      <c r="T13" s="214">
        <v>25.43</v>
      </c>
      <c r="U13" s="258">
        <v>64000</v>
      </c>
      <c r="V13" s="390">
        <f t="shared" ref="V13:V27" si="1">+(T13-S13)*U13</f>
        <v>28799.999999999956</v>
      </c>
      <c r="W13" s="1" t="s">
        <v>219</v>
      </c>
    </row>
    <row r="14" spans="2:23" ht="10.199999999999999" thickBot="1" x14ac:dyDescent="0.25">
      <c r="B14" s="60"/>
      <c r="C14" s="72"/>
      <c r="D14" s="62"/>
      <c r="E14" s="222"/>
      <c r="F14" s="62"/>
      <c r="G14" s="249"/>
      <c r="H14" s="75"/>
      <c r="J14" s="45"/>
      <c r="K14" s="45"/>
      <c r="L14" s="45"/>
      <c r="M14" s="49"/>
      <c r="O14" s="244"/>
      <c r="S14" s="45">
        <v>24.98</v>
      </c>
      <c r="T14" s="55">
        <f>+K17</f>
        <v>24.55</v>
      </c>
      <c r="U14" s="11">
        <v>64000</v>
      </c>
      <c r="V14" s="390">
        <f t="shared" si="1"/>
        <v>-27519.999999999982</v>
      </c>
      <c r="W14" s="1" t="s">
        <v>219</v>
      </c>
    </row>
    <row r="15" spans="2:23" ht="10.199999999999999" thickBot="1" x14ac:dyDescent="0.25">
      <c r="B15" s="63"/>
      <c r="C15" s="73"/>
      <c r="D15" s="68"/>
      <c r="E15" s="196"/>
      <c r="F15" s="5"/>
      <c r="G15" s="250"/>
      <c r="H15" s="77"/>
      <c r="J15" s="194"/>
      <c r="K15" s="581"/>
      <c r="L15" s="45"/>
      <c r="M15" s="49"/>
      <c r="N15" s="8"/>
      <c r="O15" s="187" t="s">
        <v>42</v>
      </c>
      <c r="P15" s="188"/>
      <c r="S15" s="45">
        <v>26.55</v>
      </c>
      <c r="T15" s="45">
        <v>27.425000000000001</v>
      </c>
      <c r="U15" s="11">
        <v>33400</v>
      </c>
      <c r="V15" s="390">
        <f t="shared" si="1"/>
        <v>29225</v>
      </c>
      <c r="W15" s="1" t="s">
        <v>233</v>
      </c>
    </row>
    <row r="16" spans="2:23" x14ac:dyDescent="0.2">
      <c r="B16" s="63" t="s">
        <v>26</v>
      </c>
      <c r="C16" s="73">
        <v>21</v>
      </c>
      <c r="D16" s="68"/>
      <c r="E16" s="196"/>
      <c r="F16" s="5"/>
      <c r="G16" s="250"/>
      <c r="H16" s="77">
        <f>+D16</f>
        <v>0</v>
      </c>
      <c r="J16" s="194">
        <v>23.24</v>
      </c>
      <c r="K16" s="192">
        <v>22.5</v>
      </c>
      <c r="L16" s="4">
        <f>+K16-J16</f>
        <v>-0.73999999999999844</v>
      </c>
      <c r="M16" s="44">
        <f>+D16*L16</f>
        <v>0</v>
      </c>
      <c r="N16" s="8"/>
      <c r="O16" s="184"/>
      <c r="P16" s="185"/>
      <c r="S16" s="557">
        <f>+K20</f>
        <v>26.15</v>
      </c>
      <c r="T16" s="45">
        <v>27.43</v>
      </c>
      <c r="U16" s="11">
        <v>33400</v>
      </c>
      <c r="V16" s="390">
        <f t="shared" si="1"/>
        <v>42752.000000000036</v>
      </c>
      <c r="W16" s="1" t="s">
        <v>233</v>
      </c>
    </row>
    <row r="17" spans="2:23" ht="10.5" customHeight="1" thickBot="1" x14ac:dyDescent="0.25">
      <c r="B17" s="64" t="s">
        <v>27</v>
      </c>
      <c r="C17" s="74">
        <v>20</v>
      </c>
      <c r="D17" s="69">
        <v>-47408.355290067389</v>
      </c>
      <c r="E17" s="252"/>
      <c r="F17" s="7"/>
      <c r="G17" s="251"/>
      <c r="H17" s="81">
        <f>+D17</f>
        <v>-47408.355290067389</v>
      </c>
      <c r="J17" s="194">
        <v>25.45</v>
      </c>
      <c r="K17" s="192">
        <v>24.55</v>
      </c>
      <c r="L17" s="4">
        <f>+K17-J17</f>
        <v>-0.89999999999999858</v>
      </c>
      <c r="M17" s="44">
        <f>+D17*L17</f>
        <v>42667.519761060583</v>
      </c>
      <c r="N17" s="8"/>
      <c r="O17" s="184" t="s">
        <v>151</v>
      </c>
      <c r="P17" s="186">
        <f>+M9</f>
        <v>0</v>
      </c>
      <c r="S17" s="557">
        <f>+K22</f>
        <v>25.5</v>
      </c>
      <c r="T17" s="49">
        <v>26.78</v>
      </c>
      <c r="U17" s="11">
        <v>103200</v>
      </c>
      <c r="V17" s="390">
        <f t="shared" si="1"/>
        <v>132096.00000000012</v>
      </c>
      <c r="W17" s="1" t="s">
        <v>234</v>
      </c>
    </row>
    <row r="18" spans="2:23" ht="10.5" customHeight="1" x14ac:dyDescent="0.2">
      <c r="C18" s="70"/>
      <c r="D18" s="4"/>
      <c r="E18" s="248"/>
      <c r="G18" s="48"/>
      <c r="H18" s="76"/>
      <c r="J18" s="256">
        <v>21.652439024390244</v>
      </c>
      <c r="K18" s="241">
        <v>23.5</v>
      </c>
      <c r="L18" s="4"/>
      <c r="M18" s="44"/>
      <c r="N18" s="8"/>
      <c r="O18" s="184"/>
      <c r="P18" s="186"/>
      <c r="S18" s="557">
        <f>+K24</f>
        <v>27.75</v>
      </c>
      <c r="T18" s="45">
        <v>28.95</v>
      </c>
      <c r="U18" s="11">
        <v>16000</v>
      </c>
      <c r="V18" s="390">
        <f t="shared" si="1"/>
        <v>19199.999999999989</v>
      </c>
      <c r="W18" s="592" t="s">
        <v>235</v>
      </c>
    </row>
    <row r="19" spans="2:23" ht="10.5" customHeight="1" thickBot="1" x14ac:dyDescent="0.25">
      <c r="B19" s="65">
        <v>2002</v>
      </c>
      <c r="C19" s="68"/>
      <c r="D19" s="8"/>
      <c r="E19" s="48"/>
      <c r="F19" s="5"/>
      <c r="G19" s="48"/>
      <c r="H19" s="76"/>
      <c r="J19" s="194"/>
      <c r="K19" s="225"/>
      <c r="L19" s="4"/>
      <c r="M19" s="44"/>
      <c r="N19" s="8"/>
      <c r="O19" s="184"/>
      <c r="P19" s="186"/>
      <c r="S19" s="557">
        <f>+K29</f>
        <v>27.25</v>
      </c>
      <c r="T19" s="49">
        <v>28.5</v>
      </c>
      <c r="U19" s="11">
        <v>51200</v>
      </c>
      <c r="V19" s="390">
        <f t="shared" si="1"/>
        <v>64000</v>
      </c>
      <c r="W19" s="1" t="s">
        <v>238</v>
      </c>
    </row>
    <row r="20" spans="2:23" ht="10.5" customHeight="1" x14ac:dyDescent="0.2">
      <c r="B20" s="67" t="s">
        <v>28</v>
      </c>
      <c r="C20" s="71">
        <v>22</v>
      </c>
      <c r="D20" s="227">
        <v>-121434.5626751493</v>
      </c>
      <c r="E20" s="222"/>
      <c r="F20" s="223"/>
      <c r="G20" s="249"/>
      <c r="H20" s="75">
        <f>+D20</f>
        <v>-121434.5626751493</v>
      </c>
      <c r="J20" s="194">
        <v>27.05</v>
      </c>
      <c r="K20" s="192">
        <v>26.15</v>
      </c>
      <c r="L20" s="4">
        <f>+K20-J20</f>
        <v>-0.90000000000000213</v>
      </c>
      <c r="M20" s="44">
        <f>+H20*L20</f>
        <v>109291.10640763462</v>
      </c>
      <c r="N20" s="8"/>
      <c r="O20" s="184"/>
      <c r="P20" s="185"/>
      <c r="S20" s="49">
        <v>26</v>
      </c>
      <c r="T20" s="49">
        <v>26.15</v>
      </c>
      <c r="U20" s="11">
        <v>33400</v>
      </c>
      <c r="V20" s="390">
        <f t="shared" si="1"/>
        <v>5009.9999999999527</v>
      </c>
    </row>
    <row r="21" spans="2:23" ht="10.5" customHeight="1" x14ac:dyDescent="0.2">
      <c r="B21" s="58" t="s">
        <v>29</v>
      </c>
      <c r="C21" s="6">
        <v>20</v>
      </c>
      <c r="D21" s="89">
        <v>-110169.72585935585</v>
      </c>
      <c r="E21" s="196"/>
      <c r="F21" s="76"/>
      <c r="G21" s="250"/>
      <c r="H21" s="77">
        <f>+D21</f>
        <v>-110169.72585935585</v>
      </c>
      <c r="J21" s="194">
        <v>27.05</v>
      </c>
      <c r="K21" s="192">
        <v>26.15</v>
      </c>
      <c r="L21" s="4">
        <f t="shared" ref="L21:L31" si="2">+K21-J21</f>
        <v>-0.90000000000000213</v>
      </c>
      <c r="M21" s="44">
        <f t="shared" ref="M21:M31" si="3">+H21*L21</f>
        <v>99152.753273420502</v>
      </c>
      <c r="N21" s="8"/>
      <c r="O21" s="184" t="s">
        <v>43</v>
      </c>
      <c r="P21" s="186">
        <f>+M55</f>
        <v>1826988.9112575469</v>
      </c>
      <c r="S21" s="557">
        <f>+K52</f>
        <v>19.600000000000001</v>
      </c>
      <c r="T21" s="45">
        <v>19.55</v>
      </c>
      <c r="U21" s="11">
        <v>234000</v>
      </c>
      <c r="V21" s="390">
        <f t="shared" si="1"/>
        <v>-11700.000000000166</v>
      </c>
      <c r="W21" s="213"/>
    </row>
    <row r="22" spans="2:23" ht="10.5" customHeight="1" x14ac:dyDescent="0.2">
      <c r="B22" s="58" t="s">
        <v>30</v>
      </c>
      <c r="C22" s="6">
        <v>21</v>
      </c>
      <c r="D22" s="89">
        <v>-115454.54714311779</v>
      </c>
      <c r="E22" s="196"/>
      <c r="F22" s="76"/>
      <c r="G22" s="250"/>
      <c r="H22" s="77">
        <f t="shared" ref="H22:H31" si="4">+D22</f>
        <v>-115454.54714311779</v>
      </c>
      <c r="J22" s="194">
        <v>26.5</v>
      </c>
      <c r="K22" s="192">
        <v>25.5</v>
      </c>
      <c r="L22" s="4">
        <f t="shared" si="2"/>
        <v>-1</v>
      </c>
      <c r="M22" s="44">
        <f t="shared" si="3"/>
        <v>115454.54714311779</v>
      </c>
      <c r="N22" s="8"/>
      <c r="O22" s="184" t="s">
        <v>5</v>
      </c>
      <c r="P22" s="186">
        <f>+M71</f>
        <v>-2010823.0177531936</v>
      </c>
      <c r="S22" s="55">
        <f>+K40</f>
        <v>35.049999999999997</v>
      </c>
      <c r="T22" s="45">
        <v>36.200000000000003</v>
      </c>
      <c r="U22" s="11">
        <v>16800</v>
      </c>
      <c r="V22" s="390">
        <f t="shared" si="1"/>
        <v>19320.000000000095</v>
      </c>
      <c r="W22" s="592" t="s">
        <v>237</v>
      </c>
    </row>
    <row r="23" spans="2:23" ht="10.5" customHeight="1" x14ac:dyDescent="0.2">
      <c r="B23" s="58" t="s">
        <v>31</v>
      </c>
      <c r="C23" s="6">
        <v>22</v>
      </c>
      <c r="D23" s="89">
        <v>-120674.52977140724</v>
      </c>
      <c r="E23" s="196"/>
      <c r="F23" s="76"/>
      <c r="G23" s="250"/>
      <c r="H23" s="77">
        <f t="shared" si="4"/>
        <v>-120674.52977140724</v>
      </c>
      <c r="J23" s="194">
        <v>26.5</v>
      </c>
      <c r="K23" s="192">
        <v>25.5</v>
      </c>
      <c r="L23" s="4">
        <f t="shared" si="2"/>
        <v>-1</v>
      </c>
      <c r="M23" s="44">
        <f t="shared" si="3"/>
        <v>120674.52977140724</v>
      </c>
      <c r="N23" s="8"/>
      <c r="O23" s="184"/>
      <c r="P23" s="185"/>
      <c r="S23" s="602">
        <f>+K41</f>
        <v>43.75</v>
      </c>
      <c r="T23" s="45">
        <v>44.8</v>
      </c>
      <c r="U23" s="11">
        <v>33400</v>
      </c>
      <c r="V23" s="390">
        <f t="shared" si="1"/>
        <v>35069.999999999905</v>
      </c>
      <c r="W23" s="1" t="s">
        <v>236</v>
      </c>
    </row>
    <row r="24" spans="2:23" ht="10.5" customHeight="1" x14ac:dyDescent="0.2">
      <c r="B24" s="58" t="s">
        <v>19</v>
      </c>
      <c r="C24" s="6">
        <v>22</v>
      </c>
      <c r="D24" s="89">
        <v>-154798.25027833987</v>
      </c>
      <c r="E24" s="196"/>
      <c r="F24" s="76"/>
      <c r="G24" s="250"/>
      <c r="H24" s="77">
        <f t="shared" si="4"/>
        <v>-154798.25027833987</v>
      </c>
      <c r="J24" s="194">
        <v>28.35</v>
      </c>
      <c r="K24" s="192">
        <v>27.75</v>
      </c>
      <c r="L24" s="4">
        <f t="shared" si="2"/>
        <v>-0.60000000000000142</v>
      </c>
      <c r="M24" s="44">
        <f t="shared" si="3"/>
        <v>92878.950167004135</v>
      </c>
      <c r="N24" s="8"/>
      <c r="O24" s="184" t="s">
        <v>86</v>
      </c>
      <c r="P24" s="255"/>
      <c r="S24" s="55">
        <f>+K30</f>
        <v>27.25</v>
      </c>
      <c r="T24" s="45">
        <v>27.35</v>
      </c>
      <c r="U24" s="11">
        <v>50200</v>
      </c>
      <c r="V24" s="390">
        <f t="shared" si="1"/>
        <v>5020.0000000000709</v>
      </c>
      <c r="W24" s="592"/>
    </row>
    <row r="25" spans="2:23" ht="10.5" customHeight="1" x14ac:dyDescent="0.2">
      <c r="B25" s="58" t="s">
        <v>32</v>
      </c>
      <c r="C25" s="6">
        <v>20</v>
      </c>
      <c r="D25" s="89">
        <v>62389.9302053539</v>
      </c>
      <c r="E25" s="196"/>
      <c r="F25" s="76"/>
      <c r="G25" s="250"/>
      <c r="H25" s="77">
        <f t="shared" si="4"/>
        <v>62389.9302053539</v>
      </c>
      <c r="J25" s="194">
        <v>32.450000000000003</v>
      </c>
      <c r="K25" s="192">
        <v>31.15</v>
      </c>
      <c r="L25" s="4">
        <f t="shared" si="2"/>
        <v>-1.3000000000000043</v>
      </c>
      <c r="M25" s="44">
        <f t="shared" si="3"/>
        <v>-81106.909266960341</v>
      </c>
      <c r="N25" s="8"/>
      <c r="O25" s="184" t="s">
        <v>39</v>
      </c>
      <c r="P25" s="186">
        <f>+V51</f>
        <v>351244.42857142666</v>
      </c>
      <c r="S25" s="49">
        <v>33.5</v>
      </c>
      <c r="T25" s="557">
        <f>+K47</f>
        <v>32.774901960784305</v>
      </c>
      <c r="U25" s="11">
        <v>204000</v>
      </c>
      <c r="V25" s="390">
        <f t="shared" si="1"/>
        <v>-147920.00000000172</v>
      </c>
      <c r="W25" s="1" t="s">
        <v>239</v>
      </c>
    </row>
    <row r="26" spans="2:23" ht="10.5" customHeight="1" thickBot="1" x14ac:dyDescent="0.25">
      <c r="B26" s="58" t="s">
        <v>33</v>
      </c>
      <c r="C26" s="6">
        <v>22</v>
      </c>
      <c r="D26" s="89">
        <v>-119787.37905578625</v>
      </c>
      <c r="E26" s="196"/>
      <c r="F26" s="76"/>
      <c r="G26" s="250"/>
      <c r="H26" s="77">
        <f t="shared" si="4"/>
        <v>-119787.37905578625</v>
      </c>
      <c r="J26" s="194">
        <v>41</v>
      </c>
      <c r="K26" s="192">
        <v>39.9</v>
      </c>
      <c r="L26" s="4">
        <f t="shared" si="2"/>
        <v>-1.1000000000000014</v>
      </c>
      <c r="M26" s="44">
        <f t="shared" si="3"/>
        <v>131766.11696136504</v>
      </c>
      <c r="N26" s="8"/>
      <c r="O26" s="184"/>
      <c r="P26" s="185"/>
      <c r="S26" s="49">
        <v>33.25</v>
      </c>
      <c r="T26" s="557">
        <f>+K47</f>
        <v>32.774901960784305</v>
      </c>
      <c r="U26" s="11">
        <v>204000</v>
      </c>
      <c r="V26" s="390">
        <f t="shared" si="1"/>
        <v>-96920.000000001717</v>
      </c>
      <c r="W26" s="213" t="s">
        <v>239</v>
      </c>
    </row>
    <row r="27" spans="2:23" ht="10.5" customHeight="1" thickBot="1" x14ac:dyDescent="0.25">
      <c r="B27" s="58" t="s">
        <v>24</v>
      </c>
      <c r="C27" s="6">
        <v>22</v>
      </c>
      <c r="D27" s="89">
        <v>-119458.74041625207</v>
      </c>
      <c r="E27" s="196"/>
      <c r="F27" s="76"/>
      <c r="G27" s="250"/>
      <c r="H27" s="77">
        <f t="shared" si="4"/>
        <v>-119458.74041625207</v>
      </c>
      <c r="J27" s="194">
        <v>41</v>
      </c>
      <c r="K27" s="192">
        <v>39.9</v>
      </c>
      <c r="L27" s="4">
        <f t="shared" si="2"/>
        <v>-1.1000000000000014</v>
      </c>
      <c r="M27" s="44">
        <f t="shared" si="3"/>
        <v>131404.61445787744</v>
      </c>
      <c r="N27" s="4"/>
      <c r="O27" s="189" t="s">
        <v>44</v>
      </c>
      <c r="P27" s="190">
        <f>SUM(P17:P25)</f>
        <v>167410.3220757799</v>
      </c>
      <c r="S27" s="55">
        <f>+K54</f>
        <v>22.75</v>
      </c>
      <c r="T27" s="45">
        <v>23.95</v>
      </c>
      <c r="U27" s="11">
        <v>233600</v>
      </c>
      <c r="V27" s="390">
        <f t="shared" si="1"/>
        <v>280319.99999999983</v>
      </c>
      <c r="W27" s="1" t="s">
        <v>240</v>
      </c>
    </row>
    <row r="28" spans="2:23" ht="10.5" customHeight="1" x14ac:dyDescent="0.2">
      <c r="B28" s="58" t="s">
        <v>18</v>
      </c>
      <c r="C28" s="6">
        <v>20</v>
      </c>
      <c r="D28" s="89">
        <v>-15468.841597508257</v>
      </c>
      <c r="E28" s="196"/>
      <c r="F28" s="76"/>
      <c r="G28" s="250"/>
      <c r="H28" s="77">
        <f t="shared" si="4"/>
        <v>-15468.841597508257</v>
      </c>
      <c r="J28" s="194">
        <v>29.25</v>
      </c>
      <c r="K28" s="192">
        <v>28.3</v>
      </c>
      <c r="L28" s="4">
        <f t="shared" si="2"/>
        <v>-0.94999999999999929</v>
      </c>
      <c r="M28" s="44">
        <f t="shared" si="3"/>
        <v>14695.399517632834</v>
      </c>
      <c r="N28" s="4"/>
      <c r="S28" s="49"/>
      <c r="T28" s="49"/>
      <c r="U28" s="11"/>
      <c r="V28" s="390"/>
      <c r="W28" s="4">
        <f>SUM(V3:V27)</f>
        <v>376752.99999999633</v>
      </c>
    </row>
    <row r="29" spans="2:23" ht="10.5" customHeight="1" thickBot="1" x14ac:dyDescent="0.25">
      <c r="B29" s="58" t="s">
        <v>25</v>
      </c>
      <c r="C29" s="6">
        <v>23</v>
      </c>
      <c r="D29" s="89">
        <v>-35470.493145122462</v>
      </c>
      <c r="E29" s="196"/>
      <c r="F29" s="76"/>
      <c r="G29" s="250"/>
      <c r="H29" s="77">
        <f t="shared" si="4"/>
        <v>-35470.493145122462</v>
      </c>
      <c r="J29" s="194">
        <v>28.27</v>
      </c>
      <c r="K29" s="192">
        <v>27.25</v>
      </c>
      <c r="L29" s="4">
        <f t="shared" si="2"/>
        <v>-1.0199999999999996</v>
      </c>
      <c r="M29" s="44">
        <f t="shared" si="3"/>
        <v>36179.903008024899</v>
      </c>
      <c r="N29" s="4"/>
      <c r="O29" s="6"/>
      <c r="P29" s="6"/>
      <c r="S29" s="46" t="s">
        <v>5</v>
      </c>
      <c r="T29" s="47"/>
      <c r="U29" s="17"/>
      <c r="V29" s="17"/>
    </row>
    <row r="30" spans="2:23" ht="10.5" customHeight="1" x14ac:dyDescent="0.2">
      <c r="B30" s="58" t="s">
        <v>26</v>
      </c>
      <c r="C30" s="6">
        <v>20</v>
      </c>
      <c r="D30" s="89">
        <v>-30747.608747212045</v>
      </c>
      <c r="E30" s="196"/>
      <c r="F30" s="76"/>
      <c r="G30" s="250"/>
      <c r="H30" s="77">
        <f t="shared" si="4"/>
        <v>-30747.608747212045</v>
      </c>
      <c r="J30" s="194">
        <v>28.27</v>
      </c>
      <c r="K30" s="192">
        <v>27.25</v>
      </c>
      <c r="L30" s="4">
        <f t="shared" si="2"/>
        <v>-1.0199999999999996</v>
      </c>
      <c r="M30" s="44">
        <f t="shared" si="3"/>
        <v>31362.560922156274</v>
      </c>
      <c r="N30" s="4"/>
      <c r="O30" s="209" t="s">
        <v>77</v>
      </c>
      <c r="P30" s="210">
        <f>+P27-P31</f>
        <v>2203741.9112575431</v>
      </c>
      <c r="S30" s="214"/>
      <c r="T30" s="214"/>
      <c r="U30" s="258"/>
      <c r="V30" s="49">
        <f t="shared" ref="V30:V48" si="5">+(T30-S30)*U30</f>
        <v>0</v>
      </c>
    </row>
    <row r="31" spans="2:23" ht="10.5" customHeight="1" thickBot="1" x14ac:dyDescent="0.25">
      <c r="B31" s="59" t="s">
        <v>34</v>
      </c>
      <c r="C31" s="15">
        <v>21</v>
      </c>
      <c r="D31" s="253">
        <v>-32180.650364680969</v>
      </c>
      <c r="E31" s="252"/>
      <c r="F31" s="240"/>
      <c r="G31" s="251"/>
      <c r="H31" s="81">
        <f t="shared" si="4"/>
        <v>-32180.650364680969</v>
      </c>
      <c r="J31" s="194">
        <v>28.27</v>
      </c>
      <c r="K31" s="580">
        <v>27.25</v>
      </c>
      <c r="L31" s="4">
        <f t="shared" si="2"/>
        <v>-1.0199999999999996</v>
      </c>
      <c r="M31" s="44">
        <f t="shared" si="3"/>
        <v>32824.263371974572</v>
      </c>
      <c r="N31" s="4"/>
      <c r="O31" s="211" t="s">
        <v>78</v>
      </c>
      <c r="P31" s="212">
        <f>+P22+W49</f>
        <v>-2036331.5891817634</v>
      </c>
      <c r="S31" s="359">
        <f>+K68</f>
        <v>3.5289999999999999</v>
      </c>
      <c r="T31" s="603">
        <v>3.6</v>
      </c>
      <c r="U31" s="258">
        <v>1825000</v>
      </c>
      <c r="V31" s="49">
        <f t="shared" si="5"/>
        <v>129575.00000000032</v>
      </c>
    </row>
    <row r="32" spans="2:23" ht="10.5" customHeight="1" x14ac:dyDescent="0.2">
      <c r="C32" s="90">
        <f>SUM(C20:C31)</f>
        <v>255</v>
      </c>
      <c r="D32" s="97">
        <f>SUM(D20:D31)</f>
        <v>-913255.39884857822</v>
      </c>
      <c r="E32" s="97"/>
      <c r="F32" s="70"/>
      <c r="H32" s="70">
        <f>SUM(H20:H31)</f>
        <v>-913255.39884857822</v>
      </c>
      <c r="J32" s="570">
        <v>30.38</v>
      </c>
      <c r="K32" s="579">
        <v>29.387843137254904</v>
      </c>
      <c r="L32" s="571">
        <f>+K32-J32</f>
        <v>-0.99215686274509451</v>
      </c>
      <c r="M32" s="572"/>
      <c r="N32" s="44"/>
      <c r="S32" s="214"/>
      <c r="T32" s="214"/>
      <c r="U32" s="258"/>
      <c r="V32" s="49">
        <f t="shared" si="5"/>
        <v>0</v>
      </c>
    </row>
    <row r="33" spans="2:22" ht="10.5" customHeight="1" thickBot="1" x14ac:dyDescent="0.25">
      <c r="C33" s="1"/>
      <c r="D33" s="1"/>
      <c r="E33" s="1"/>
      <c r="J33" s="337"/>
      <c r="K33" s="564">
        <v>29.35</v>
      </c>
      <c r="L33" s="561"/>
      <c r="M33" s="562"/>
      <c r="N33" s="243"/>
      <c r="Q33" s="49"/>
      <c r="S33" s="603">
        <v>3.2850000000000001</v>
      </c>
      <c r="T33" s="359">
        <f>+K64</f>
        <v>3.11</v>
      </c>
      <c r="U33" s="258">
        <v>620000</v>
      </c>
      <c r="V33" s="49">
        <f t="shared" si="5"/>
        <v>-108500.00000000016</v>
      </c>
    </row>
    <row r="34" spans="2:22" ht="10.5" customHeight="1" thickBot="1" x14ac:dyDescent="0.25">
      <c r="B34" s="65">
        <v>2003</v>
      </c>
      <c r="C34" s="68"/>
      <c r="D34" s="14"/>
      <c r="E34" s="5"/>
      <c r="H34" s="76"/>
      <c r="J34" s="140"/>
      <c r="K34" s="560"/>
      <c r="L34" s="563"/>
      <c r="M34" s="140"/>
      <c r="N34" s="243"/>
      <c r="Q34" s="49"/>
      <c r="S34" s="214"/>
      <c r="T34" s="214"/>
      <c r="U34" s="258"/>
      <c r="V34" s="49">
        <f t="shared" si="5"/>
        <v>0</v>
      </c>
    </row>
    <row r="35" spans="2:22" ht="10.5" customHeight="1" x14ac:dyDescent="0.2">
      <c r="B35" s="67" t="s">
        <v>28</v>
      </c>
      <c r="C35" s="71">
        <v>22</v>
      </c>
      <c r="D35" s="227">
        <v>-33599.714372223687</v>
      </c>
      <c r="E35" s="57"/>
      <c r="F35" s="57"/>
      <c r="G35" s="57"/>
      <c r="H35" s="565">
        <f>+D35</f>
        <v>-33599.714372223687</v>
      </c>
      <c r="J35" s="139">
        <v>30.85</v>
      </c>
      <c r="K35" s="334">
        <v>30.3</v>
      </c>
      <c r="L35" s="4">
        <f>+K35-J35</f>
        <v>-0.55000000000000071</v>
      </c>
      <c r="M35" s="44">
        <f>+H35*L35</f>
        <v>18479.842904723053</v>
      </c>
      <c r="N35" s="243"/>
      <c r="Q35" s="49"/>
      <c r="S35" s="603">
        <v>3.23</v>
      </c>
      <c r="T35" s="359">
        <f>+K66</f>
        <v>3.0894285714285714</v>
      </c>
      <c r="U35" s="258">
        <v>1065000</v>
      </c>
      <c r="V35" s="49">
        <f t="shared" si="5"/>
        <v>-149708.57142857142</v>
      </c>
    </row>
    <row r="36" spans="2:22" ht="10.5" customHeight="1" x14ac:dyDescent="0.2">
      <c r="B36" s="58" t="s">
        <v>29</v>
      </c>
      <c r="C36" s="6">
        <v>20</v>
      </c>
      <c r="D36" s="89">
        <v>-30438.355301407912</v>
      </c>
      <c r="E36" s="5"/>
      <c r="F36" s="5"/>
      <c r="G36" s="5"/>
      <c r="H36" s="566">
        <f t="shared" ref="H36:H46" si="6">+D36</f>
        <v>-30438.355301407912</v>
      </c>
      <c r="J36" s="139">
        <v>30.85</v>
      </c>
      <c r="K36" s="192">
        <v>30.3</v>
      </c>
      <c r="L36" s="4">
        <f t="shared" ref="L36:L46" si="7">+K36-J36</f>
        <v>-0.55000000000000071</v>
      </c>
      <c r="M36" s="44">
        <f t="shared" ref="M36:M46" si="8">+H36*L36</f>
        <v>16741.095415774373</v>
      </c>
      <c r="N36" s="243"/>
      <c r="Q36" s="49"/>
      <c r="S36" s="214"/>
      <c r="T36" s="214"/>
      <c r="U36" s="258"/>
      <c r="V36" s="49">
        <f t="shared" si="5"/>
        <v>0</v>
      </c>
    </row>
    <row r="37" spans="2:22" ht="10.5" customHeight="1" x14ac:dyDescent="0.2">
      <c r="B37" s="58" t="s">
        <v>30</v>
      </c>
      <c r="C37" s="6">
        <v>21</v>
      </c>
      <c r="D37" s="89">
        <v>-63708.297774388731</v>
      </c>
      <c r="E37" s="5"/>
      <c r="F37" s="5"/>
      <c r="G37" s="5"/>
      <c r="H37" s="566">
        <f t="shared" si="6"/>
        <v>-63708.297774388731</v>
      </c>
      <c r="J37" s="139">
        <v>29.754000000000001</v>
      </c>
      <c r="K37" s="192">
        <v>29.1</v>
      </c>
      <c r="L37" s="4">
        <f t="shared" si="7"/>
        <v>-0.65399999999999991</v>
      </c>
      <c r="M37" s="44">
        <f t="shared" si="8"/>
        <v>41665.226744450221</v>
      </c>
      <c r="N37" s="243"/>
      <c r="Q37" s="49"/>
      <c r="S37" s="359">
        <f>+K68</f>
        <v>3.5289999999999999</v>
      </c>
      <c r="T37" s="603">
        <v>3.62</v>
      </c>
      <c r="U37" s="258">
        <v>912500</v>
      </c>
      <c r="V37" s="49">
        <f t="shared" si="5"/>
        <v>83037.500000000175</v>
      </c>
    </row>
    <row r="38" spans="2:22" ht="10.5" customHeight="1" x14ac:dyDescent="0.2">
      <c r="B38" s="58" t="s">
        <v>31</v>
      </c>
      <c r="C38" s="6">
        <v>22</v>
      </c>
      <c r="D38" s="89">
        <v>-66495.100570042763</v>
      </c>
      <c r="E38" s="5"/>
      <c r="F38" s="5"/>
      <c r="G38" s="5"/>
      <c r="H38" s="566">
        <f t="shared" si="6"/>
        <v>-66495.100570042763</v>
      </c>
      <c r="J38" s="139">
        <v>29.75</v>
      </c>
      <c r="K38" s="192">
        <v>29.1</v>
      </c>
      <c r="L38" s="4">
        <f t="shared" si="7"/>
        <v>-0.64999999999999858</v>
      </c>
      <c r="M38" s="44">
        <f t="shared" si="8"/>
        <v>43221.8153705277</v>
      </c>
      <c r="N38" s="243"/>
      <c r="Q38" s="49"/>
      <c r="S38" s="603">
        <v>3.4950000000000001</v>
      </c>
      <c r="T38" s="603">
        <v>3.61</v>
      </c>
      <c r="U38" s="258">
        <v>1825000</v>
      </c>
      <c r="V38" s="49">
        <f t="shared" si="5"/>
        <v>209874.99999999959</v>
      </c>
    </row>
    <row r="39" spans="2:22" ht="10.5" customHeight="1" x14ac:dyDescent="0.2">
      <c r="B39" s="58" t="s">
        <v>19</v>
      </c>
      <c r="C39" s="6">
        <v>21</v>
      </c>
      <c r="D39" s="89">
        <v>-63236.529245978752</v>
      </c>
      <c r="E39" s="5"/>
      <c r="F39" s="5"/>
      <c r="G39" s="5"/>
      <c r="H39" s="566">
        <f t="shared" si="6"/>
        <v>-63236.529245978752</v>
      </c>
      <c r="J39" s="139">
        <v>31.9</v>
      </c>
      <c r="K39" s="192">
        <v>31.35</v>
      </c>
      <c r="L39" s="4">
        <f t="shared" si="7"/>
        <v>-0.54999999999999716</v>
      </c>
      <c r="M39" s="44">
        <f t="shared" si="8"/>
        <v>34780.091085288135</v>
      </c>
      <c r="N39" s="243"/>
      <c r="Q39" s="49"/>
      <c r="S39" s="603">
        <v>3.5449999999999999</v>
      </c>
      <c r="T39" s="603">
        <v>3.6</v>
      </c>
      <c r="U39" s="258">
        <v>1825000</v>
      </c>
      <c r="V39" s="49">
        <f t="shared" si="5"/>
        <v>100375.00000000029</v>
      </c>
    </row>
    <row r="40" spans="2:22" ht="10.5" customHeight="1" x14ac:dyDescent="0.2">
      <c r="B40" s="58" t="s">
        <v>32</v>
      </c>
      <c r="C40" s="6">
        <v>21</v>
      </c>
      <c r="D40" s="89">
        <v>-94489.650881932117</v>
      </c>
      <c r="E40" s="5"/>
      <c r="F40" s="5"/>
      <c r="G40" s="5"/>
      <c r="H40" s="566">
        <f t="shared" si="6"/>
        <v>-94489.650881932117</v>
      </c>
      <c r="J40" s="139">
        <v>35.75</v>
      </c>
      <c r="K40" s="192">
        <v>35.049999999999997</v>
      </c>
      <c r="L40" s="4">
        <f t="shared" si="7"/>
        <v>-0.70000000000000284</v>
      </c>
      <c r="M40" s="44">
        <f t="shared" si="8"/>
        <v>66142.755617352756</v>
      </c>
      <c r="N40" s="243"/>
      <c r="Q40" s="49"/>
      <c r="S40" s="214"/>
      <c r="T40" s="214"/>
      <c r="U40" s="258"/>
      <c r="V40" s="49">
        <f t="shared" si="5"/>
        <v>0</v>
      </c>
    </row>
    <row r="41" spans="2:22" ht="10.5" customHeight="1" x14ac:dyDescent="0.2">
      <c r="B41" s="58" t="s">
        <v>33</v>
      </c>
      <c r="C41" s="6">
        <v>22</v>
      </c>
      <c r="D41" s="89">
        <v>-65736.789238510333</v>
      </c>
      <c r="E41" s="5"/>
      <c r="F41" s="5"/>
      <c r="G41" s="5"/>
      <c r="H41" s="566">
        <f t="shared" si="6"/>
        <v>-65736.789238510333</v>
      </c>
      <c r="J41" s="139">
        <v>43.9</v>
      </c>
      <c r="K41" s="192">
        <v>43.75</v>
      </c>
      <c r="L41" s="4">
        <f t="shared" si="7"/>
        <v>-0.14999999999999858</v>
      </c>
      <c r="M41" s="44">
        <f t="shared" si="8"/>
        <v>9860.5183857764569</v>
      </c>
      <c r="N41" s="243"/>
      <c r="Q41" s="49"/>
      <c r="S41" s="603">
        <v>3.2349999999999999</v>
      </c>
      <c r="T41" s="359">
        <f>+K67</f>
        <v>3.1547500000000004</v>
      </c>
      <c r="U41" s="258">
        <v>1825000</v>
      </c>
      <c r="V41" s="49">
        <f t="shared" si="5"/>
        <v>-146456.24999999907</v>
      </c>
    </row>
    <row r="42" spans="2:22" ht="10.5" customHeight="1" x14ac:dyDescent="0.2">
      <c r="B42" s="58" t="s">
        <v>24</v>
      </c>
      <c r="C42" s="6">
        <v>21</v>
      </c>
      <c r="D42" s="89">
        <v>-62496.182769845916</v>
      </c>
      <c r="E42" s="5"/>
      <c r="F42" s="5"/>
      <c r="G42" s="5"/>
      <c r="H42" s="566">
        <f t="shared" si="6"/>
        <v>-62496.182769845916</v>
      </c>
      <c r="J42" s="139">
        <v>43.9</v>
      </c>
      <c r="K42" s="192">
        <v>43.75</v>
      </c>
      <c r="L42" s="4">
        <f t="shared" si="7"/>
        <v>-0.14999999999999858</v>
      </c>
      <c r="M42" s="44">
        <f t="shared" si="8"/>
        <v>9374.4274154767991</v>
      </c>
      <c r="N42" s="243"/>
      <c r="Q42" s="49"/>
      <c r="S42" s="603">
        <v>3.2250000000000001</v>
      </c>
      <c r="T42" s="359">
        <f>+K67</f>
        <v>3.1547500000000004</v>
      </c>
      <c r="U42" s="258">
        <v>1825000</v>
      </c>
      <c r="V42" s="49">
        <f t="shared" si="5"/>
        <v>-128206.24999999946</v>
      </c>
    </row>
    <row r="43" spans="2:22" ht="10.5" customHeight="1" x14ac:dyDescent="0.2">
      <c r="B43" s="58" t="s">
        <v>18</v>
      </c>
      <c r="C43" s="6">
        <v>21</v>
      </c>
      <c r="D43" s="89">
        <v>0</v>
      </c>
      <c r="E43" s="5"/>
      <c r="F43" s="5"/>
      <c r="G43" s="5"/>
      <c r="H43" s="566">
        <f t="shared" si="6"/>
        <v>0</v>
      </c>
      <c r="J43" s="139">
        <v>30.95</v>
      </c>
      <c r="K43" s="192">
        <v>31.45</v>
      </c>
      <c r="L43" s="4">
        <f t="shared" si="7"/>
        <v>0.5</v>
      </c>
      <c r="M43" s="44">
        <f t="shared" si="8"/>
        <v>0</v>
      </c>
      <c r="N43" s="243"/>
      <c r="Q43" s="49"/>
      <c r="S43" s="214"/>
      <c r="T43" s="214"/>
      <c r="U43" s="258"/>
      <c r="V43" s="49">
        <f t="shared" si="5"/>
        <v>0</v>
      </c>
    </row>
    <row r="44" spans="2:22" ht="10.5" customHeight="1" x14ac:dyDescent="0.2">
      <c r="B44" s="58" t="s">
        <v>25</v>
      </c>
      <c r="C44" s="6">
        <v>23</v>
      </c>
      <c r="D44" s="89">
        <v>-50911.360406783133</v>
      </c>
      <c r="E44" s="5"/>
      <c r="F44" s="5"/>
      <c r="G44" s="5"/>
      <c r="H44" s="566">
        <f t="shared" si="6"/>
        <v>-50911.360406783133</v>
      </c>
      <c r="J44" s="139">
        <v>29.83</v>
      </c>
      <c r="K44" s="192">
        <v>29.65</v>
      </c>
      <c r="L44" s="4">
        <f t="shared" si="7"/>
        <v>-0.17999999999999972</v>
      </c>
      <c r="M44" s="44">
        <f t="shared" si="8"/>
        <v>9164.0448732209497</v>
      </c>
      <c r="N44" s="243"/>
      <c r="Q44" s="49"/>
      <c r="S44" s="359">
        <f>+K63</f>
        <v>2.9350000000000001</v>
      </c>
      <c r="T44" s="214">
        <v>2.91</v>
      </c>
      <c r="U44" s="258">
        <v>620000</v>
      </c>
      <c r="V44" s="49">
        <f t="shared" si="5"/>
        <v>-15499.999999999945</v>
      </c>
    </row>
    <row r="45" spans="2:22" ht="10.5" customHeight="1" x14ac:dyDescent="0.2">
      <c r="B45" s="58" t="s">
        <v>26</v>
      </c>
      <c r="C45" s="6">
        <v>19</v>
      </c>
      <c r="D45" s="89">
        <v>-41878.916682007839</v>
      </c>
      <c r="E45" s="5"/>
      <c r="F45" s="5"/>
      <c r="G45" s="5"/>
      <c r="H45" s="566">
        <f t="shared" si="6"/>
        <v>-41878.916682007839</v>
      </c>
      <c r="J45" s="139">
        <v>29.83</v>
      </c>
      <c r="K45" s="192">
        <v>29.65</v>
      </c>
      <c r="L45" s="4">
        <f t="shared" si="7"/>
        <v>-0.17999999999999972</v>
      </c>
      <c r="M45" s="44">
        <f t="shared" si="8"/>
        <v>7538.2050027613996</v>
      </c>
      <c r="N45" s="243"/>
      <c r="Q45" s="49"/>
      <c r="S45" s="214"/>
      <c r="T45" s="214"/>
      <c r="U45" s="258"/>
      <c r="V45" s="49">
        <f t="shared" si="5"/>
        <v>0</v>
      </c>
    </row>
    <row r="46" spans="2:22" ht="10.5" customHeight="1" thickBot="1" x14ac:dyDescent="0.25">
      <c r="B46" s="59" t="s">
        <v>34</v>
      </c>
      <c r="C46" s="15">
        <v>22</v>
      </c>
      <c r="D46" s="253">
        <v>-48285.520949025908</v>
      </c>
      <c r="E46" s="7"/>
      <c r="F46" s="7"/>
      <c r="G46" s="7"/>
      <c r="H46" s="567">
        <f t="shared" si="6"/>
        <v>-48285.520949025908</v>
      </c>
      <c r="J46" s="139">
        <v>29.83</v>
      </c>
      <c r="K46" s="580">
        <v>29.65</v>
      </c>
      <c r="L46" s="4">
        <f t="shared" si="7"/>
        <v>-0.17999999999999972</v>
      </c>
      <c r="M46" s="44">
        <f t="shared" si="8"/>
        <v>8691.3937708246503</v>
      </c>
      <c r="N46" s="243"/>
      <c r="Q46" s="49"/>
      <c r="S46" s="214"/>
      <c r="T46" s="214"/>
      <c r="U46" s="258"/>
      <c r="V46" s="49">
        <f t="shared" si="5"/>
        <v>0</v>
      </c>
    </row>
    <row r="47" spans="2:22" ht="10.5" customHeight="1" x14ac:dyDescent="0.2">
      <c r="B47" s="556"/>
      <c r="C47" s="523">
        <f>SUM(C35:C46)</f>
        <v>255</v>
      </c>
      <c r="D47" s="89">
        <f>SUM(D35:D46)</f>
        <v>-621276.41819214716</v>
      </c>
      <c r="E47" s="5"/>
      <c r="F47" s="5"/>
      <c r="G47" s="5"/>
      <c r="H47" s="76">
        <f>SUM(H35:H46)</f>
        <v>-621276.41819214716</v>
      </c>
      <c r="J47" s="570">
        <v>33.119999999999997</v>
      </c>
      <c r="K47" s="579">
        <v>32.774901960784305</v>
      </c>
      <c r="L47" s="571">
        <f>+K47-J47</f>
        <v>-0.34509803921569215</v>
      </c>
      <c r="M47" s="572"/>
      <c r="N47" s="243"/>
      <c r="Q47" s="49"/>
      <c r="S47" s="214"/>
      <c r="T47" s="214"/>
      <c r="U47" s="258"/>
      <c r="V47" s="49">
        <f t="shared" si="5"/>
        <v>0</v>
      </c>
    </row>
    <row r="48" spans="2:22" ht="10.5" customHeight="1" thickBot="1" x14ac:dyDescent="0.25">
      <c r="B48" s="556"/>
      <c r="C48" s="6"/>
      <c r="D48" s="89"/>
      <c r="E48" s="5"/>
      <c r="F48" s="5"/>
      <c r="G48" s="5"/>
      <c r="H48" s="76"/>
      <c r="J48" s="337"/>
      <c r="K48" s="569"/>
      <c r="L48" s="561"/>
      <c r="M48" s="562"/>
      <c r="N48" s="243"/>
      <c r="Q48" s="49"/>
      <c r="S48" s="214"/>
      <c r="T48" s="214"/>
      <c r="U48" s="258"/>
      <c r="V48" s="49">
        <f t="shared" si="5"/>
        <v>0</v>
      </c>
    </row>
    <row r="49" spans="2:23" ht="10.5" customHeight="1" thickBot="1" x14ac:dyDescent="0.25">
      <c r="C49" s="1"/>
      <c r="D49" s="1"/>
      <c r="E49" s="1"/>
      <c r="J49" s="140"/>
      <c r="K49" s="560"/>
      <c r="L49" s="563"/>
      <c r="M49" s="140"/>
      <c r="N49" s="243"/>
      <c r="Q49" s="49"/>
      <c r="S49" s="214"/>
      <c r="T49" s="214"/>
      <c r="U49" s="258"/>
      <c r="V49" s="49"/>
      <c r="W49" s="44">
        <f>SUM(V30:V48)</f>
        <v>-25508.571428569663</v>
      </c>
    </row>
    <row r="50" spans="2:23" ht="10.5" customHeight="1" x14ac:dyDescent="0.2">
      <c r="B50" s="298" t="s">
        <v>22</v>
      </c>
      <c r="C50" s="299">
        <v>257</v>
      </c>
      <c r="D50" s="360">
        <v>-555120</v>
      </c>
      <c r="E50" s="299"/>
      <c r="F50" s="300"/>
      <c r="G50" s="568"/>
      <c r="H50" s="301">
        <f>+D50</f>
        <v>-555120</v>
      </c>
      <c r="J50" s="573">
        <v>34.590000000000003</v>
      </c>
      <c r="K50" s="574">
        <v>34</v>
      </c>
      <c r="L50" s="575">
        <f>+K50-J50</f>
        <v>-0.59000000000000341</v>
      </c>
      <c r="M50" s="505">
        <f>+D50*L50</f>
        <v>327520.80000000191</v>
      </c>
      <c r="S50" s="259"/>
      <c r="T50" s="259"/>
    </row>
    <row r="51" spans="2:23" ht="10.5" customHeight="1" thickBot="1" x14ac:dyDescent="0.25">
      <c r="B51" s="302" t="s">
        <v>23</v>
      </c>
      <c r="C51" s="303">
        <v>255</v>
      </c>
      <c r="D51" s="594">
        <v>-342720</v>
      </c>
      <c r="E51" s="303"/>
      <c r="F51" s="304"/>
      <c r="G51" s="305"/>
      <c r="H51" s="306">
        <f>+D51</f>
        <v>-342720</v>
      </c>
      <c r="J51" s="293">
        <v>35.619999999999997</v>
      </c>
      <c r="K51" s="192">
        <v>34.85</v>
      </c>
      <c r="L51" s="8">
        <f>+K51-J51</f>
        <v>-0.76999999999999602</v>
      </c>
      <c r="M51" s="365">
        <f>+D51*L51</f>
        <v>263894.39999999863</v>
      </c>
      <c r="N51" s="139"/>
      <c r="S51" s="1" t="s">
        <v>17</v>
      </c>
      <c r="V51" s="4">
        <f>SUM(V3:V48)</f>
        <v>351244.42857142666</v>
      </c>
    </row>
    <row r="52" spans="2:23" ht="10.5" customHeight="1" x14ac:dyDescent="0.2">
      <c r="B52" s="402" t="s">
        <v>156</v>
      </c>
      <c r="C52" s="403"/>
      <c r="D52" s="404">
        <v>227641.3985444234</v>
      </c>
      <c r="E52" s="405"/>
      <c r="F52" s="404"/>
      <c r="G52" s="406"/>
      <c r="H52" s="412">
        <f>+D52</f>
        <v>227641.3985444234</v>
      </c>
      <c r="J52" s="576">
        <v>20.010000000000002</v>
      </c>
      <c r="K52" s="401">
        <v>19.600000000000001</v>
      </c>
      <c r="L52" s="8">
        <f>+K52-J52</f>
        <v>-0.41000000000000014</v>
      </c>
      <c r="M52" s="365">
        <f>+H52*L52</f>
        <v>-93332.973403213633</v>
      </c>
    </row>
    <row r="53" spans="2:23" ht="10.199999999999999" thickBot="1" x14ac:dyDescent="0.25">
      <c r="B53" s="407" t="s">
        <v>178</v>
      </c>
      <c r="C53" s="408"/>
      <c r="D53" s="409">
        <v>-218825.77950454978</v>
      </c>
      <c r="E53" s="410"/>
      <c r="F53" s="409"/>
      <c r="G53" s="411"/>
      <c r="H53" s="413">
        <f>+D53</f>
        <v>-218825.77950454978</v>
      </c>
      <c r="J53" s="577">
        <v>23.1</v>
      </c>
      <c r="K53" s="578">
        <v>22.25</v>
      </c>
      <c r="L53" s="154">
        <f>+K53-J53</f>
        <v>-0.85000000000000142</v>
      </c>
      <c r="M53" s="465">
        <f>+H53*L53</f>
        <v>186001.91257886763</v>
      </c>
    </row>
    <row r="54" spans="2:23" x14ac:dyDescent="0.2">
      <c r="B54" s="398"/>
      <c r="C54" s="140"/>
      <c r="D54" s="76"/>
      <c r="E54" s="399"/>
      <c r="F54" s="76"/>
      <c r="G54" s="400"/>
      <c r="H54" s="76"/>
      <c r="J54" s="139"/>
      <c r="K54" s="139">
        <v>22.75</v>
      </c>
      <c r="L54" s="140"/>
    </row>
    <row r="55" spans="2:23" ht="10.199999999999999" thickBot="1" x14ac:dyDescent="0.25">
      <c r="J55" s="32" t="s">
        <v>168</v>
      </c>
      <c r="K55" s="141"/>
      <c r="L55" s="142"/>
      <c r="M55" s="335">
        <f>SUM(M15:M53)</f>
        <v>1826988.9112575469</v>
      </c>
    </row>
    <row r="56" spans="2:23" x14ac:dyDescent="0.2">
      <c r="B56" s="125"/>
      <c r="C56" s="126"/>
      <c r="D56" s="126"/>
      <c r="E56" s="126" t="s">
        <v>175</v>
      </c>
      <c r="F56" s="127"/>
      <c r="J56" s="172"/>
      <c r="K56" s="143"/>
      <c r="L56" s="39"/>
      <c r="M56" s="144"/>
      <c r="O56" s="234" t="s">
        <v>28</v>
      </c>
      <c r="P56" s="230">
        <v>22</v>
      </c>
      <c r="Q56" s="230">
        <v>50</v>
      </c>
      <c r="R56" s="231">
        <f>+Positions!AB23</f>
        <v>0.98567015158400406</v>
      </c>
      <c r="S56" s="233">
        <f t="shared" ref="S56:S67" si="9">((+Q56*16)*P56)*R56</f>
        <v>17347.794667878472</v>
      </c>
    </row>
    <row r="57" spans="2:23" ht="10.199999999999999" thickBot="1" x14ac:dyDescent="0.25">
      <c r="B57" s="128" t="s">
        <v>63</v>
      </c>
      <c r="C57" s="129"/>
      <c r="D57" s="129"/>
      <c r="E57" s="129"/>
      <c r="F57" s="130"/>
      <c r="J57" s="177" t="s">
        <v>76</v>
      </c>
      <c r="K57" s="10"/>
      <c r="L57" s="41"/>
      <c r="M57" s="145"/>
      <c r="N57" s="140"/>
      <c r="O57" s="235" t="s">
        <v>29</v>
      </c>
      <c r="P57" s="219">
        <v>20</v>
      </c>
      <c r="Q57" s="219">
        <v>50</v>
      </c>
      <c r="R57" s="232">
        <f>+Positions!AB24</f>
        <v>0.98365826660139155</v>
      </c>
      <c r="S57" s="220">
        <f t="shared" si="9"/>
        <v>15738.532265622265</v>
      </c>
    </row>
    <row r="58" spans="2:23" x14ac:dyDescent="0.2">
      <c r="B58" s="150"/>
      <c r="C58" s="146"/>
      <c r="D58" s="146"/>
      <c r="E58" s="146"/>
      <c r="F58" s="307"/>
      <c r="J58" s="173" t="s">
        <v>70</v>
      </c>
      <c r="K58" s="151" t="s">
        <v>70</v>
      </c>
      <c r="L58" s="152"/>
      <c r="M58" s="153" t="s">
        <v>11</v>
      </c>
      <c r="N58" s="140"/>
      <c r="O58" s="58" t="s">
        <v>30</v>
      </c>
      <c r="P58" s="6">
        <v>21</v>
      </c>
      <c r="Q58" s="6">
        <v>50</v>
      </c>
      <c r="R58" s="232">
        <f>+Positions!AB25</f>
        <v>0.9817563532578043</v>
      </c>
      <c r="S58" s="220">
        <f t="shared" si="9"/>
        <v>16493.506734731112</v>
      </c>
    </row>
    <row r="59" spans="2:23" ht="10.199999999999999" thickBot="1" x14ac:dyDescent="0.25">
      <c r="B59" s="59"/>
      <c r="C59" s="69"/>
      <c r="D59" s="154" t="s">
        <v>40</v>
      </c>
      <c r="E59" s="69" t="s">
        <v>41</v>
      </c>
      <c r="F59" s="195"/>
      <c r="J59" s="174" t="s">
        <v>14</v>
      </c>
      <c r="K59" s="156" t="s">
        <v>71</v>
      </c>
      <c r="L59" s="157" t="s">
        <v>16</v>
      </c>
      <c r="M59" s="158" t="s">
        <v>6</v>
      </c>
      <c r="N59" s="218"/>
      <c r="O59" s="58" t="s">
        <v>31</v>
      </c>
      <c r="P59" s="6">
        <v>22</v>
      </c>
      <c r="Q59" s="6">
        <v>50</v>
      </c>
      <c r="R59" s="232">
        <f>+Positions!AB26</f>
        <v>0.97950105333934445</v>
      </c>
      <c r="S59" s="220">
        <f t="shared" si="9"/>
        <v>17239.218538772464</v>
      </c>
    </row>
    <row r="60" spans="2:23" x14ac:dyDescent="0.2">
      <c r="B60" s="88"/>
      <c r="C60" s="68"/>
      <c r="D60" s="89"/>
      <c r="E60" s="68"/>
      <c r="F60" s="250"/>
      <c r="J60" s="175"/>
      <c r="K60" s="76"/>
      <c r="L60" s="140"/>
      <c r="M60" s="147"/>
      <c r="N60" s="11"/>
      <c r="O60" s="58" t="s">
        <v>19</v>
      </c>
      <c r="P60" s="6">
        <v>22</v>
      </c>
      <c r="Q60" s="6">
        <v>200</v>
      </c>
      <c r="R60" s="232">
        <f>+Positions!AB27</f>
        <v>0.97726168105012545</v>
      </c>
      <c r="S60" s="220">
        <f t="shared" si="9"/>
        <v>68799.222345928836</v>
      </c>
    </row>
    <row r="61" spans="2:23" x14ac:dyDescent="0.2">
      <c r="B61" s="131"/>
      <c r="C61" s="133"/>
      <c r="D61" s="89"/>
      <c r="E61" s="68"/>
      <c r="F61" s="250"/>
      <c r="J61" s="292"/>
      <c r="K61" s="141"/>
      <c r="L61" s="141"/>
      <c r="M61" s="148"/>
      <c r="O61" s="58" t="s">
        <v>32</v>
      </c>
      <c r="P61" s="6">
        <v>20</v>
      </c>
      <c r="Q61" s="6">
        <v>150</v>
      </c>
      <c r="R61" s="232">
        <f>+Positions!AB28</f>
        <v>0.97484265945865467</v>
      </c>
      <c r="S61" s="220">
        <f t="shared" si="9"/>
        <v>46792.447654015421</v>
      </c>
    </row>
    <row r="62" spans="2:23" x14ac:dyDescent="0.2">
      <c r="B62" s="131" t="s">
        <v>64</v>
      </c>
      <c r="C62" s="133">
        <v>30</v>
      </c>
      <c r="D62" s="89">
        <v>0</v>
      </c>
      <c r="E62" s="68">
        <v>0</v>
      </c>
      <c r="F62" s="250"/>
      <c r="J62" s="292">
        <v>2.8069999999999999</v>
      </c>
      <c r="K62" s="163">
        <v>2.681</v>
      </c>
      <c r="L62" s="141">
        <f t="shared" ref="L62:L68" si="10">+K62-J62</f>
        <v>-0.12599999999999989</v>
      </c>
      <c r="M62" s="148">
        <f t="shared" ref="M62:M68" si="11">+E62*L62</f>
        <v>0</v>
      </c>
      <c r="O62" s="58" t="s">
        <v>33</v>
      </c>
      <c r="P62" s="6">
        <v>22</v>
      </c>
      <c r="Q62" s="6">
        <v>50</v>
      </c>
      <c r="R62" s="232">
        <f>+Positions!AB29</f>
        <v>0.97230015467358977</v>
      </c>
      <c r="S62" s="220">
        <f t="shared" si="9"/>
        <v>17112.482722255179</v>
      </c>
    </row>
    <row r="63" spans="2:23" x14ac:dyDescent="0.2">
      <c r="B63" s="131" t="s">
        <v>65</v>
      </c>
      <c r="C63" s="133">
        <v>31</v>
      </c>
      <c r="D63" s="89">
        <v>20000</v>
      </c>
      <c r="E63" s="68">
        <v>612357.9224967038</v>
      </c>
      <c r="F63" s="250"/>
      <c r="J63" s="292">
        <v>3.0870000000000002</v>
      </c>
      <c r="K63" s="163">
        <v>2.9350000000000001</v>
      </c>
      <c r="L63" s="141">
        <f t="shared" si="10"/>
        <v>-0.15200000000000014</v>
      </c>
      <c r="M63" s="148">
        <f t="shared" si="11"/>
        <v>-93078.404219499062</v>
      </c>
      <c r="O63" s="58" t="s">
        <v>24</v>
      </c>
      <c r="P63" s="6">
        <v>22</v>
      </c>
      <c r="Q63" s="6">
        <v>50</v>
      </c>
      <c r="R63" s="232">
        <f>+Positions!AB30</f>
        <v>0.96963263324879923</v>
      </c>
      <c r="S63" s="220">
        <f t="shared" si="9"/>
        <v>17065.534345178865</v>
      </c>
    </row>
    <row r="64" spans="2:23" x14ac:dyDescent="0.2">
      <c r="B64" s="131" t="s">
        <v>157</v>
      </c>
      <c r="C64" s="133">
        <v>31</v>
      </c>
      <c r="D64" s="89">
        <v>0</v>
      </c>
      <c r="E64" s="68">
        <v>0</v>
      </c>
      <c r="F64" s="250"/>
      <c r="J64" s="292">
        <v>3.2570000000000001</v>
      </c>
      <c r="K64" s="163">
        <v>3.11</v>
      </c>
      <c r="L64" s="141">
        <f t="shared" si="10"/>
        <v>-0.14700000000000024</v>
      </c>
      <c r="M64" s="148">
        <f t="shared" si="11"/>
        <v>0</v>
      </c>
      <c r="O64" s="58" t="s">
        <v>18</v>
      </c>
      <c r="P64" s="6">
        <v>20</v>
      </c>
      <c r="Q64" s="6">
        <v>100</v>
      </c>
      <c r="R64" s="232">
        <f>+Positions!AB31</f>
        <v>0.96680259984426609</v>
      </c>
      <c r="S64" s="220">
        <f t="shared" si="9"/>
        <v>30937.683195016514</v>
      </c>
      <c r="V64" s="4"/>
    </row>
    <row r="65" spans="2:19" x14ac:dyDescent="0.2">
      <c r="B65" s="93" t="s">
        <v>84</v>
      </c>
      <c r="C65" s="133">
        <v>151</v>
      </c>
      <c r="D65" s="68">
        <v>10000</v>
      </c>
      <c r="E65" s="68">
        <v>1488361.9288918462</v>
      </c>
      <c r="F65" s="250"/>
      <c r="J65" s="292">
        <v>3.1229999999999998</v>
      </c>
      <c r="K65" s="163">
        <v>2.9834000000000001</v>
      </c>
      <c r="L65" s="141">
        <f t="shared" si="10"/>
        <v>-0.13959999999999972</v>
      </c>
      <c r="M65" s="148">
        <f t="shared" si="11"/>
        <v>-207775.32527330131</v>
      </c>
      <c r="O65" s="58" t="s">
        <v>25</v>
      </c>
      <c r="P65" s="6">
        <v>23</v>
      </c>
      <c r="Q65" s="6">
        <v>100</v>
      </c>
      <c r="R65" s="232">
        <f>+Positions!AB32</f>
        <v>0.96387209633484949</v>
      </c>
      <c r="S65" s="220">
        <f t="shared" si="9"/>
        <v>35470.493145122462</v>
      </c>
    </row>
    <row r="66" spans="2:19" x14ac:dyDescent="0.2">
      <c r="B66" s="93" t="s">
        <v>88</v>
      </c>
      <c r="C66" s="68">
        <v>213</v>
      </c>
      <c r="D66" s="361">
        <v>0</v>
      </c>
      <c r="E66" s="70">
        <v>0</v>
      </c>
      <c r="F66" s="201"/>
      <c r="J66" s="292">
        <v>3.205714285714286</v>
      </c>
      <c r="K66" s="163">
        <v>3.0894285714285714</v>
      </c>
      <c r="L66" s="141">
        <f t="shared" si="10"/>
        <v>-0.11628571428571455</v>
      </c>
      <c r="M66" s="148">
        <f t="shared" si="11"/>
        <v>0</v>
      </c>
      <c r="O66" s="58" t="s">
        <v>26</v>
      </c>
      <c r="P66" s="6">
        <v>20</v>
      </c>
      <c r="Q66" s="6">
        <v>100</v>
      </c>
      <c r="R66" s="232">
        <f>+Positions!AB33</f>
        <v>0.9608627733503764</v>
      </c>
      <c r="S66" s="220">
        <f t="shared" si="9"/>
        <v>30747.608747212045</v>
      </c>
    </row>
    <row r="67" spans="2:19" ht="10.199999999999999" thickBot="1" x14ac:dyDescent="0.25">
      <c r="B67" s="131" t="s">
        <v>66</v>
      </c>
      <c r="C67" s="133">
        <v>365</v>
      </c>
      <c r="D67" s="89">
        <v>15000</v>
      </c>
      <c r="E67" s="70">
        <v>5326225.0300458036</v>
      </c>
      <c r="F67" s="250"/>
      <c r="J67" s="292">
        <v>3.2742500000000003</v>
      </c>
      <c r="K67" s="163">
        <v>3.1547500000000004</v>
      </c>
      <c r="L67" s="141">
        <f t="shared" si="10"/>
        <v>-0.11949999999999994</v>
      </c>
      <c r="M67" s="148">
        <f t="shared" si="11"/>
        <v>-636483.89109047316</v>
      </c>
      <c r="O67" s="59" t="s">
        <v>34</v>
      </c>
      <c r="P67" s="15">
        <v>21</v>
      </c>
      <c r="Q67" s="15">
        <v>100</v>
      </c>
      <c r="R67" s="257">
        <f>+Positions!AB34</f>
        <v>0.95775745132979073</v>
      </c>
      <c r="S67" s="221">
        <f t="shared" si="9"/>
        <v>32180.650364680969</v>
      </c>
    </row>
    <row r="68" spans="2:19" x14ac:dyDescent="0.2">
      <c r="B68" s="93" t="s">
        <v>21</v>
      </c>
      <c r="C68" s="68">
        <v>365</v>
      </c>
      <c r="D68" s="68">
        <v>42500</v>
      </c>
      <c r="E68" s="68">
        <v>14506559.42121508</v>
      </c>
      <c r="F68" s="201"/>
      <c r="J68" s="292">
        <v>3.6030000000000002</v>
      </c>
      <c r="K68" s="163">
        <v>3.5289999999999999</v>
      </c>
      <c r="L68" s="141">
        <f t="shared" si="10"/>
        <v>-7.4000000000000288E-2</v>
      </c>
      <c r="M68" s="148">
        <f t="shared" si="11"/>
        <v>-1073485.3971699202</v>
      </c>
      <c r="P68" s="3"/>
      <c r="Q68" s="3"/>
      <c r="R68" s="3"/>
      <c r="S68" s="3">
        <f>SUM(S56:S67)</f>
        <v>345925.17472641461</v>
      </c>
    </row>
    <row r="69" spans="2:19" x14ac:dyDescent="0.2">
      <c r="B69" s="93"/>
      <c r="C69" s="5"/>
      <c r="D69" s="5"/>
      <c r="E69" s="5"/>
      <c r="F69" s="201"/>
      <c r="J69" s="293"/>
      <c r="K69" s="8"/>
      <c r="L69" s="6"/>
      <c r="M69" s="94"/>
      <c r="O69" s="139"/>
      <c r="Q69" s="11"/>
    </row>
    <row r="70" spans="2:19" x14ac:dyDescent="0.2">
      <c r="B70" s="93"/>
      <c r="C70" s="6"/>
      <c r="D70" s="6"/>
      <c r="E70" s="6"/>
      <c r="F70" s="94"/>
      <c r="J70" s="176"/>
      <c r="K70" s="14"/>
      <c r="L70" s="8"/>
      <c r="M70" s="149"/>
      <c r="O70" s="6"/>
      <c r="Q70" s="11"/>
    </row>
    <row r="71" spans="2:19" ht="10.199999999999999" thickBot="1" x14ac:dyDescent="0.25">
      <c r="B71" s="95" t="s">
        <v>67</v>
      </c>
      <c r="C71" s="15"/>
      <c r="D71" s="15"/>
      <c r="E71" s="254">
        <f>SUM(E62:E70)</f>
        <v>21933504.302649431</v>
      </c>
      <c r="F71" s="260"/>
      <c r="J71" s="205"/>
      <c r="K71" s="206"/>
      <c r="L71" s="154"/>
      <c r="M71" s="207">
        <f>SUM(M62:M70)</f>
        <v>-2010823.0177531936</v>
      </c>
    </row>
    <row r="72" spans="2:19" x14ac:dyDescent="0.2">
      <c r="D72" s="5"/>
      <c r="E72" s="5"/>
      <c r="F72" s="5"/>
      <c r="G72" s="5"/>
      <c r="J72" s="1"/>
      <c r="K72" s="1"/>
    </row>
    <row r="73" spans="2:19" x14ac:dyDescent="0.2">
      <c r="B73" s="1">
        <v>4080</v>
      </c>
      <c r="C73" s="1"/>
      <c r="D73" s="1" t="s">
        <v>165</v>
      </c>
      <c r="E73" s="70">
        <v>4680</v>
      </c>
      <c r="F73" s="5"/>
      <c r="G73" s="5"/>
      <c r="J73" s="1"/>
      <c r="K73" s="1"/>
    </row>
    <row r="74" spans="2:19" x14ac:dyDescent="0.2">
      <c r="B74" s="1">
        <v>8760</v>
      </c>
      <c r="D74" s="3" t="s">
        <v>164</v>
      </c>
      <c r="F74" s="5"/>
      <c r="G74" s="5"/>
      <c r="J74" s="1"/>
      <c r="K74" s="1"/>
    </row>
    <row r="75" spans="2:19" x14ac:dyDescent="0.2">
      <c r="D75" s="5"/>
      <c r="E75" s="5"/>
      <c r="F75" s="5"/>
      <c r="G75" s="5"/>
      <c r="J75" s="1"/>
      <c r="K75" s="1"/>
    </row>
    <row r="76" spans="2:19" x14ac:dyDescent="0.2">
      <c r="D76" s="5"/>
      <c r="E76" s="5"/>
      <c r="F76" s="5"/>
      <c r="G76" s="5"/>
      <c r="J76" s="1"/>
      <c r="K76" s="1"/>
    </row>
    <row r="77" spans="2:19" x14ac:dyDescent="0.2">
      <c r="D77" s="5"/>
      <c r="E77" s="5"/>
      <c r="F77" s="5"/>
      <c r="G77" s="5"/>
      <c r="J77" s="1"/>
      <c r="K77" s="1"/>
    </row>
    <row r="78" spans="2:19" x14ac:dyDescent="0.2">
      <c r="D78" s="5"/>
      <c r="E78" s="5"/>
      <c r="F78" s="5"/>
      <c r="G78" s="5"/>
      <c r="J78" s="1"/>
      <c r="K78" s="1"/>
    </row>
    <row r="79" spans="2:19" x14ac:dyDescent="0.2">
      <c r="D79" s="5"/>
      <c r="E79" s="5"/>
      <c r="F79" s="5"/>
      <c r="G79" s="5"/>
      <c r="J79" s="1"/>
      <c r="K79" s="1"/>
    </row>
    <row r="80" spans="2:19" x14ac:dyDescent="0.2">
      <c r="D80" s="5"/>
      <c r="E80" s="5"/>
      <c r="F80" s="5"/>
      <c r="G80" s="5"/>
      <c r="J80" s="1"/>
      <c r="K80" s="1"/>
    </row>
    <row r="81" spans="4:14" x14ac:dyDescent="0.2">
      <c r="G81" s="5"/>
      <c r="J81" s="1"/>
      <c r="K81" s="1"/>
    </row>
    <row r="82" spans="4:14" x14ac:dyDescent="0.2">
      <c r="G82" s="5"/>
      <c r="J82" s="1"/>
      <c r="K82" s="1"/>
    </row>
    <row r="83" spans="4:14" x14ac:dyDescent="0.2">
      <c r="G83" s="5"/>
      <c r="J83" s="1"/>
      <c r="K83" s="1"/>
    </row>
    <row r="84" spans="4:14" x14ac:dyDescent="0.2">
      <c r="G84" s="5"/>
      <c r="J84" s="1"/>
      <c r="K84" s="1"/>
    </row>
    <row r="85" spans="4:14" x14ac:dyDescent="0.2">
      <c r="G85" s="5"/>
    </row>
    <row r="86" spans="4:14" x14ac:dyDescent="0.2">
      <c r="G86" s="5"/>
    </row>
    <row r="87" spans="4:14" x14ac:dyDescent="0.2">
      <c r="G87" s="5"/>
    </row>
    <row r="88" spans="4:14" x14ac:dyDescent="0.2">
      <c r="G88" s="5"/>
    </row>
    <row r="89" spans="4:14" x14ac:dyDescent="0.2">
      <c r="G89" s="5"/>
    </row>
    <row r="90" spans="4:14" x14ac:dyDescent="0.2">
      <c r="G90" s="5"/>
    </row>
    <row r="91" spans="4:14" x14ac:dyDescent="0.2">
      <c r="G91" s="5"/>
    </row>
    <row r="92" spans="4:14" x14ac:dyDescent="0.2">
      <c r="G92" s="5"/>
      <c r="N92" s="97">
        <f>SUM(N67:N91)</f>
        <v>0</v>
      </c>
    </row>
    <row r="96" spans="4:14" x14ac:dyDescent="0.2">
      <c r="D96" s="5"/>
      <c r="E96" s="5"/>
      <c r="F96" s="5"/>
      <c r="G96" s="5"/>
    </row>
    <row r="97" spans="4:7" x14ac:dyDescent="0.2">
      <c r="D97" s="5"/>
      <c r="E97" s="5"/>
      <c r="F97" s="5"/>
      <c r="G97" s="5"/>
    </row>
    <row r="98" spans="4:7" x14ac:dyDescent="0.2">
      <c r="D98" s="5"/>
      <c r="E98" s="5"/>
      <c r="F98" s="5"/>
      <c r="G98" s="5"/>
    </row>
    <row r="99" spans="4:7" x14ac:dyDescent="0.2">
      <c r="D99" s="5"/>
      <c r="E99" s="5"/>
      <c r="F99" s="5"/>
      <c r="G99" s="5"/>
    </row>
    <row r="100" spans="4:7" x14ac:dyDescent="0.2">
      <c r="D100" s="5"/>
      <c r="E100" s="5"/>
      <c r="F100" s="5"/>
      <c r="G100" s="5"/>
    </row>
    <row r="101" spans="4:7" x14ac:dyDescent="0.2">
      <c r="D101" s="5"/>
      <c r="E101" s="5"/>
      <c r="F101" s="5"/>
      <c r="G101" s="5"/>
    </row>
    <row r="102" spans="4:7" x14ac:dyDescent="0.2">
      <c r="D102" s="5"/>
      <c r="E102" s="5"/>
      <c r="F102" s="5"/>
      <c r="G102" s="5"/>
    </row>
    <row r="103" spans="4:7" x14ac:dyDescent="0.2">
      <c r="D103" s="5"/>
      <c r="E103" s="5"/>
      <c r="F103" s="5"/>
      <c r="G103" s="5"/>
    </row>
    <row r="104" spans="4:7" x14ac:dyDescent="0.2">
      <c r="D104" s="5"/>
      <c r="E104" s="5"/>
      <c r="F104" s="5"/>
      <c r="G104" s="5"/>
    </row>
    <row r="105" spans="4:7" x14ac:dyDescent="0.2">
      <c r="D105" s="5"/>
      <c r="E105" s="5"/>
      <c r="F105" s="5"/>
      <c r="G105" s="5"/>
    </row>
    <row r="106" spans="4:7" x14ac:dyDescent="0.2">
      <c r="D106" s="5"/>
      <c r="E106" s="5"/>
      <c r="F106" s="5"/>
      <c r="G106" s="5"/>
    </row>
    <row r="107" spans="4:7" x14ac:dyDescent="0.2">
      <c r="D107" s="5"/>
      <c r="E107" s="5"/>
      <c r="F107" s="5"/>
      <c r="G107" s="5"/>
    </row>
    <row r="108" spans="4:7" x14ac:dyDescent="0.2">
      <c r="D108" s="5"/>
      <c r="E108" s="5"/>
      <c r="F108" s="5"/>
      <c r="G108" s="5"/>
    </row>
    <row r="109" spans="4:7" x14ac:dyDescent="0.2">
      <c r="D109" s="5"/>
      <c r="E109" s="5"/>
      <c r="F109" s="5"/>
      <c r="G109" s="5"/>
    </row>
    <row r="110" spans="4:7" x14ac:dyDescent="0.2">
      <c r="D110" s="5"/>
      <c r="E110" s="5"/>
      <c r="F110" s="5"/>
      <c r="G110" s="5"/>
    </row>
    <row r="111" spans="4:7" x14ac:dyDescent="0.2">
      <c r="D111" s="5"/>
      <c r="E111" s="5"/>
      <c r="F111" s="5"/>
      <c r="G111" s="5"/>
    </row>
    <row r="112" spans="4:7" x14ac:dyDescent="0.2">
      <c r="D112" s="5"/>
      <c r="E112" s="5"/>
      <c r="F112" s="5"/>
      <c r="G112" s="5"/>
    </row>
    <row r="113" spans="4:7" x14ac:dyDescent="0.2">
      <c r="D113" s="5"/>
      <c r="E113" s="5"/>
      <c r="F113" s="5"/>
      <c r="G113" s="5"/>
    </row>
    <row r="114" spans="4:7" x14ac:dyDescent="0.2">
      <c r="D114" s="5"/>
      <c r="E114" s="5"/>
      <c r="F114" s="5"/>
      <c r="G114" s="5"/>
    </row>
    <row r="115" spans="4:7" x14ac:dyDescent="0.2">
      <c r="D115" s="5"/>
      <c r="E115" s="5"/>
      <c r="F115" s="5"/>
      <c r="G115" s="5"/>
    </row>
    <row r="116" spans="4:7" x14ac:dyDescent="0.2">
      <c r="D116" s="5"/>
      <c r="E116" s="5"/>
      <c r="F116" s="5"/>
      <c r="G116" s="5"/>
    </row>
    <row r="117" spans="4:7" x14ac:dyDescent="0.2">
      <c r="D117" s="5"/>
      <c r="E117" s="5"/>
      <c r="F117" s="5"/>
      <c r="G117" s="5"/>
    </row>
    <row r="118" spans="4:7" x14ac:dyDescent="0.2">
      <c r="D118" s="5"/>
      <c r="E118" s="5"/>
      <c r="F118" s="5"/>
      <c r="G118" s="5"/>
    </row>
    <row r="119" spans="4:7" x14ac:dyDescent="0.2">
      <c r="D119" s="5"/>
      <c r="E119" s="5"/>
      <c r="F119" s="5"/>
      <c r="G119" s="5"/>
    </row>
    <row r="120" spans="4:7" x14ac:dyDescent="0.2">
      <c r="D120" s="5"/>
      <c r="E120" s="5"/>
      <c r="F120" s="5"/>
      <c r="G120" s="5"/>
    </row>
    <row r="121" spans="4:7" x14ac:dyDescent="0.2">
      <c r="D121" s="5"/>
      <c r="E121" s="5"/>
      <c r="F121" s="5"/>
      <c r="G121" s="5"/>
    </row>
    <row r="122" spans="4:7" x14ac:dyDescent="0.2">
      <c r="D122" s="5"/>
      <c r="E122" s="5"/>
      <c r="F122" s="5"/>
      <c r="G122" s="5"/>
    </row>
    <row r="123" spans="4:7" x14ac:dyDescent="0.2">
      <c r="D123" s="5"/>
      <c r="E123" s="5"/>
      <c r="F123" s="5"/>
      <c r="G123" s="5"/>
    </row>
    <row r="124" spans="4:7" x14ac:dyDescent="0.2">
      <c r="D124" s="5"/>
      <c r="E124" s="5"/>
      <c r="F124" s="5"/>
      <c r="G124" s="5"/>
    </row>
    <row r="125" spans="4:7" x14ac:dyDescent="0.2">
      <c r="D125" s="5"/>
      <c r="E125" s="5"/>
      <c r="F125" s="5"/>
      <c r="G125" s="5"/>
    </row>
    <row r="126" spans="4:7" x14ac:dyDescent="0.2">
      <c r="D126" s="5"/>
      <c r="E126" s="5"/>
      <c r="F126" s="5"/>
      <c r="G126" s="5"/>
    </row>
    <row r="127" spans="4:7" x14ac:dyDescent="0.2">
      <c r="D127" s="5"/>
      <c r="E127" s="5"/>
      <c r="F127" s="5"/>
      <c r="G127" s="5"/>
    </row>
    <row r="128" spans="4:7" x14ac:dyDescent="0.2">
      <c r="D128" s="5"/>
      <c r="E128" s="5"/>
      <c r="F128" s="5"/>
      <c r="G128" s="5"/>
    </row>
    <row r="129" spans="4:7" x14ac:dyDescent="0.2">
      <c r="D129" s="5"/>
      <c r="E129" s="5"/>
      <c r="F129" s="5"/>
      <c r="G129" s="5"/>
    </row>
    <row r="130" spans="4:7" x14ac:dyDescent="0.2">
      <c r="D130" s="5"/>
      <c r="E130" s="5"/>
      <c r="F130" s="5"/>
      <c r="G130" s="5"/>
    </row>
    <row r="131" spans="4:7" x14ac:dyDescent="0.2">
      <c r="D131" s="5"/>
      <c r="E131" s="5"/>
      <c r="F131" s="5"/>
      <c r="G131" s="5"/>
    </row>
    <row r="132" spans="4:7" x14ac:dyDescent="0.2">
      <c r="D132" s="5"/>
      <c r="E132" s="5"/>
      <c r="F132" s="5"/>
      <c r="G132" s="5"/>
    </row>
    <row r="133" spans="4:7" x14ac:dyDescent="0.2">
      <c r="D133" s="5"/>
      <c r="E133" s="5"/>
      <c r="F133" s="5"/>
      <c r="G133" s="5"/>
    </row>
    <row r="134" spans="4:7" x14ac:dyDescent="0.2">
      <c r="D134" s="5"/>
      <c r="E134" s="5"/>
      <c r="F134" s="5"/>
      <c r="G134" s="5"/>
    </row>
    <row r="135" spans="4:7" x14ac:dyDescent="0.2">
      <c r="D135" s="5"/>
      <c r="E135" s="5"/>
      <c r="F135" s="5"/>
      <c r="G135" s="5"/>
    </row>
    <row r="136" spans="4:7" x14ac:dyDescent="0.2">
      <c r="D136" s="5"/>
      <c r="E136" s="5"/>
      <c r="F136" s="5"/>
      <c r="G136" s="5"/>
    </row>
    <row r="137" spans="4:7" x14ac:dyDescent="0.2">
      <c r="D137" s="5"/>
      <c r="E137" s="5"/>
      <c r="F137" s="5"/>
      <c r="G137" s="5"/>
    </row>
    <row r="138" spans="4:7" x14ac:dyDescent="0.2">
      <c r="D138" s="5"/>
      <c r="E138" s="5"/>
      <c r="F138" s="5"/>
      <c r="G138" s="5"/>
    </row>
    <row r="139" spans="4:7" x14ac:dyDescent="0.2">
      <c r="D139" s="5"/>
      <c r="E139" s="5"/>
      <c r="F139" s="5"/>
      <c r="G139" s="5"/>
    </row>
    <row r="140" spans="4:7" x14ac:dyDescent="0.2">
      <c r="D140" s="5"/>
      <c r="E140" s="5"/>
      <c r="F140" s="5"/>
      <c r="G140" s="5"/>
    </row>
    <row r="141" spans="4:7" x14ac:dyDescent="0.2">
      <c r="D141" s="5"/>
      <c r="E141" s="5"/>
      <c r="F141" s="5"/>
      <c r="G141" s="5"/>
    </row>
    <row r="142" spans="4:7" x14ac:dyDescent="0.2">
      <c r="D142" s="5"/>
      <c r="E142" s="5"/>
      <c r="F142" s="5"/>
      <c r="G142" s="5"/>
    </row>
    <row r="143" spans="4:7" x14ac:dyDescent="0.2">
      <c r="D143" s="5"/>
      <c r="E143" s="5"/>
      <c r="F143" s="5"/>
      <c r="G143" s="5"/>
    </row>
    <row r="144" spans="4:7" x14ac:dyDescent="0.2">
      <c r="D144" s="5"/>
      <c r="E144" s="5"/>
      <c r="F144" s="5"/>
      <c r="G144" s="5"/>
    </row>
    <row r="145" spans="4:7" x14ac:dyDescent="0.2">
      <c r="D145" s="5"/>
      <c r="E145" s="5"/>
      <c r="F145" s="5"/>
      <c r="G145" s="5"/>
    </row>
    <row r="146" spans="4:7" x14ac:dyDescent="0.2">
      <c r="D146" s="5"/>
      <c r="E146" s="5"/>
      <c r="F146" s="5"/>
      <c r="G146" s="5"/>
    </row>
    <row r="147" spans="4:7" x14ac:dyDescent="0.2">
      <c r="D147" s="5"/>
      <c r="E147" s="5"/>
      <c r="F147" s="5"/>
      <c r="G147" s="5"/>
    </row>
    <row r="148" spans="4:7" x14ac:dyDescent="0.2">
      <c r="D148" s="5"/>
      <c r="E148" s="5"/>
      <c r="F148" s="5"/>
      <c r="G148" s="5"/>
    </row>
    <row r="149" spans="4:7" x14ac:dyDescent="0.2">
      <c r="D149" s="5"/>
      <c r="E149" s="5"/>
      <c r="F149" s="5"/>
      <c r="G149" s="5"/>
    </row>
    <row r="150" spans="4:7" x14ac:dyDescent="0.2">
      <c r="D150" s="5"/>
      <c r="E150" s="5"/>
      <c r="F150" s="5"/>
      <c r="G150" s="5"/>
    </row>
    <row r="151" spans="4:7" x14ac:dyDescent="0.2">
      <c r="D151" s="5"/>
      <c r="E151" s="5"/>
      <c r="F151" s="5"/>
      <c r="G151" s="5"/>
    </row>
    <row r="152" spans="4:7" x14ac:dyDescent="0.2">
      <c r="D152" s="5"/>
      <c r="E152" s="5"/>
      <c r="F152" s="5"/>
      <c r="G152" s="5"/>
    </row>
    <row r="153" spans="4:7" x14ac:dyDescent="0.2">
      <c r="D153" s="5"/>
      <c r="E153" s="5"/>
      <c r="F153" s="5"/>
      <c r="G153" s="5"/>
    </row>
    <row r="154" spans="4:7" x14ac:dyDescent="0.2">
      <c r="D154" s="5"/>
      <c r="E154" s="5"/>
      <c r="F154" s="5"/>
      <c r="G154" s="5"/>
    </row>
    <row r="155" spans="4:7" x14ac:dyDescent="0.2">
      <c r="D155" s="5"/>
      <c r="E155" s="5"/>
      <c r="F155" s="5"/>
      <c r="G155" s="5"/>
    </row>
    <row r="156" spans="4:7" x14ac:dyDescent="0.2">
      <c r="D156" s="5"/>
      <c r="E156" s="5"/>
      <c r="F156" s="5"/>
      <c r="G156" s="5"/>
    </row>
    <row r="157" spans="4:7" x14ac:dyDescent="0.2">
      <c r="D157" s="5"/>
      <c r="E157" s="5"/>
      <c r="F157" s="5"/>
      <c r="G157" s="5"/>
    </row>
    <row r="158" spans="4:7" x14ac:dyDescent="0.2">
      <c r="D158" s="5"/>
      <c r="E158" s="5"/>
      <c r="F158" s="5"/>
      <c r="G158" s="5"/>
    </row>
    <row r="159" spans="4:7" x14ac:dyDescent="0.2">
      <c r="D159" s="5"/>
      <c r="E159" s="5"/>
      <c r="F159" s="5"/>
      <c r="G159" s="5"/>
    </row>
    <row r="160" spans="4:7" x14ac:dyDescent="0.2">
      <c r="D160" s="5"/>
      <c r="E160" s="5"/>
      <c r="F160" s="5"/>
      <c r="G160" s="5"/>
    </row>
    <row r="161" spans="4:7" x14ac:dyDescent="0.2">
      <c r="D161" s="5"/>
      <c r="E161" s="5"/>
      <c r="F161" s="5"/>
      <c r="G161" s="5"/>
    </row>
    <row r="162" spans="4:7" x14ac:dyDescent="0.2">
      <c r="D162" s="5"/>
      <c r="E162" s="5"/>
      <c r="F162" s="5"/>
      <c r="G162" s="5"/>
    </row>
    <row r="163" spans="4:7" x14ac:dyDescent="0.2">
      <c r="D163" s="5"/>
      <c r="E163" s="5"/>
      <c r="F163" s="5"/>
      <c r="G163" s="5"/>
    </row>
    <row r="164" spans="4:7" x14ac:dyDescent="0.2">
      <c r="D164" s="5"/>
      <c r="E164" s="5"/>
      <c r="F164" s="5"/>
      <c r="G164" s="5"/>
    </row>
    <row r="165" spans="4:7" x14ac:dyDescent="0.2">
      <c r="D165" s="5"/>
      <c r="E165" s="5"/>
      <c r="F165" s="5"/>
      <c r="G165" s="5"/>
    </row>
    <row r="166" spans="4:7" x14ac:dyDescent="0.2">
      <c r="D166" s="5"/>
      <c r="E166" s="5"/>
      <c r="F166" s="5"/>
      <c r="G166" s="5"/>
    </row>
    <row r="167" spans="4:7" x14ac:dyDescent="0.2">
      <c r="D167" s="5"/>
      <c r="E167" s="5"/>
      <c r="F167" s="5"/>
      <c r="G167" s="5"/>
    </row>
    <row r="168" spans="4:7" x14ac:dyDescent="0.2">
      <c r="D168" s="5"/>
      <c r="E168" s="5"/>
      <c r="F168" s="5"/>
      <c r="G168" s="5"/>
    </row>
    <row r="169" spans="4:7" x14ac:dyDescent="0.2">
      <c r="D169" s="5"/>
      <c r="E169" s="5"/>
      <c r="F169" s="5"/>
      <c r="G169" s="5"/>
    </row>
    <row r="170" spans="4:7" x14ac:dyDescent="0.2">
      <c r="D170" s="5"/>
      <c r="E170" s="5"/>
      <c r="F170" s="5"/>
      <c r="G170" s="5"/>
    </row>
    <row r="171" spans="4:7" x14ac:dyDescent="0.2">
      <c r="D171" s="5"/>
      <c r="E171" s="5"/>
      <c r="F171" s="5"/>
      <c r="G171" s="5"/>
    </row>
    <row r="172" spans="4:7" x14ac:dyDescent="0.2">
      <c r="D172" s="5"/>
      <c r="E172" s="5"/>
      <c r="F172" s="5"/>
      <c r="G172" s="5"/>
    </row>
    <row r="173" spans="4:7" x14ac:dyDescent="0.2">
      <c r="D173" s="5"/>
      <c r="E173" s="5"/>
      <c r="F173" s="5"/>
      <c r="G173" s="5"/>
    </row>
    <row r="174" spans="4:7" x14ac:dyDescent="0.2">
      <c r="D174" s="5"/>
      <c r="E174" s="5"/>
      <c r="F174" s="5"/>
      <c r="G174" s="5"/>
    </row>
    <row r="175" spans="4:7" x14ac:dyDescent="0.2">
      <c r="D175" s="5"/>
      <c r="E175" s="5"/>
      <c r="F175" s="5"/>
      <c r="G175" s="5"/>
    </row>
    <row r="176" spans="4:7" x14ac:dyDescent="0.2">
      <c r="D176" s="5"/>
      <c r="E176" s="5"/>
      <c r="F176" s="5"/>
      <c r="G176" s="5"/>
    </row>
    <row r="177" spans="4:7" x14ac:dyDescent="0.2">
      <c r="D177" s="5"/>
      <c r="E177" s="5"/>
      <c r="F177" s="5"/>
      <c r="G177" s="5"/>
    </row>
    <row r="178" spans="4:7" x14ac:dyDescent="0.2">
      <c r="D178" s="5"/>
      <c r="E178" s="5"/>
      <c r="F178" s="5"/>
      <c r="G178" s="5"/>
    </row>
    <row r="179" spans="4:7" x14ac:dyDescent="0.2">
      <c r="D179" s="5"/>
      <c r="E179" s="5"/>
      <c r="F179" s="5"/>
      <c r="G179" s="5"/>
    </row>
    <row r="180" spans="4:7" x14ac:dyDescent="0.2">
      <c r="D180" s="5"/>
      <c r="E180" s="5"/>
      <c r="F180" s="5"/>
      <c r="G180" s="5"/>
    </row>
    <row r="181" spans="4:7" x14ac:dyDescent="0.2">
      <c r="D181" s="5"/>
      <c r="E181" s="5"/>
      <c r="F181" s="5"/>
      <c r="G181" s="5"/>
    </row>
    <row r="182" spans="4:7" x14ac:dyDescent="0.2">
      <c r="D182" s="5"/>
      <c r="E182" s="5"/>
      <c r="F182" s="5"/>
      <c r="G182" s="5"/>
    </row>
    <row r="183" spans="4:7" x14ac:dyDescent="0.2">
      <c r="D183" s="5"/>
      <c r="E183" s="5"/>
      <c r="F183" s="5"/>
      <c r="G183" s="5"/>
    </row>
    <row r="184" spans="4:7" x14ac:dyDescent="0.2">
      <c r="D184" s="5"/>
      <c r="E184" s="5"/>
      <c r="F184" s="5"/>
      <c r="G184" s="5"/>
    </row>
    <row r="185" spans="4:7" x14ac:dyDescent="0.2">
      <c r="D185" s="5"/>
      <c r="E185" s="5"/>
      <c r="F185" s="5"/>
      <c r="G185" s="5"/>
    </row>
    <row r="186" spans="4:7" x14ac:dyDescent="0.2">
      <c r="D186" s="5"/>
      <c r="E186" s="5"/>
      <c r="F186" s="5"/>
      <c r="G186" s="5"/>
    </row>
    <row r="187" spans="4:7" x14ac:dyDescent="0.2">
      <c r="D187" s="5"/>
      <c r="E187" s="5"/>
      <c r="F187" s="5"/>
      <c r="G187" s="5"/>
    </row>
    <row r="188" spans="4:7" x14ac:dyDescent="0.2">
      <c r="D188" s="5"/>
      <c r="E188" s="5"/>
      <c r="F188" s="5"/>
      <c r="G188" s="5"/>
    </row>
    <row r="189" spans="4:7" x14ac:dyDescent="0.2">
      <c r="D189" s="5"/>
      <c r="E189" s="5"/>
      <c r="F189" s="5"/>
      <c r="G189" s="5"/>
    </row>
    <row r="190" spans="4:7" x14ac:dyDescent="0.2">
      <c r="D190" s="5"/>
      <c r="E190" s="5"/>
      <c r="F190" s="5"/>
      <c r="G190" s="5"/>
    </row>
    <row r="191" spans="4:7" x14ac:dyDescent="0.2">
      <c r="D191" s="5"/>
      <c r="E191" s="5"/>
      <c r="F191" s="5"/>
      <c r="G191" s="5"/>
    </row>
    <row r="192" spans="4:7" x14ac:dyDescent="0.2">
      <c r="D192" s="5"/>
      <c r="E192" s="5"/>
      <c r="F192" s="5"/>
      <c r="G192" s="5"/>
    </row>
    <row r="193" spans="4:7" x14ac:dyDescent="0.2">
      <c r="D193" s="5"/>
      <c r="E193" s="5"/>
      <c r="F193" s="5"/>
      <c r="G193" s="5"/>
    </row>
    <row r="194" spans="4:7" x14ac:dyDescent="0.2">
      <c r="D194" s="5"/>
      <c r="E194" s="5"/>
      <c r="F194" s="5"/>
      <c r="G194" s="5"/>
    </row>
    <row r="195" spans="4:7" x14ac:dyDescent="0.2">
      <c r="D195" s="5"/>
      <c r="E195" s="5"/>
      <c r="F195" s="5"/>
      <c r="G195" s="5"/>
    </row>
    <row r="196" spans="4:7" x14ac:dyDescent="0.2">
      <c r="D196" s="5"/>
      <c r="E196" s="5"/>
      <c r="F196" s="5"/>
      <c r="G196" s="5"/>
    </row>
    <row r="197" spans="4:7" x14ac:dyDescent="0.2">
      <c r="D197" s="5"/>
      <c r="E197" s="5"/>
      <c r="F197" s="5"/>
      <c r="G197" s="5"/>
    </row>
    <row r="198" spans="4:7" x14ac:dyDescent="0.2">
      <c r="D198" s="5"/>
      <c r="E198" s="5"/>
      <c r="F198" s="5"/>
      <c r="G198" s="5"/>
    </row>
    <row r="199" spans="4:7" x14ac:dyDescent="0.2">
      <c r="D199" s="5"/>
      <c r="E199" s="5"/>
      <c r="F199" s="5"/>
      <c r="G199" s="5"/>
    </row>
    <row r="200" spans="4:7" x14ac:dyDescent="0.2">
      <c r="D200" s="5"/>
      <c r="E200" s="5"/>
      <c r="F200" s="5"/>
      <c r="G200" s="5"/>
    </row>
    <row r="201" spans="4:7" x14ac:dyDescent="0.2">
      <c r="D201" s="5"/>
      <c r="E201" s="5"/>
      <c r="F201" s="5"/>
      <c r="G201" s="5"/>
    </row>
    <row r="202" spans="4:7" x14ac:dyDescent="0.2">
      <c r="D202" s="5"/>
      <c r="E202" s="5"/>
      <c r="F202" s="5"/>
      <c r="G202" s="5"/>
    </row>
    <row r="203" spans="4:7" x14ac:dyDescent="0.2">
      <c r="D203" s="5"/>
      <c r="E203" s="5"/>
      <c r="F203" s="5"/>
      <c r="G203" s="5"/>
    </row>
    <row r="204" spans="4:7" x14ac:dyDescent="0.2">
      <c r="D204" s="5"/>
      <c r="E204" s="5"/>
      <c r="F204" s="5"/>
      <c r="G204" s="5"/>
    </row>
    <row r="205" spans="4:7" x14ac:dyDescent="0.2">
      <c r="D205" s="5"/>
      <c r="E205" s="5"/>
      <c r="F205" s="5"/>
      <c r="G205" s="5"/>
    </row>
    <row r="206" spans="4:7" x14ac:dyDescent="0.2">
      <c r="D206" s="5"/>
      <c r="E206" s="5"/>
      <c r="F206" s="5"/>
      <c r="G206" s="5"/>
    </row>
    <row r="207" spans="4:7" x14ac:dyDescent="0.2">
      <c r="D207" s="5"/>
      <c r="E207" s="5"/>
      <c r="F207" s="5"/>
      <c r="G207" s="5"/>
    </row>
    <row r="208" spans="4:7" x14ac:dyDescent="0.2">
      <c r="D208" s="5"/>
      <c r="E208" s="5"/>
      <c r="F208" s="5"/>
      <c r="G208" s="5"/>
    </row>
    <row r="209" spans="4:7" x14ac:dyDescent="0.2">
      <c r="D209" s="5"/>
      <c r="E209" s="5"/>
      <c r="F209" s="5"/>
      <c r="G209" s="5"/>
    </row>
    <row r="210" spans="4:7" x14ac:dyDescent="0.2">
      <c r="D210" s="5"/>
      <c r="E210" s="5"/>
      <c r="F210" s="5"/>
      <c r="G210" s="5"/>
    </row>
    <row r="211" spans="4:7" x14ac:dyDescent="0.2">
      <c r="D211" s="5"/>
      <c r="E211" s="5"/>
      <c r="F211" s="5"/>
      <c r="G211" s="5"/>
    </row>
    <row r="212" spans="4:7" x14ac:dyDescent="0.2">
      <c r="D212" s="5"/>
      <c r="E212" s="5"/>
      <c r="F212" s="5"/>
      <c r="G212" s="5"/>
    </row>
    <row r="213" spans="4:7" x14ac:dyDescent="0.2">
      <c r="D213" s="5"/>
      <c r="E213" s="5"/>
      <c r="F213" s="5"/>
      <c r="G213" s="5"/>
    </row>
    <row r="214" spans="4:7" x14ac:dyDescent="0.2">
      <c r="D214" s="5"/>
      <c r="E214" s="5"/>
      <c r="F214" s="5"/>
      <c r="G214" s="5"/>
    </row>
    <row r="215" spans="4:7" x14ac:dyDescent="0.2">
      <c r="D215" s="5"/>
      <c r="E215" s="5"/>
      <c r="F215" s="5"/>
      <c r="G215" s="5"/>
    </row>
    <row r="216" spans="4:7" x14ac:dyDescent="0.2">
      <c r="D216" s="5"/>
      <c r="E216" s="5"/>
      <c r="F216" s="5"/>
      <c r="G216" s="5"/>
    </row>
    <row r="217" spans="4:7" x14ac:dyDescent="0.2">
      <c r="D217" s="5"/>
      <c r="E217" s="5"/>
      <c r="F217" s="5"/>
      <c r="G217" s="5"/>
    </row>
    <row r="218" spans="4:7" x14ac:dyDescent="0.2">
      <c r="D218" s="5"/>
      <c r="E218" s="5"/>
      <c r="F218" s="5"/>
      <c r="G218" s="5"/>
    </row>
    <row r="219" spans="4:7" x14ac:dyDescent="0.2">
      <c r="D219" s="5"/>
      <c r="E219" s="5"/>
      <c r="F219" s="5"/>
      <c r="G219" s="5"/>
    </row>
    <row r="220" spans="4:7" x14ac:dyDescent="0.2">
      <c r="D220" s="5"/>
      <c r="E220" s="5"/>
      <c r="F220" s="5"/>
      <c r="G220" s="5"/>
    </row>
    <row r="221" spans="4:7" x14ac:dyDescent="0.2">
      <c r="D221" s="5"/>
      <c r="E221" s="5"/>
      <c r="F221" s="5"/>
      <c r="G221" s="5"/>
    </row>
    <row r="222" spans="4:7" x14ac:dyDescent="0.2">
      <c r="D222" s="5"/>
      <c r="E222" s="5"/>
      <c r="F222" s="5"/>
      <c r="G222" s="5"/>
    </row>
    <row r="223" spans="4:7" x14ac:dyDescent="0.2">
      <c r="D223" s="5"/>
      <c r="E223" s="5"/>
      <c r="F223" s="5"/>
      <c r="G223" s="5"/>
    </row>
    <row r="224" spans="4:7" x14ac:dyDescent="0.2">
      <c r="D224" s="5"/>
      <c r="E224" s="5"/>
      <c r="F224" s="5"/>
      <c r="G224" s="5"/>
    </row>
    <row r="225" spans="4:7" x14ac:dyDescent="0.2">
      <c r="D225" s="5"/>
      <c r="E225" s="5"/>
      <c r="F225" s="5"/>
      <c r="G225" s="5"/>
    </row>
    <row r="226" spans="4:7" x14ac:dyDescent="0.2">
      <c r="D226" s="5"/>
      <c r="E226" s="5"/>
      <c r="F226" s="5"/>
      <c r="G226" s="5"/>
    </row>
    <row r="227" spans="4:7" x14ac:dyDescent="0.2">
      <c r="D227" s="5"/>
      <c r="E227" s="5"/>
      <c r="F227" s="5"/>
      <c r="G227" s="5"/>
    </row>
    <row r="228" spans="4:7" x14ac:dyDescent="0.2">
      <c r="D228" s="5"/>
      <c r="E228" s="5"/>
      <c r="F228" s="5"/>
      <c r="G228" s="5"/>
    </row>
    <row r="229" spans="4:7" x14ac:dyDescent="0.2">
      <c r="D229" s="5"/>
      <c r="E229" s="5"/>
      <c r="F229" s="5"/>
      <c r="G229" s="5"/>
    </row>
    <row r="230" spans="4:7" x14ac:dyDescent="0.2">
      <c r="D230" s="5"/>
      <c r="E230" s="5"/>
      <c r="F230" s="5"/>
      <c r="G230" s="5"/>
    </row>
    <row r="231" spans="4:7" x14ac:dyDescent="0.2">
      <c r="D231" s="5"/>
      <c r="E231" s="5"/>
      <c r="F231" s="5"/>
      <c r="G231" s="5"/>
    </row>
    <row r="232" spans="4:7" x14ac:dyDescent="0.2">
      <c r="D232" s="5"/>
      <c r="E232" s="5"/>
      <c r="F232" s="5"/>
      <c r="G232" s="5"/>
    </row>
    <row r="233" spans="4:7" x14ac:dyDescent="0.2">
      <c r="D233" s="5"/>
      <c r="E233" s="5"/>
      <c r="F233" s="5"/>
      <c r="G233" s="5"/>
    </row>
    <row r="234" spans="4:7" x14ac:dyDescent="0.2">
      <c r="D234" s="5"/>
      <c r="E234" s="5"/>
      <c r="F234" s="5"/>
      <c r="G234" s="5"/>
    </row>
    <row r="235" spans="4:7" x14ac:dyDescent="0.2">
      <c r="D235" s="5"/>
      <c r="E235" s="5"/>
      <c r="F235" s="5"/>
      <c r="G235" s="5"/>
    </row>
    <row r="236" spans="4:7" x14ac:dyDescent="0.2">
      <c r="D236" s="5"/>
      <c r="E236" s="5"/>
      <c r="F236" s="5"/>
      <c r="G236" s="5"/>
    </row>
    <row r="237" spans="4:7" x14ac:dyDescent="0.2">
      <c r="D237" s="5"/>
      <c r="E237" s="5"/>
      <c r="F237" s="5"/>
      <c r="G237" s="5"/>
    </row>
    <row r="238" spans="4:7" x14ac:dyDescent="0.2">
      <c r="D238" s="5"/>
      <c r="E238" s="5"/>
      <c r="F238" s="5"/>
      <c r="G238" s="5"/>
    </row>
    <row r="239" spans="4:7" x14ac:dyDescent="0.2">
      <c r="D239" s="5"/>
      <c r="E239" s="5"/>
      <c r="F239" s="5"/>
      <c r="G239" s="5"/>
    </row>
    <row r="240" spans="4:7" x14ac:dyDescent="0.2">
      <c r="D240" s="5"/>
      <c r="E240" s="5"/>
      <c r="F240" s="5"/>
      <c r="G240" s="5"/>
    </row>
    <row r="241" spans="4:7" x14ac:dyDescent="0.2">
      <c r="D241" s="5"/>
      <c r="E241" s="5"/>
      <c r="F241" s="5"/>
      <c r="G241" s="5"/>
    </row>
    <row r="242" spans="4:7" x14ac:dyDescent="0.2">
      <c r="D242" s="5"/>
      <c r="E242" s="5"/>
      <c r="F242" s="5"/>
      <c r="G242" s="5"/>
    </row>
    <row r="243" spans="4:7" x14ac:dyDescent="0.2">
      <c r="D243" s="5"/>
      <c r="E243" s="5"/>
      <c r="F243" s="5"/>
      <c r="G243" s="5"/>
    </row>
    <row r="244" spans="4:7" x14ac:dyDescent="0.2">
      <c r="D244" s="5"/>
      <c r="E244" s="5"/>
      <c r="F244" s="5"/>
      <c r="G244" s="5"/>
    </row>
    <row r="245" spans="4:7" x14ac:dyDescent="0.2">
      <c r="D245" s="5"/>
      <c r="E245" s="5"/>
      <c r="F245" s="5"/>
      <c r="G245" s="5"/>
    </row>
    <row r="246" spans="4:7" x14ac:dyDescent="0.2">
      <c r="D246" s="5"/>
      <c r="E246" s="5"/>
      <c r="F246" s="5"/>
      <c r="G246" s="5"/>
    </row>
    <row r="247" spans="4:7" x14ac:dyDescent="0.2">
      <c r="D247" s="5"/>
      <c r="E247" s="5"/>
      <c r="F247" s="5"/>
      <c r="G247" s="5"/>
    </row>
    <row r="248" spans="4:7" x14ac:dyDescent="0.2">
      <c r="D248" s="5"/>
      <c r="E248" s="5"/>
      <c r="F248" s="5"/>
      <c r="G248" s="5"/>
    </row>
    <row r="249" spans="4:7" x14ac:dyDescent="0.2">
      <c r="D249" s="5"/>
      <c r="E249" s="5"/>
      <c r="F249" s="5"/>
      <c r="G249" s="5"/>
    </row>
    <row r="250" spans="4:7" x14ac:dyDescent="0.2">
      <c r="D250" s="5"/>
      <c r="E250" s="5"/>
      <c r="F250" s="5"/>
      <c r="G250" s="5"/>
    </row>
    <row r="251" spans="4:7" x14ac:dyDescent="0.2">
      <c r="D251" s="5"/>
      <c r="E251" s="5"/>
      <c r="F251" s="5"/>
      <c r="G251" s="5"/>
    </row>
    <row r="252" spans="4:7" x14ac:dyDescent="0.2">
      <c r="D252" s="5"/>
      <c r="E252" s="5"/>
      <c r="F252" s="5"/>
      <c r="G252" s="5"/>
    </row>
    <row r="253" spans="4:7" x14ac:dyDescent="0.2">
      <c r="D253" s="5"/>
      <c r="E253" s="5"/>
      <c r="F253" s="5"/>
      <c r="G253" s="5"/>
    </row>
    <row r="254" spans="4:7" x14ac:dyDescent="0.2">
      <c r="D254" s="5"/>
      <c r="E254" s="5"/>
      <c r="F254" s="5"/>
      <c r="G254" s="5"/>
    </row>
    <row r="255" spans="4:7" x14ac:dyDescent="0.2">
      <c r="D255" s="5"/>
      <c r="E255" s="5"/>
      <c r="F255" s="5"/>
      <c r="G255" s="5"/>
    </row>
    <row r="256" spans="4:7" x14ac:dyDescent="0.2">
      <c r="D256" s="5"/>
      <c r="E256" s="5"/>
      <c r="F256" s="5"/>
      <c r="G256" s="5"/>
    </row>
    <row r="257" spans="4:7" x14ac:dyDescent="0.2">
      <c r="D257" s="5"/>
      <c r="E257" s="5"/>
      <c r="F257" s="5"/>
      <c r="G257" s="5"/>
    </row>
    <row r="258" spans="4:7" x14ac:dyDescent="0.2">
      <c r="D258" s="5"/>
      <c r="E258" s="5"/>
      <c r="F258" s="5"/>
      <c r="G258" s="5"/>
    </row>
    <row r="259" spans="4:7" x14ac:dyDescent="0.2">
      <c r="D259" s="5"/>
      <c r="E259" s="5"/>
      <c r="F259" s="5"/>
      <c r="G259" s="5"/>
    </row>
    <row r="260" spans="4:7" x14ac:dyDescent="0.2">
      <c r="D260" s="5"/>
      <c r="E260" s="5"/>
      <c r="F260" s="5"/>
      <c r="G260" s="5"/>
    </row>
    <row r="261" spans="4:7" x14ac:dyDescent="0.2">
      <c r="D261" s="5"/>
      <c r="E261" s="5"/>
      <c r="F261" s="5"/>
      <c r="G261" s="5"/>
    </row>
    <row r="262" spans="4:7" x14ac:dyDescent="0.2">
      <c r="D262" s="5"/>
      <c r="E262" s="5"/>
      <c r="F262" s="5"/>
      <c r="G262" s="5"/>
    </row>
    <row r="263" spans="4:7" x14ac:dyDescent="0.2">
      <c r="D263" s="5"/>
      <c r="E263" s="5"/>
      <c r="F263" s="5"/>
      <c r="G263" s="5"/>
    </row>
    <row r="264" spans="4:7" x14ac:dyDescent="0.2">
      <c r="D264" s="5"/>
      <c r="E264" s="5"/>
      <c r="F264" s="5"/>
      <c r="G264" s="5"/>
    </row>
    <row r="265" spans="4:7" x14ac:dyDescent="0.2">
      <c r="D265" s="5"/>
      <c r="E265" s="5"/>
      <c r="F265" s="5"/>
      <c r="G265" s="5"/>
    </row>
    <row r="266" spans="4:7" x14ac:dyDescent="0.2">
      <c r="D266" s="5"/>
      <c r="E266" s="5"/>
      <c r="F266" s="5"/>
      <c r="G266" s="5"/>
    </row>
    <row r="267" spans="4:7" x14ac:dyDescent="0.2">
      <c r="D267" s="5"/>
      <c r="E267" s="5"/>
      <c r="F267" s="5"/>
      <c r="G267" s="5"/>
    </row>
    <row r="268" spans="4:7" x14ac:dyDescent="0.2">
      <c r="D268" s="5"/>
      <c r="E268" s="5"/>
      <c r="F268" s="5"/>
      <c r="G268" s="5"/>
    </row>
    <row r="269" spans="4:7" x14ac:dyDescent="0.2">
      <c r="D269" s="5"/>
      <c r="E269" s="5"/>
      <c r="F269" s="5"/>
      <c r="G269" s="5"/>
    </row>
    <row r="270" spans="4:7" x14ac:dyDescent="0.2">
      <c r="D270" s="5"/>
      <c r="E270" s="5"/>
      <c r="F270" s="5"/>
      <c r="G270" s="5"/>
    </row>
    <row r="271" spans="4:7" x14ac:dyDescent="0.2">
      <c r="D271" s="5"/>
      <c r="E271" s="5"/>
      <c r="F271" s="5"/>
      <c r="G271" s="5"/>
    </row>
    <row r="272" spans="4:7" x14ac:dyDescent="0.2">
      <c r="D272" s="5"/>
      <c r="E272" s="5"/>
      <c r="F272" s="5"/>
      <c r="G272" s="5"/>
    </row>
    <row r="273" spans="4:7" x14ac:dyDescent="0.2">
      <c r="D273" s="5"/>
      <c r="E273" s="5"/>
      <c r="F273" s="5"/>
      <c r="G273" s="5"/>
    </row>
    <row r="274" spans="4:7" x14ac:dyDescent="0.2">
      <c r="D274" s="5"/>
      <c r="E274" s="5"/>
      <c r="F274" s="5"/>
      <c r="G274" s="5"/>
    </row>
    <row r="275" spans="4:7" x14ac:dyDescent="0.2">
      <c r="D275" s="5"/>
      <c r="E275" s="5"/>
      <c r="F275" s="5"/>
      <c r="G275" s="5"/>
    </row>
    <row r="276" spans="4:7" x14ac:dyDescent="0.2">
      <c r="D276" s="5"/>
      <c r="E276" s="5"/>
      <c r="F276" s="5"/>
      <c r="G276" s="5"/>
    </row>
    <row r="277" spans="4:7" x14ac:dyDescent="0.2">
      <c r="D277" s="5"/>
      <c r="E277" s="5"/>
      <c r="F277" s="5"/>
      <c r="G277" s="5"/>
    </row>
    <row r="278" spans="4:7" x14ac:dyDescent="0.2">
      <c r="D278" s="5"/>
      <c r="E278" s="5"/>
      <c r="F278" s="5"/>
      <c r="G278" s="5"/>
    </row>
    <row r="279" spans="4:7" x14ac:dyDescent="0.2">
      <c r="D279" s="5"/>
      <c r="E279" s="5"/>
      <c r="F279" s="5"/>
      <c r="G279" s="5"/>
    </row>
    <row r="280" spans="4:7" x14ac:dyDescent="0.2">
      <c r="D280" s="5"/>
      <c r="E280" s="5"/>
      <c r="F280" s="5"/>
      <c r="G280" s="5"/>
    </row>
    <row r="281" spans="4:7" x14ac:dyDescent="0.2">
      <c r="D281" s="5"/>
      <c r="E281" s="5"/>
      <c r="F281" s="5"/>
      <c r="G281" s="5"/>
    </row>
    <row r="282" spans="4:7" x14ac:dyDescent="0.2">
      <c r="D282" s="5"/>
      <c r="E282" s="5"/>
      <c r="F282" s="5"/>
      <c r="G282" s="5"/>
    </row>
    <row r="283" spans="4:7" x14ac:dyDescent="0.2">
      <c r="D283" s="5"/>
      <c r="E283" s="5"/>
      <c r="F283" s="5"/>
      <c r="G283" s="5"/>
    </row>
    <row r="284" spans="4:7" x14ac:dyDescent="0.2">
      <c r="D284" s="5"/>
      <c r="E284" s="5"/>
      <c r="F284" s="5"/>
      <c r="G284" s="5"/>
    </row>
    <row r="285" spans="4:7" x14ac:dyDescent="0.2">
      <c r="D285" s="5"/>
      <c r="E285" s="5"/>
      <c r="F285" s="5"/>
      <c r="G285" s="5"/>
    </row>
    <row r="286" spans="4:7" x14ac:dyDescent="0.2">
      <c r="D286" s="5"/>
      <c r="E286" s="5"/>
      <c r="F286" s="5"/>
      <c r="G286" s="5"/>
    </row>
    <row r="287" spans="4:7" x14ac:dyDescent="0.2">
      <c r="D287" s="5"/>
      <c r="E287" s="5"/>
      <c r="F287" s="5"/>
      <c r="G287" s="5"/>
    </row>
    <row r="288" spans="4:7" x14ac:dyDescent="0.2">
      <c r="D288" s="5"/>
      <c r="E288" s="5"/>
      <c r="F288" s="5"/>
      <c r="G288" s="5"/>
    </row>
    <row r="289" spans="4:7" x14ac:dyDescent="0.2">
      <c r="D289" s="5"/>
      <c r="E289" s="5"/>
      <c r="F289" s="5"/>
      <c r="G289" s="5"/>
    </row>
    <row r="290" spans="4:7" x14ac:dyDescent="0.2">
      <c r="D290" s="5"/>
      <c r="E290" s="5"/>
      <c r="F290" s="5"/>
      <c r="G290" s="5"/>
    </row>
    <row r="291" spans="4:7" x14ac:dyDescent="0.2">
      <c r="D291" s="5"/>
      <c r="E291" s="5"/>
      <c r="F291" s="5"/>
      <c r="G291" s="5"/>
    </row>
    <row r="292" spans="4:7" x14ac:dyDescent="0.2">
      <c r="D292" s="5"/>
      <c r="E292" s="5"/>
      <c r="F292" s="5"/>
      <c r="G292" s="5"/>
    </row>
    <row r="293" spans="4:7" x14ac:dyDescent="0.2">
      <c r="D293" s="5"/>
      <c r="E293" s="5"/>
      <c r="F293" s="5"/>
      <c r="G293" s="5"/>
    </row>
    <row r="294" spans="4:7" x14ac:dyDescent="0.2">
      <c r="D294" s="5"/>
      <c r="E294" s="5"/>
      <c r="F294" s="5"/>
      <c r="G294" s="5"/>
    </row>
    <row r="295" spans="4:7" x14ac:dyDescent="0.2">
      <c r="D295" s="5"/>
      <c r="E295" s="5"/>
      <c r="F295" s="5"/>
      <c r="G295" s="5"/>
    </row>
    <row r="296" spans="4:7" x14ac:dyDescent="0.2">
      <c r="D296" s="5"/>
      <c r="E296" s="5"/>
      <c r="F296" s="5"/>
      <c r="G296" s="5"/>
    </row>
    <row r="297" spans="4:7" x14ac:dyDescent="0.2">
      <c r="D297" s="5"/>
      <c r="E297" s="5"/>
      <c r="F297" s="5"/>
      <c r="G297" s="5"/>
    </row>
    <row r="298" spans="4:7" x14ac:dyDescent="0.2">
      <c r="D298" s="5"/>
      <c r="E298" s="5"/>
      <c r="F298" s="5"/>
      <c r="G298" s="5"/>
    </row>
    <row r="299" spans="4:7" x14ac:dyDescent="0.2">
      <c r="D299" s="5"/>
      <c r="E299" s="5"/>
      <c r="F299" s="5"/>
      <c r="G299" s="5"/>
    </row>
    <row r="300" spans="4:7" x14ac:dyDescent="0.2">
      <c r="D300" s="5"/>
      <c r="E300" s="5"/>
      <c r="F300" s="5"/>
      <c r="G300" s="5"/>
    </row>
    <row r="301" spans="4:7" x14ac:dyDescent="0.2">
      <c r="D301" s="5"/>
      <c r="E301" s="5"/>
      <c r="F301" s="5"/>
      <c r="G301" s="5"/>
    </row>
    <row r="302" spans="4:7" x14ac:dyDescent="0.2">
      <c r="D302" s="5"/>
      <c r="E302" s="5"/>
      <c r="F302" s="5"/>
      <c r="G302" s="5"/>
    </row>
    <row r="303" spans="4:7" x14ac:dyDescent="0.2">
      <c r="D303" s="5"/>
      <c r="E303" s="5"/>
      <c r="F303" s="5"/>
      <c r="G303" s="5"/>
    </row>
    <row r="304" spans="4:7" x14ac:dyDescent="0.2">
      <c r="D304" s="5"/>
      <c r="E304" s="5"/>
      <c r="F304" s="5"/>
      <c r="G304" s="5"/>
    </row>
    <row r="305" spans="4:7" x14ac:dyDescent="0.2">
      <c r="D305" s="5"/>
      <c r="E305" s="5"/>
      <c r="F305" s="5"/>
      <c r="G305" s="5"/>
    </row>
    <row r="306" spans="4:7" x14ac:dyDescent="0.2">
      <c r="D306" s="5"/>
      <c r="E306" s="5"/>
      <c r="F306" s="5"/>
      <c r="G306" s="5"/>
    </row>
    <row r="307" spans="4:7" x14ac:dyDescent="0.2">
      <c r="D307" s="5"/>
      <c r="E307" s="5"/>
      <c r="F307" s="5"/>
      <c r="G307" s="5"/>
    </row>
    <row r="308" spans="4:7" x14ac:dyDescent="0.2">
      <c r="D308" s="5"/>
      <c r="E308" s="5"/>
      <c r="F308" s="5"/>
      <c r="G308" s="5"/>
    </row>
    <row r="309" spans="4:7" x14ac:dyDescent="0.2">
      <c r="D309" s="5"/>
      <c r="E309" s="5"/>
      <c r="F309" s="5"/>
      <c r="G309" s="5"/>
    </row>
    <row r="310" spans="4:7" x14ac:dyDescent="0.2">
      <c r="D310" s="5"/>
      <c r="E310" s="5"/>
      <c r="F310" s="5"/>
      <c r="G310" s="5"/>
    </row>
    <row r="311" spans="4:7" x14ac:dyDescent="0.2">
      <c r="D311" s="5"/>
      <c r="E311" s="5"/>
      <c r="F311" s="5"/>
      <c r="G311" s="5"/>
    </row>
    <row r="312" spans="4:7" x14ac:dyDescent="0.2">
      <c r="D312" s="5"/>
      <c r="E312" s="5"/>
      <c r="F312" s="5"/>
      <c r="G312" s="5"/>
    </row>
    <row r="313" spans="4:7" x14ac:dyDescent="0.2">
      <c r="D313" s="5"/>
      <c r="E313" s="5"/>
      <c r="F313" s="5"/>
      <c r="G313" s="5"/>
    </row>
    <row r="314" spans="4:7" x14ac:dyDescent="0.2">
      <c r="D314" s="5"/>
      <c r="E314" s="5"/>
      <c r="F314" s="5"/>
      <c r="G314" s="5"/>
    </row>
    <row r="315" spans="4:7" x14ac:dyDescent="0.2">
      <c r="D315" s="5"/>
      <c r="E315" s="5"/>
      <c r="F315" s="5"/>
      <c r="G315" s="5"/>
    </row>
    <row r="316" spans="4:7" x14ac:dyDescent="0.2">
      <c r="D316" s="5"/>
      <c r="E316" s="5"/>
      <c r="F316" s="5"/>
      <c r="G316" s="5"/>
    </row>
    <row r="317" spans="4:7" x14ac:dyDescent="0.2">
      <c r="D317" s="5"/>
      <c r="E317" s="5"/>
      <c r="F317" s="5"/>
      <c r="G317" s="5"/>
    </row>
    <row r="318" spans="4:7" x14ac:dyDescent="0.2">
      <c r="D318" s="5"/>
      <c r="E318" s="5"/>
      <c r="F318" s="5"/>
      <c r="G318" s="5"/>
    </row>
    <row r="319" spans="4:7" x14ac:dyDescent="0.2">
      <c r="D319" s="5"/>
      <c r="E319" s="5"/>
      <c r="F319" s="5"/>
      <c r="G319" s="5"/>
    </row>
    <row r="320" spans="4:7" x14ac:dyDescent="0.2">
      <c r="D320" s="5"/>
      <c r="E320" s="5"/>
      <c r="F320" s="5"/>
      <c r="G320" s="5"/>
    </row>
    <row r="321" spans="4:7" x14ac:dyDescent="0.2">
      <c r="D321" s="5"/>
      <c r="E321" s="5"/>
      <c r="F321" s="5"/>
      <c r="G321" s="5"/>
    </row>
    <row r="322" spans="4:7" x14ac:dyDescent="0.2">
      <c r="D322" s="5"/>
      <c r="E322" s="5"/>
      <c r="F322" s="5"/>
      <c r="G322" s="5"/>
    </row>
    <row r="323" spans="4:7" x14ac:dyDescent="0.2">
      <c r="D323" s="5"/>
      <c r="E323" s="5"/>
      <c r="F323" s="5"/>
      <c r="G323" s="5"/>
    </row>
    <row r="324" spans="4:7" x14ac:dyDescent="0.2">
      <c r="D324" s="5"/>
      <c r="E324" s="5"/>
      <c r="F324" s="5"/>
      <c r="G324" s="5"/>
    </row>
    <row r="325" spans="4:7" x14ac:dyDescent="0.2">
      <c r="D325" s="5"/>
      <c r="E325" s="5"/>
      <c r="F325" s="5"/>
      <c r="G325" s="5"/>
    </row>
    <row r="326" spans="4:7" x14ac:dyDescent="0.2">
      <c r="D326" s="5"/>
      <c r="E326" s="5"/>
      <c r="F326" s="5"/>
      <c r="G326" s="5"/>
    </row>
    <row r="327" spans="4:7" x14ac:dyDescent="0.2">
      <c r="D327" s="5"/>
      <c r="E327" s="5"/>
      <c r="F327" s="5"/>
      <c r="G327" s="5"/>
    </row>
    <row r="328" spans="4:7" x14ac:dyDescent="0.2">
      <c r="D328" s="5"/>
      <c r="E328" s="5"/>
      <c r="F328" s="5"/>
      <c r="G328" s="5"/>
    </row>
    <row r="329" spans="4:7" x14ac:dyDescent="0.2">
      <c r="D329" s="5"/>
      <c r="E329" s="5"/>
      <c r="F329" s="5"/>
      <c r="G329" s="5"/>
    </row>
    <row r="330" spans="4:7" x14ac:dyDescent="0.2">
      <c r="D330" s="5"/>
      <c r="E330" s="5"/>
      <c r="F330" s="5"/>
      <c r="G330" s="5"/>
    </row>
    <row r="331" spans="4:7" x14ac:dyDescent="0.2">
      <c r="D331" s="5"/>
      <c r="E331" s="5"/>
      <c r="F331" s="5"/>
      <c r="G331" s="5"/>
    </row>
    <row r="332" spans="4:7" x14ac:dyDescent="0.2">
      <c r="D332" s="5"/>
      <c r="E332" s="5"/>
      <c r="F332" s="5"/>
      <c r="G332" s="5"/>
    </row>
    <row r="333" spans="4:7" x14ac:dyDescent="0.2">
      <c r="D333" s="5"/>
      <c r="E333" s="5"/>
      <c r="F333" s="5"/>
      <c r="G333" s="5"/>
    </row>
    <row r="334" spans="4:7" x14ac:dyDescent="0.2">
      <c r="D334" s="5"/>
      <c r="E334" s="5"/>
      <c r="F334" s="5"/>
      <c r="G334" s="5"/>
    </row>
    <row r="335" spans="4:7" x14ac:dyDescent="0.2">
      <c r="D335" s="5"/>
      <c r="E335" s="5"/>
      <c r="F335" s="5"/>
      <c r="G335" s="5"/>
    </row>
    <row r="336" spans="4:7" x14ac:dyDescent="0.2">
      <c r="D336" s="5"/>
      <c r="E336" s="5"/>
      <c r="F336" s="5"/>
      <c r="G336" s="5"/>
    </row>
    <row r="337" spans="4:7" x14ac:dyDescent="0.2">
      <c r="D337" s="5"/>
      <c r="E337" s="5"/>
      <c r="F337" s="5"/>
      <c r="G337" s="5"/>
    </row>
    <row r="338" spans="4:7" x14ac:dyDescent="0.2">
      <c r="D338" s="5"/>
      <c r="E338" s="5"/>
      <c r="F338" s="5"/>
      <c r="G338" s="5"/>
    </row>
    <row r="339" spans="4:7" x14ac:dyDescent="0.2">
      <c r="D339" s="5"/>
      <c r="E339" s="5"/>
      <c r="F339" s="5"/>
      <c r="G339" s="5"/>
    </row>
    <row r="340" spans="4:7" x14ac:dyDescent="0.2">
      <c r="D340" s="5"/>
      <c r="E340" s="5"/>
      <c r="F340" s="5"/>
      <c r="G340" s="5"/>
    </row>
    <row r="341" spans="4:7" x14ac:dyDescent="0.2">
      <c r="D341" s="5"/>
      <c r="E341" s="5"/>
      <c r="F341" s="5"/>
      <c r="G341" s="5"/>
    </row>
    <row r="342" spans="4:7" x14ac:dyDescent="0.2">
      <c r="D342" s="5"/>
      <c r="E342" s="5"/>
      <c r="F342" s="5"/>
      <c r="G342" s="5"/>
    </row>
    <row r="343" spans="4:7" x14ac:dyDescent="0.2">
      <c r="D343" s="5"/>
      <c r="E343" s="5"/>
      <c r="F343" s="5"/>
      <c r="G343" s="5"/>
    </row>
    <row r="344" spans="4:7" x14ac:dyDescent="0.2">
      <c r="D344" s="5"/>
      <c r="E344" s="5"/>
      <c r="F344" s="5"/>
      <c r="G344" s="5"/>
    </row>
    <row r="345" spans="4:7" x14ac:dyDescent="0.2">
      <c r="D345" s="5"/>
      <c r="E345" s="5"/>
      <c r="F345" s="5"/>
      <c r="G345" s="5"/>
    </row>
    <row r="346" spans="4:7" x14ac:dyDescent="0.2">
      <c r="D346" s="5"/>
      <c r="E346" s="5"/>
      <c r="F346" s="5"/>
      <c r="G346" s="5"/>
    </row>
    <row r="347" spans="4:7" x14ac:dyDescent="0.2">
      <c r="D347" s="5"/>
      <c r="E347" s="5"/>
      <c r="F347" s="5"/>
      <c r="G347" s="5"/>
    </row>
    <row r="348" spans="4:7" x14ac:dyDescent="0.2">
      <c r="D348" s="5"/>
      <c r="E348" s="5"/>
      <c r="F348" s="5"/>
      <c r="G348" s="5"/>
    </row>
    <row r="349" spans="4:7" x14ac:dyDescent="0.2">
      <c r="D349" s="5"/>
      <c r="E349" s="5"/>
      <c r="F349" s="5"/>
      <c r="G349" s="5"/>
    </row>
    <row r="350" spans="4:7" x14ac:dyDescent="0.2">
      <c r="D350" s="5"/>
      <c r="E350" s="5"/>
      <c r="F350" s="5"/>
      <c r="G350" s="5"/>
    </row>
    <row r="351" spans="4:7" x14ac:dyDescent="0.2">
      <c r="D351" s="5"/>
      <c r="E351" s="5"/>
      <c r="F351" s="5"/>
      <c r="G351" s="5"/>
    </row>
    <row r="352" spans="4:7" x14ac:dyDescent="0.2">
      <c r="D352" s="5"/>
      <c r="E352" s="5"/>
      <c r="F352" s="5"/>
      <c r="G352" s="5"/>
    </row>
    <row r="353" spans="4:7" x14ac:dyDescent="0.2">
      <c r="D353" s="5"/>
      <c r="E353" s="5"/>
      <c r="F353" s="5"/>
      <c r="G353" s="5"/>
    </row>
    <row r="354" spans="4:7" x14ac:dyDescent="0.2">
      <c r="D354" s="5"/>
      <c r="E354" s="5"/>
      <c r="F354" s="5"/>
      <c r="G354" s="5"/>
    </row>
    <row r="355" spans="4:7" x14ac:dyDescent="0.2">
      <c r="D355" s="5"/>
      <c r="E355" s="5"/>
      <c r="F355" s="5"/>
      <c r="G355" s="5"/>
    </row>
    <row r="356" spans="4:7" x14ac:dyDescent="0.2">
      <c r="D356" s="5"/>
      <c r="E356" s="5"/>
      <c r="F356" s="5"/>
      <c r="G356" s="5"/>
    </row>
    <row r="357" spans="4:7" x14ac:dyDescent="0.2">
      <c r="D357" s="5"/>
      <c r="E357" s="5"/>
      <c r="F357" s="5"/>
      <c r="G357" s="5"/>
    </row>
    <row r="358" spans="4:7" x14ac:dyDescent="0.2">
      <c r="D358" s="5"/>
      <c r="E358" s="5"/>
      <c r="F358" s="5"/>
      <c r="G358" s="5"/>
    </row>
    <row r="359" spans="4:7" x14ac:dyDescent="0.2">
      <c r="D359" s="5"/>
      <c r="E359" s="5"/>
      <c r="F359" s="5"/>
      <c r="G359" s="5"/>
    </row>
    <row r="360" spans="4:7" x14ac:dyDescent="0.2">
      <c r="D360" s="5"/>
      <c r="E360" s="5"/>
      <c r="F360" s="5"/>
      <c r="G360" s="5"/>
    </row>
    <row r="361" spans="4:7" x14ac:dyDescent="0.2">
      <c r="D361" s="5"/>
      <c r="E361" s="5"/>
      <c r="F361" s="5"/>
      <c r="G361" s="5"/>
    </row>
    <row r="362" spans="4:7" x14ac:dyDescent="0.2">
      <c r="D362" s="5"/>
      <c r="E362" s="5"/>
      <c r="F362" s="5"/>
      <c r="G362" s="5"/>
    </row>
    <row r="363" spans="4:7" x14ac:dyDescent="0.2">
      <c r="D363" s="5"/>
      <c r="E363" s="5"/>
      <c r="F363" s="5"/>
      <c r="G363" s="5"/>
    </row>
    <row r="364" spans="4:7" x14ac:dyDescent="0.2">
      <c r="D364" s="5"/>
      <c r="E364" s="5"/>
      <c r="F364" s="5"/>
      <c r="G364" s="5"/>
    </row>
    <row r="365" spans="4:7" x14ac:dyDescent="0.2">
      <c r="D365" s="5"/>
      <c r="E365" s="5"/>
      <c r="F365" s="5"/>
      <c r="G365" s="5"/>
    </row>
    <row r="366" spans="4:7" x14ac:dyDescent="0.2">
      <c r="D366" s="5"/>
      <c r="E366" s="5"/>
      <c r="F366" s="5"/>
      <c r="G366" s="5"/>
    </row>
    <row r="367" spans="4:7" x14ac:dyDescent="0.2">
      <c r="D367" s="5"/>
      <c r="E367" s="5"/>
      <c r="F367" s="5"/>
      <c r="G367" s="5"/>
    </row>
    <row r="368" spans="4:7" x14ac:dyDescent="0.2">
      <c r="D368" s="5"/>
      <c r="E368" s="5"/>
      <c r="F368" s="5"/>
      <c r="G368" s="5"/>
    </row>
    <row r="369" spans="4:7" x14ac:dyDescent="0.2">
      <c r="D369" s="5"/>
      <c r="E369" s="5"/>
      <c r="F369" s="5"/>
      <c r="G369" s="5"/>
    </row>
    <row r="370" spans="4:7" x14ac:dyDescent="0.2">
      <c r="D370" s="5"/>
      <c r="E370" s="5"/>
      <c r="F370" s="5"/>
      <c r="G370" s="5"/>
    </row>
    <row r="371" spans="4:7" x14ac:dyDescent="0.2">
      <c r="D371" s="5"/>
      <c r="E371" s="5"/>
      <c r="F371" s="5"/>
      <c r="G371" s="5"/>
    </row>
    <row r="372" spans="4:7" x14ac:dyDescent="0.2">
      <c r="D372" s="5"/>
      <c r="E372" s="5"/>
      <c r="F372" s="5"/>
      <c r="G372" s="5"/>
    </row>
    <row r="373" spans="4:7" x14ac:dyDescent="0.2">
      <c r="D373" s="5"/>
      <c r="E373" s="5"/>
      <c r="F373" s="5"/>
      <c r="G373" s="5"/>
    </row>
    <row r="374" spans="4:7" x14ac:dyDescent="0.2">
      <c r="D374" s="5"/>
      <c r="E374" s="5"/>
      <c r="F374" s="5"/>
      <c r="G374" s="5"/>
    </row>
    <row r="375" spans="4:7" x14ac:dyDescent="0.2">
      <c r="D375" s="5"/>
      <c r="E375" s="5"/>
      <c r="F375" s="5"/>
      <c r="G375" s="5"/>
    </row>
    <row r="376" spans="4:7" x14ac:dyDescent="0.2">
      <c r="D376" s="5"/>
      <c r="E376" s="5"/>
      <c r="F376" s="5"/>
      <c r="G376" s="5"/>
    </row>
    <row r="377" spans="4:7" x14ac:dyDescent="0.2">
      <c r="D377" s="5"/>
      <c r="E377" s="5"/>
      <c r="F377" s="5"/>
      <c r="G377" s="5"/>
    </row>
    <row r="378" spans="4:7" x14ac:dyDescent="0.2">
      <c r="D378" s="5"/>
      <c r="E378" s="5"/>
      <c r="F378" s="5"/>
      <c r="G378" s="5"/>
    </row>
    <row r="379" spans="4:7" x14ac:dyDescent="0.2">
      <c r="D379" s="5"/>
      <c r="E379" s="5"/>
      <c r="F379" s="5"/>
      <c r="G379" s="5"/>
    </row>
    <row r="380" spans="4:7" x14ac:dyDescent="0.2">
      <c r="D380" s="5"/>
      <c r="E380" s="5"/>
      <c r="F380" s="5"/>
      <c r="G380" s="5"/>
    </row>
    <row r="381" spans="4:7" x14ac:dyDescent="0.2">
      <c r="D381" s="5"/>
      <c r="E381" s="5"/>
      <c r="F381" s="5"/>
      <c r="G381" s="5"/>
    </row>
    <row r="382" spans="4:7" x14ac:dyDescent="0.2">
      <c r="D382" s="5"/>
      <c r="E382" s="5"/>
      <c r="F382" s="5"/>
      <c r="G382" s="5"/>
    </row>
    <row r="383" spans="4:7" x14ac:dyDescent="0.2">
      <c r="D383" s="5"/>
      <c r="E383" s="5"/>
      <c r="F383" s="5"/>
      <c r="G383" s="5"/>
    </row>
    <row r="384" spans="4:7" x14ac:dyDescent="0.2">
      <c r="D384" s="5"/>
      <c r="E384" s="5"/>
      <c r="F384" s="5"/>
      <c r="G384" s="5"/>
    </row>
    <row r="385" spans="4:7" x14ac:dyDescent="0.2">
      <c r="D385" s="5"/>
      <c r="E385" s="5"/>
      <c r="F385" s="5"/>
      <c r="G385" s="5"/>
    </row>
    <row r="386" spans="4:7" x14ac:dyDescent="0.2">
      <c r="D386" s="5"/>
      <c r="E386" s="5"/>
      <c r="F386" s="5"/>
      <c r="G386" s="5"/>
    </row>
    <row r="387" spans="4:7" x14ac:dyDescent="0.2">
      <c r="D387" s="5"/>
      <c r="E387" s="5"/>
      <c r="F387" s="5"/>
      <c r="G387" s="5"/>
    </row>
    <row r="388" spans="4:7" x14ac:dyDescent="0.2">
      <c r="D388" s="5"/>
      <c r="E388" s="5"/>
      <c r="F388" s="5"/>
      <c r="G388" s="5"/>
    </row>
    <row r="389" spans="4:7" x14ac:dyDescent="0.2">
      <c r="D389" s="5"/>
      <c r="E389" s="5"/>
      <c r="F389" s="5"/>
      <c r="G389" s="5"/>
    </row>
    <row r="390" spans="4:7" x14ac:dyDescent="0.2">
      <c r="D390" s="5"/>
      <c r="E390" s="5"/>
      <c r="F390" s="5"/>
      <c r="G390" s="5"/>
    </row>
    <row r="391" spans="4:7" x14ac:dyDescent="0.2">
      <c r="D391" s="5"/>
      <c r="E391" s="5"/>
      <c r="F391" s="5"/>
      <c r="G391" s="5"/>
    </row>
    <row r="392" spans="4:7" x14ac:dyDescent="0.2">
      <c r="D392" s="5"/>
      <c r="E392" s="5"/>
      <c r="F392" s="5"/>
      <c r="G392" s="5"/>
    </row>
    <row r="393" spans="4:7" x14ac:dyDescent="0.2">
      <c r="D393" s="5"/>
      <c r="E393" s="5"/>
      <c r="F393" s="5"/>
      <c r="G393" s="5"/>
    </row>
    <row r="394" spans="4:7" x14ac:dyDescent="0.2">
      <c r="D394" s="5"/>
      <c r="E394" s="5"/>
      <c r="F394" s="5"/>
      <c r="G394" s="5"/>
    </row>
    <row r="395" spans="4:7" x14ac:dyDescent="0.2">
      <c r="D395" s="5"/>
      <c r="E395" s="5"/>
      <c r="F395" s="5"/>
      <c r="G395" s="5"/>
    </row>
    <row r="396" spans="4:7" x14ac:dyDescent="0.2">
      <c r="D396" s="5"/>
      <c r="E396" s="5"/>
      <c r="F396" s="5"/>
      <c r="G396" s="5"/>
    </row>
    <row r="397" spans="4:7" x14ac:dyDescent="0.2">
      <c r="D397" s="5"/>
      <c r="E397" s="5"/>
      <c r="F397" s="5"/>
      <c r="G397" s="5"/>
    </row>
    <row r="398" spans="4:7" x14ac:dyDescent="0.2">
      <c r="D398" s="5"/>
      <c r="E398" s="5"/>
      <c r="F398" s="5"/>
      <c r="G398" s="5"/>
    </row>
    <row r="399" spans="4:7" x14ac:dyDescent="0.2">
      <c r="D399" s="5"/>
      <c r="E399" s="5"/>
      <c r="F399" s="5"/>
      <c r="G399" s="5"/>
    </row>
    <row r="400" spans="4:7" x14ac:dyDescent="0.2">
      <c r="D400" s="5"/>
      <c r="E400" s="5"/>
      <c r="F400" s="5"/>
      <c r="G400" s="5"/>
    </row>
    <row r="401" spans="4:7" x14ac:dyDescent="0.2">
      <c r="D401" s="5"/>
      <c r="E401" s="5"/>
      <c r="F401" s="5"/>
      <c r="G401" s="5"/>
    </row>
    <row r="402" spans="4:7" x14ac:dyDescent="0.2">
      <c r="D402" s="5"/>
      <c r="E402" s="5"/>
      <c r="F402" s="5"/>
      <c r="G402" s="5"/>
    </row>
    <row r="403" spans="4:7" x14ac:dyDescent="0.2">
      <c r="D403" s="5"/>
      <c r="E403" s="5"/>
      <c r="F403" s="5"/>
      <c r="G403" s="5"/>
    </row>
    <row r="404" spans="4:7" x14ac:dyDescent="0.2">
      <c r="D404" s="5"/>
      <c r="E404" s="5"/>
      <c r="F404" s="5"/>
      <c r="G404" s="5"/>
    </row>
    <row r="405" spans="4:7" x14ac:dyDescent="0.2">
      <c r="D405" s="5"/>
      <c r="E405" s="5"/>
      <c r="F405" s="5"/>
      <c r="G405" s="5"/>
    </row>
    <row r="406" spans="4:7" x14ac:dyDescent="0.2">
      <c r="D406" s="5"/>
      <c r="E406" s="5"/>
      <c r="F406" s="5"/>
      <c r="G406" s="5"/>
    </row>
    <row r="407" spans="4:7" x14ac:dyDescent="0.2">
      <c r="D407" s="5"/>
      <c r="E407" s="5"/>
      <c r="F407" s="5"/>
      <c r="G407" s="5"/>
    </row>
    <row r="408" spans="4:7" x14ac:dyDescent="0.2">
      <c r="D408" s="5"/>
      <c r="E408" s="5"/>
      <c r="F408" s="5"/>
      <c r="G408" s="5"/>
    </row>
    <row r="409" spans="4:7" x14ac:dyDescent="0.2">
      <c r="D409" s="5"/>
      <c r="E409" s="5"/>
      <c r="F409" s="5"/>
      <c r="G409" s="5"/>
    </row>
    <row r="410" spans="4:7" x14ac:dyDescent="0.2">
      <c r="D410" s="5"/>
      <c r="E410" s="5"/>
      <c r="F410" s="5"/>
      <c r="G410" s="5"/>
    </row>
    <row r="411" spans="4:7" x14ac:dyDescent="0.2">
      <c r="D411" s="5"/>
      <c r="E411" s="5"/>
      <c r="F411" s="5"/>
      <c r="G411" s="5"/>
    </row>
    <row r="412" spans="4:7" x14ac:dyDescent="0.2">
      <c r="D412" s="5"/>
      <c r="E412" s="5"/>
      <c r="F412" s="5"/>
      <c r="G412" s="5"/>
    </row>
    <row r="413" spans="4:7" x14ac:dyDescent="0.2">
      <c r="D413" s="5"/>
      <c r="E413" s="5"/>
      <c r="F413" s="5"/>
      <c r="G413" s="5"/>
    </row>
    <row r="414" spans="4:7" x14ac:dyDescent="0.2">
      <c r="D414" s="5"/>
      <c r="E414" s="5"/>
      <c r="F414" s="5"/>
      <c r="G414" s="5"/>
    </row>
    <row r="415" spans="4:7" x14ac:dyDescent="0.2">
      <c r="D415" s="5"/>
      <c r="E415" s="5"/>
      <c r="F415" s="5"/>
      <c r="G415" s="5"/>
    </row>
    <row r="416" spans="4:7" x14ac:dyDescent="0.2">
      <c r="D416" s="5"/>
      <c r="E416" s="5"/>
      <c r="F416" s="5"/>
      <c r="G416" s="5"/>
    </row>
    <row r="417" spans="4:7" x14ac:dyDescent="0.2">
      <c r="D417" s="5"/>
      <c r="E417" s="5"/>
      <c r="F417" s="5"/>
      <c r="G417" s="5"/>
    </row>
    <row r="418" spans="4:7" x14ac:dyDescent="0.2">
      <c r="D418" s="5"/>
      <c r="E418" s="5"/>
      <c r="F418" s="5"/>
      <c r="G418" s="5"/>
    </row>
    <row r="419" spans="4:7" x14ac:dyDescent="0.2">
      <c r="D419" s="5"/>
      <c r="E419" s="5"/>
      <c r="F419" s="5"/>
      <c r="G419" s="5"/>
    </row>
    <row r="420" spans="4:7" x14ac:dyDescent="0.2">
      <c r="D420" s="5"/>
      <c r="E420" s="5"/>
      <c r="F420" s="5"/>
      <c r="G420" s="5"/>
    </row>
    <row r="421" spans="4:7" x14ac:dyDescent="0.2">
      <c r="D421" s="5"/>
      <c r="E421" s="5"/>
      <c r="F421" s="5"/>
      <c r="G421" s="5"/>
    </row>
    <row r="422" spans="4:7" x14ac:dyDescent="0.2">
      <c r="D422" s="5"/>
      <c r="E422" s="5"/>
      <c r="F422" s="5"/>
      <c r="G422" s="5"/>
    </row>
    <row r="423" spans="4:7" x14ac:dyDescent="0.2">
      <c r="D423" s="5"/>
      <c r="E423" s="5"/>
      <c r="F423" s="5"/>
      <c r="G423" s="5"/>
    </row>
    <row r="424" spans="4:7" x14ac:dyDescent="0.2">
      <c r="D424" s="5"/>
      <c r="E424" s="5"/>
      <c r="F424" s="5"/>
      <c r="G424" s="5"/>
    </row>
    <row r="425" spans="4:7" x14ac:dyDescent="0.2">
      <c r="D425" s="5"/>
      <c r="E425" s="5"/>
      <c r="F425" s="5"/>
      <c r="G425" s="5"/>
    </row>
    <row r="426" spans="4:7" x14ac:dyDescent="0.2">
      <c r="D426" s="5"/>
      <c r="E426" s="5"/>
      <c r="F426" s="5"/>
      <c r="G426" s="5"/>
    </row>
    <row r="427" spans="4:7" x14ac:dyDescent="0.2">
      <c r="D427" s="5"/>
      <c r="E427" s="5"/>
      <c r="F427" s="5"/>
      <c r="G427" s="5"/>
    </row>
    <row r="428" spans="4:7" x14ac:dyDescent="0.2">
      <c r="D428" s="5"/>
      <c r="E428" s="5"/>
      <c r="F428" s="5"/>
      <c r="G428" s="5"/>
    </row>
    <row r="429" spans="4:7" x14ac:dyDescent="0.2">
      <c r="D429" s="5"/>
      <c r="E429" s="5"/>
      <c r="F429" s="5"/>
      <c r="G429" s="5"/>
    </row>
    <row r="430" spans="4:7" x14ac:dyDescent="0.2">
      <c r="D430" s="5"/>
      <c r="E430" s="5"/>
      <c r="F430" s="5"/>
      <c r="G430" s="5"/>
    </row>
    <row r="431" spans="4:7" x14ac:dyDescent="0.2">
      <c r="D431" s="5"/>
      <c r="E431" s="5"/>
      <c r="F431" s="5"/>
      <c r="G431" s="5"/>
    </row>
    <row r="432" spans="4:7" x14ac:dyDescent="0.2">
      <c r="D432" s="5"/>
      <c r="E432" s="5"/>
      <c r="F432" s="5"/>
      <c r="G432" s="5"/>
    </row>
    <row r="433" spans="4:7" x14ac:dyDescent="0.2">
      <c r="D433" s="5"/>
      <c r="E433" s="5"/>
      <c r="F433" s="5"/>
      <c r="G433" s="5"/>
    </row>
    <row r="434" spans="4:7" x14ac:dyDescent="0.2">
      <c r="D434" s="5"/>
      <c r="E434" s="5"/>
      <c r="F434" s="5"/>
      <c r="G434" s="5"/>
    </row>
    <row r="435" spans="4:7" x14ac:dyDescent="0.2">
      <c r="D435" s="5"/>
      <c r="E435" s="5"/>
      <c r="F435" s="5"/>
      <c r="G435" s="5"/>
    </row>
    <row r="436" spans="4:7" x14ac:dyDescent="0.2">
      <c r="D436" s="5"/>
      <c r="E436" s="5"/>
      <c r="F436" s="5"/>
      <c r="G436" s="5"/>
    </row>
    <row r="437" spans="4:7" x14ac:dyDescent="0.2">
      <c r="D437" s="5"/>
      <c r="E437" s="5"/>
      <c r="F437" s="5"/>
      <c r="G437" s="5"/>
    </row>
    <row r="438" spans="4:7" x14ac:dyDescent="0.2">
      <c r="D438" s="5"/>
      <c r="E438" s="5"/>
      <c r="F438" s="5"/>
      <c r="G438" s="5"/>
    </row>
    <row r="439" spans="4:7" x14ac:dyDescent="0.2">
      <c r="D439" s="5"/>
      <c r="E439" s="5"/>
      <c r="F439" s="5"/>
      <c r="G439" s="5"/>
    </row>
    <row r="440" spans="4:7" x14ac:dyDescent="0.2">
      <c r="D440" s="5"/>
      <c r="E440" s="5"/>
      <c r="F440" s="5"/>
      <c r="G440" s="5"/>
    </row>
    <row r="441" spans="4:7" x14ac:dyDescent="0.2">
      <c r="D441" s="5"/>
      <c r="E441" s="5"/>
      <c r="F441" s="5"/>
      <c r="G441" s="5"/>
    </row>
    <row r="442" spans="4:7" x14ac:dyDescent="0.2">
      <c r="D442" s="5"/>
      <c r="E442" s="5"/>
      <c r="F442" s="5"/>
      <c r="G442" s="5"/>
    </row>
    <row r="443" spans="4:7" x14ac:dyDescent="0.2">
      <c r="D443" s="5"/>
      <c r="E443" s="5"/>
      <c r="F443" s="5"/>
      <c r="G443" s="5"/>
    </row>
    <row r="444" spans="4:7" x14ac:dyDescent="0.2">
      <c r="D444" s="5"/>
      <c r="E444" s="5"/>
      <c r="F444" s="5"/>
      <c r="G444" s="5"/>
    </row>
    <row r="445" spans="4:7" x14ac:dyDescent="0.2">
      <c r="D445" s="5"/>
      <c r="E445" s="5"/>
      <c r="F445" s="5"/>
      <c r="G445" s="5"/>
    </row>
    <row r="446" spans="4:7" x14ac:dyDescent="0.2">
      <c r="D446" s="5"/>
      <c r="E446" s="5"/>
      <c r="F446" s="5"/>
      <c r="G446" s="5"/>
    </row>
    <row r="447" spans="4:7" x14ac:dyDescent="0.2">
      <c r="D447" s="5"/>
      <c r="E447" s="5"/>
      <c r="F447" s="5"/>
      <c r="G447" s="5"/>
    </row>
    <row r="448" spans="4:7" x14ac:dyDescent="0.2">
      <c r="D448" s="5"/>
      <c r="E448" s="5"/>
      <c r="F448" s="5"/>
      <c r="G448" s="5"/>
    </row>
    <row r="449" spans="4:7" x14ac:dyDescent="0.2">
      <c r="D449" s="5"/>
      <c r="E449" s="5"/>
      <c r="F449" s="5"/>
      <c r="G449" s="5"/>
    </row>
    <row r="450" spans="4:7" x14ac:dyDescent="0.2">
      <c r="D450" s="5"/>
      <c r="E450" s="5"/>
      <c r="F450" s="5"/>
      <c r="G450" s="5"/>
    </row>
    <row r="451" spans="4:7" x14ac:dyDescent="0.2">
      <c r="D451" s="5"/>
      <c r="E451" s="5"/>
      <c r="F451" s="5"/>
      <c r="G451" s="5"/>
    </row>
    <row r="452" spans="4:7" x14ac:dyDescent="0.2">
      <c r="D452" s="5"/>
      <c r="E452" s="5"/>
      <c r="F452" s="5"/>
      <c r="G452" s="5"/>
    </row>
    <row r="453" spans="4:7" x14ac:dyDescent="0.2">
      <c r="D453" s="5"/>
      <c r="E453" s="5"/>
      <c r="F453" s="5"/>
      <c r="G453" s="5"/>
    </row>
    <row r="454" spans="4:7" x14ac:dyDescent="0.2">
      <c r="D454" s="5"/>
      <c r="E454" s="5"/>
      <c r="F454" s="5"/>
      <c r="G454" s="5"/>
    </row>
    <row r="455" spans="4:7" x14ac:dyDescent="0.2">
      <c r="D455" s="5"/>
      <c r="E455" s="5"/>
      <c r="F455" s="5"/>
      <c r="G455" s="5"/>
    </row>
    <row r="456" spans="4:7" x14ac:dyDescent="0.2">
      <c r="D456" s="5"/>
      <c r="E456" s="5"/>
      <c r="F456" s="5"/>
      <c r="G456" s="5"/>
    </row>
    <row r="457" spans="4:7" x14ac:dyDescent="0.2">
      <c r="D457" s="5"/>
      <c r="E457" s="5"/>
      <c r="F457" s="5"/>
      <c r="G457" s="5"/>
    </row>
    <row r="458" spans="4:7" x14ac:dyDescent="0.2">
      <c r="D458" s="5"/>
      <c r="E458" s="5"/>
      <c r="F458" s="5"/>
      <c r="G458" s="5"/>
    </row>
    <row r="459" spans="4:7" x14ac:dyDescent="0.2">
      <c r="D459" s="5"/>
      <c r="E459" s="5"/>
      <c r="F459" s="5"/>
      <c r="G459" s="5"/>
    </row>
    <row r="460" spans="4:7" x14ac:dyDescent="0.2">
      <c r="D460" s="5"/>
      <c r="E460" s="5"/>
      <c r="F460" s="5"/>
      <c r="G460" s="5"/>
    </row>
    <row r="461" spans="4:7" x14ac:dyDescent="0.2">
      <c r="D461" s="5"/>
      <c r="E461" s="5"/>
      <c r="F461" s="5"/>
      <c r="G461" s="5"/>
    </row>
    <row r="462" spans="4:7" x14ac:dyDescent="0.2">
      <c r="D462" s="5"/>
      <c r="E462" s="5"/>
      <c r="F462" s="5"/>
      <c r="G462" s="5"/>
    </row>
    <row r="463" spans="4:7" x14ac:dyDescent="0.2">
      <c r="D463" s="5"/>
      <c r="E463" s="5"/>
      <c r="F463" s="5"/>
      <c r="G463" s="5"/>
    </row>
    <row r="464" spans="4:7" x14ac:dyDescent="0.2">
      <c r="D464" s="5"/>
      <c r="E464" s="5"/>
      <c r="F464" s="5"/>
      <c r="G464" s="5"/>
    </row>
    <row r="465" spans="4:7" x14ac:dyDescent="0.2">
      <c r="D465" s="5"/>
      <c r="E465" s="5"/>
      <c r="F465" s="5"/>
      <c r="G465" s="5"/>
    </row>
    <row r="466" spans="4:7" x14ac:dyDescent="0.2">
      <c r="D466" s="5"/>
      <c r="E466" s="5"/>
      <c r="F466" s="5"/>
      <c r="G466" s="5"/>
    </row>
    <row r="467" spans="4:7" x14ac:dyDescent="0.2">
      <c r="D467" s="5"/>
      <c r="E467" s="5"/>
      <c r="F467" s="5"/>
      <c r="G467" s="5"/>
    </row>
    <row r="468" spans="4:7" x14ac:dyDescent="0.2">
      <c r="D468" s="5"/>
      <c r="E468" s="5"/>
      <c r="F468" s="5"/>
      <c r="G468" s="5"/>
    </row>
    <row r="469" spans="4:7" x14ac:dyDescent="0.2">
      <c r="D469" s="5"/>
      <c r="E469" s="5"/>
      <c r="F469" s="5"/>
      <c r="G469" s="5"/>
    </row>
    <row r="470" spans="4:7" x14ac:dyDescent="0.2">
      <c r="D470" s="5"/>
      <c r="E470" s="5"/>
      <c r="F470" s="5"/>
      <c r="G470" s="5"/>
    </row>
    <row r="471" spans="4:7" x14ac:dyDescent="0.2">
      <c r="D471" s="5"/>
      <c r="E471" s="5"/>
      <c r="F471" s="5"/>
      <c r="G471" s="5"/>
    </row>
    <row r="472" spans="4:7" x14ac:dyDescent="0.2">
      <c r="D472" s="5"/>
      <c r="E472" s="5"/>
      <c r="F472" s="5"/>
      <c r="G472" s="5"/>
    </row>
    <row r="473" spans="4:7" x14ac:dyDescent="0.2">
      <c r="D473" s="5"/>
      <c r="E473" s="5"/>
      <c r="F473" s="5"/>
      <c r="G473" s="5"/>
    </row>
    <row r="474" spans="4:7" x14ac:dyDescent="0.2">
      <c r="D474" s="5"/>
      <c r="E474" s="5"/>
      <c r="F474" s="5"/>
      <c r="G474" s="5"/>
    </row>
    <row r="475" spans="4:7" x14ac:dyDescent="0.2">
      <c r="D475" s="5"/>
      <c r="E475" s="5"/>
      <c r="F475" s="5"/>
      <c r="G475" s="5"/>
    </row>
    <row r="476" spans="4:7" x14ac:dyDescent="0.2">
      <c r="D476" s="5"/>
      <c r="E476" s="5"/>
      <c r="F476" s="5"/>
      <c r="G476" s="5"/>
    </row>
    <row r="477" spans="4:7" x14ac:dyDescent="0.2">
      <c r="D477" s="5"/>
      <c r="E477" s="5"/>
      <c r="F477" s="5"/>
      <c r="G477" s="5"/>
    </row>
    <row r="478" spans="4:7" x14ac:dyDescent="0.2">
      <c r="D478" s="5"/>
      <c r="E478" s="5"/>
      <c r="F478" s="5"/>
      <c r="G478" s="5"/>
    </row>
    <row r="479" spans="4:7" x14ac:dyDescent="0.2">
      <c r="D479" s="5"/>
      <c r="E479" s="5"/>
      <c r="F479" s="5"/>
      <c r="G479" s="5"/>
    </row>
    <row r="480" spans="4:7" x14ac:dyDescent="0.2">
      <c r="D480" s="5"/>
      <c r="E480" s="5"/>
      <c r="F480" s="5"/>
      <c r="G480" s="5"/>
    </row>
    <row r="481" spans="4:7" x14ac:dyDescent="0.2">
      <c r="D481" s="5"/>
      <c r="E481" s="5"/>
      <c r="F481" s="5"/>
      <c r="G481" s="5"/>
    </row>
    <row r="482" spans="4:7" x14ac:dyDescent="0.2">
      <c r="D482" s="5"/>
      <c r="E482" s="5"/>
      <c r="F482" s="5"/>
      <c r="G482" s="5"/>
    </row>
    <row r="483" spans="4:7" x14ac:dyDescent="0.2">
      <c r="D483" s="5"/>
      <c r="E483" s="5"/>
      <c r="F483" s="5"/>
      <c r="G483" s="5"/>
    </row>
    <row r="484" spans="4:7" x14ac:dyDescent="0.2">
      <c r="D484" s="5"/>
      <c r="E484" s="5"/>
      <c r="F484" s="5"/>
      <c r="G484" s="5"/>
    </row>
    <row r="485" spans="4:7" x14ac:dyDescent="0.2">
      <c r="D485" s="5"/>
      <c r="E485" s="5"/>
      <c r="F485" s="5"/>
      <c r="G485" s="5"/>
    </row>
    <row r="486" spans="4:7" x14ac:dyDescent="0.2">
      <c r="D486" s="5"/>
      <c r="E486" s="5"/>
      <c r="F486" s="5"/>
      <c r="G486" s="5"/>
    </row>
    <row r="487" spans="4:7" x14ac:dyDescent="0.2">
      <c r="D487" s="5"/>
      <c r="E487" s="5"/>
      <c r="F487" s="5"/>
      <c r="G487" s="5"/>
    </row>
    <row r="488" spans="4:7" x14ac:dyDescent="0.2">
      <c r="D488" s="5"/>
      <c r="E488" s="5"/>
      <c r="F488" s="5"/>
      <c r="G488" s="5"/>
    </row>
    <row r="489" spans="4:7" x14ac:dyDescent="0.2">
      <c r="D489" s="5"/>
      <c r="E489" s="5"/>
      <c r="F489" s="5"/>
      <c r="G489" s="5"/>
    </row>
    <row r="490" spans="4:7" x14ac:dyDescent="0.2">
      <c r="D490" s="5"/>
      <c r="E490" s="5"/>
      <c r="F490" s="5"/>
      <c r="G490" s="5"/>
    </row>
    <row r="491" spans="4:7" x14ac:dyDescent="0.2">
      <c r="D491" s="5"/>
      <c r="E491" s="5"/>
      <c r="F491" s="5"/>
      <c r="G491" s="5"/>
    </row>
    <row r="492" spans="4:7" x14ac:dyDescent="0.2">
      <c r="D492" s="5"/>
      <c r="E492" s="5"/>
      <c r="F492" s="5"/>
      <c r="G492" s="5"/>
    </row>
    <row r="493" spans="4:7" x14ac:dyDescent="0.2">
      <c r="D493" s="5"/>
      <c r="E493" s="5"/>
      <c r="F493" s="5"/>
      <c r="G493" s="5"/>
    </row>
    <row r="494" spans="4:7" x14ac:dyDescent="0.2">
      <c r="D494" s="5"/>
      <c r="E494" s="5"/>
      <c r="F494" s="5"/>
      <c r="G494" s="5"/>
    </row>
    <row r="495" spans="4:7" x14ac:dyDescent="0.2">
      <c r="D495" s="5"/>
      <c r="E495" s="5"/>
      <c r="F495" s="5"/>
      <c r="G495" s="5"/>
    </row>
    <row r="496" spans="4:7" x14ac:dyDescent="0.2">
      <c r="D496" s="5"/>
      <c r="E496" s="5"/>
      <c r="F496" s="5"/>
      <c r="G496" s="5"/>
    </row>
    <row r="497" spans="4:7" x14ac:dyDescent="0.2">
      <c r="D497" s="5"/>
      <c r="E497" s="5"/>
      <c r="F497" s="5"/>
      <c r="G497" s="5"/>
    </row>
    <row r="498" spans="4:7" x14ac:dyDescent="0.2">
      <c r="D498" s="5"/>
      <c r="E498" s="5"/>
      <c r="F498" s="5"/>
      <c r="G498" s="5"/>
    </row>
    <row r="499" spans="4:7" x14ac:dyDescent="0.2">
      <c r="D499" s="5"/>
      <c r="E499" s="5"/>
      <c r="F499" s="5"/>
      <c r="G499" s="5"/>
    </row>
    <row r="500" spans="4:7" x14ac:dyDescent="0.2">
      <c r="D500" s="5"/>
      <c r="E500" s="5"/>
      <c r="F500" s="5"/>
      <c r="G500" s="5"/>
    </row>
    <row r="501" spans="4:7" x14ac:dyDescent="0.2">
      <c r="D501" s="5"/>
      <c r="E501" s="5"/>
      <c r="F501" s="5"/>
      <c r="G501" s="5"/>
    </row>
    <row r="502" spans="4:7" x14ac:dyDescent="0.2">
      <c r="D502" s="5"/>
      <c r="E502" s="5"/>
      <c r="F502" s="5"/>
      <c r="G502" s="5"/>
    </row>
    <row r="503" spans="4:7" x14ac:dyDescent="0.2">
      <c r="D503" s="5"/>
      <c r="E503" s="5"/>
      <c r="F503" s="5"/>
      <c r="G503" s="5"/>
    </row>
    <row r="504" spans="4:7" x14ac:dyDescent="0.2">
      <c r="D504" s="5"/>
      <c r="E504" s="5"/>
      <c r="F504" s="5"/>
      <c r="G504" s="5"/>
    </row>
    <row r="505" spans="4:7" x14ac:dyDescent="0.2">
      <c r="D505" s="5"/>
      <c r="E505" s="5"/>
      <c r="F505" s="5"/>
      <c r="G505" s="5"/>
    </row>
    <row r="506" spans="4:7" x14ac:dyDescent="0.2">
      <c r="D506" s="5"/>
      <c r="E506" s="5"/>
      <c r="F506" s="5"/>
      <c r="G506" s="5"/>
    </row>
    <row r="507" spans="4:7" x14ac:dyDescent="0.2">
      <c r="D507" s="5"/>
      <c r="E507" s="5"/>
      <c r="F507" s="5"/>
      <c r="G507" s="5"/>
    </row>
    <row r="508" spans="4:7" x14ac:dyDescent="0.2">
      <c r="D508" s="5"/>
      <c r="E508" s="5"/>
      <c r="F508" s="5"/>
      <c r="G508" s="5"/>
    </row>
    <row r="509" spans="4:7" x14ac:dyDescent="0.2">
      <c r="D509" s="5"/>
      <c r="E509" s="5"/>
      <c r="F509" s="5"/>
      <c r="G509" s="5"/>
    </row>
    <row r="510" spans="4:7" x14ac:dyDescent="0.2">
      <c r="D510" s="5"/>
      <c r="E510" s="5"/>
      <c r="F510" s="5"/>
      <c r="G510" s="5"/>
    </row>
    <row r="511" spans="4:7" x14ac:dyDescent="0.2">
      <c r="D511" s="5"/>
      <c r="E511" s="5"/>
      <c r="F511" s="5"/>
      <c r="G511" s="5"/>
    </row>
    <row r="512" spans="4:7" x14ac:dyDescent="0.2">
      <c r="D512" s="5"/>
      <c r="E512" s="5"/>
      <c r="F512" s="5"/>
      <c r="G512" s="5"/>
    </row>
    <row r="513" spans="4:7" x14ac:dyDescent="0.2">
      <c r="D513" s="5"/>
      <c r="E513" s="5"/>
      <c r="F513" s="5"/>
      <c r="G513" s="5"/>
    </row>
    <row r="514" spans="4:7" x14ac:dyDescent="0.2">
      <c r="D514" s="5"/>
      <c r="E514" s="5"/>
      <c r="F514" s="5"/>
      <c r="G514" s="5"/>
    </row>
    <row r="515" spans="4:7" x14ac:dyDescent="0.2">
      <c r="D515" s="5"/>
      <c r="E515" s="5"/>
      <c r="F515" s="5"/>
      <c r="G515" s="5"/>
    </row>
    <row r="516" spans="4:7" x14ac:dyDescent="0.2">
      <c r="D516" s="5"/>
      <c r="E516" s="5"/>
      <c r="F516" s="5"/>
      <c r="G516" s="5"/>
    </row>
    <row r="517" spans="4:7" x14ac:dyDescent="0.2">
      <c r="D517" s="5"/>
      <c r="E517" s="5"/>
      <c r="F517" s="5"/>
      <c r="G517" s="5"/>
    </row>
    <row r="518" spans="4:7" x14ac:dyDescent="0.2">
      <c r="D518" s="5"/>
      <c r="E518" s="5"/>
      <c r="F518" s="5"/>
      <c r="G518" s="5"/>
    </row>
    <row r="519" spans="4:7" x14ac:dyDescent="0.2">
      <c r="D519" s="5"/>
      <c r="E519" s="5"/>
      <c r="F519" s="5"/>
      <c r="G519" s="5"/>
    </row>
    <row r="520" spans="4:7" x14ac:dyDescent="0.2">
      <c r="D520" s="5"/>
      <c r="E520" s="5"/>
      <c r="F520" s="5"/>
      <c r="G520" s="5"/>
    </row>
    <row r="521" spans="4:7" x14ac:dyDescent="0.2">
      <c r="D521" s="5"/>
      <c r="E521" s="5"/>
      <c r="F521" s="5"/>
      <c r="G521" s="5"/>
    </row>
    <row r="522" spans="4:7" x14ac:dyDescent="0.2">
      <c r="D522" s="5"/>
      <c r="E522" s="5"/>
      <c r="F522" s="5"/>
      <c r="G522" s="5"/>
    </row>
    <row r="523" spans="4:7" x14ac:dyDescent="0.2">
      <c r="D523" s="5"/>
      <c r="E523" s="5"/>
      <c r="F523" s="5"/>
      <c r="G523" s="5"/>
    </row>
    <row r="524" spans="4:7" x14ac:dyDescent="0.2">
      <c r="D524" s="5"/>
      <c r="E524" s="5"/>
      <c r="F524" s="5"/>
      <c r="G524" s="5"/>
    </row>
    <row r="525" spans="4:7" x14ac:dyDescent="0.2">
      <c r="D525" s="5"/>
      <c r="E525" s="5"/>
      <c r="F525" s="5"/>
      <c r="G525" s="5"/>
    </row>
    <row r="526" spans="4:7" x14ac:dyDescent="0.2">
      <c r="D526" s="5"/>
      <c r="E526" s="5"/>
      <c r="F526" s="5"/>
      <c r="G526" s="5"/>
    </row>
    <row r="527" spans="4:7" x14ac:dyDescent="0.2">
      <c r="D527" s="5"/>
      <c r="E527" s="5"/>
      <c r="F527" s="5"/>
      <c r="G527" s="5"/>
    </row>
    <row r="528" spans="4:7" x14ac:dyDescent="0.2">
      <c r="D528" s="5"/>
      <c r="E528" s="5"/>
      <c r="F528" s="5"/>
      <c r="G528" s="5"/>
    </row>
    <row r="529" spans="4:7" x14ac:dyDescent="0.2">
      <c r="D529" s="5"/>
      <c r="E529" s="5"/>
      <c r="F529" s="5"/>
      <c r="G529" s="5"/>
    </row>
    <row r="530" spans="4:7" x14ac:dyDescent="0.2">
      <c r="D530" s="5"/>
      <c r="E530" s="5"/>
      <c r="F530" s="5"/>
      <c r="G530" s="5"/>
    </row>
    <row r="531" spans="4:7" x14ac:dyDescent="0.2">
      <c r="D531" s="5"/>
      <c r="E531" s="5"/>
      <c r="F531" s="5"/>
      <c r="G531" s="5"/>
    </row>
    <row r="532" spans="4:7" x14ac:dyDescent="0.2">
      <c r="D532" s="5"/>
      <c r="E532" s="5"/>
      <c r="F532" s="5"/>
      <c r="G532" s="5"/>
    </row>
    <row r="533" spans="4:7" x14ac:dyDescent="0.2">
      <c r="D533" s="5"/>
      <c r="E533" s="5"/>
      <c r="F533" s="5"/>
      <c r="G533" s="5"/>
    </row>
    <row r="534" spans="4:7" x14ac:dyDescent="0.2">
      <c r="D534" s="5"/>
      <c r="E534" s="5"/>
      <c r="F534" s="5"/>
      <c r="G534" s="5"/>
    </row>
    <row r="535" spans="4:7" x14ac:dyDescent="0.2">
      <c r="D535" s="5"/>
      <c r="E535" s="5"/>
      <c r="F535" s="5"/>
      <c r="G535" s="5"/>
    </row>
    <row r="536" spans="4:7" x14ac:dyDescent="0.2">
      <c r="D536" s="5"/>
      <c r="E536" s="5"/>
      <c r="F536" s="5"/>
      <c r="G536" s="5"/>
    </row>
    <row r="537" spans="4:7" x14ac:dyDescent="0.2">
      <c r="D537" s="5"/>
      <c r="E537" s="5"/>
      <c r="F537" s="5"/>
      <c r="G537" s="5"/>
    </row>
    <row r="538" spans="4:7" x14ac:dyDescent="0.2">
      <c r="D538" s="5"/>
      <c r="E538" s="5"/>
      <c r="F538" s="5"/>
      <c r="G538" s="5"/>
    </row>
    <row r="539" spans="4:7" x14ac:dyDescent="0.2">
      <c r="D539" s="5"/>
      <c r="E539" s="5"/>
      <c r="F539" s="5"/>
      <c r="G539" s="5"/>
    </row>
    <row r="540" spans="4:7" x14ac:dyDescent="0.2">
      <c r="D540" s="5"/>
      <c r="E540" s="5"/>
      <c r="F540" s="5"/>
      <c r="G540" s="5"/>
    </row>
    <row r="541" spans="4:7" x14ac:dyDescent="0.2">
      <c r="D541" s="5"/>
      <c r="E541" s="5"/>
      <c r="F541" s="5"/>
      <c r="G541" s="5"/>
    </row>
    <row r="542" spans="4:7" x14ac:dyDescent="0.2">
      <c r="D542" s="5"/>
      <c r="E542" s="5"/>
      <c r="F542" s="5"/>
      <c r="G542" s="5"/>
    </row>
    <row r="543" spans="4:7" x14ac:dyDescent="0.2">
      <c r="D543" s="5"/>
      <c r="E543" s="5"/>
      <c r="F543" s="5"/>
      <c r="G543" s="5"/>
    </row>
    <row r="544" spans="4:7" x14ac:dyDescent="0.2">
      <c r="D544" s="5"/>
      <c r="E544" s="5"/>
      <c r="F544" s="5"/>
      <c r="G544" s="5"/>
    </row>
    <row r="545" spans="4:7" x14ac:dyDescent="0.2">
      <c r="D545" s="5"/>
      <c r="E545" s="5"/>
      <c r="F545" s="5"/>
      <c r="G545" s="5"/>
    </row>
    <row r="546" spans="4:7" x14ac:dyDescent="0.2">
      <c r="D546" s="5"/>
      <c r="E546" s="5"/>
      <c r="F546" s="5"/>
      <c r="G546" s="5"/>
    </row>
    <row r="547" spans="4:7" x14ac:dyDescent="0.2">
      <c r="D547" s="5"/>
      <c r="E547" s="5"/>
      <c r="F547" s="5"/>
      <c r="G547" s="5"/>
    </row>
    <row r="548" spans="4:7" x14ac:dyDescent="0.2">
      <c r="D548" s="5"/>
      <c r="E548" s="5"/>
      <c r="F548" s="5"/>
      <c r="G548" s="5"/>
    </row>
    <row r="549" spans="4:7" x14ac:dyDescent="0.2">
      <c r="D549" s="5"/>
      <c r="E549" s="5"/>
      <c r="F549" s="5"/>
      <c r="G549" s="5"/>
    </row>
    <row r="550" spans="4:7" x14ac:dyDescent="0.2">
      <c r="D550" s="5"/>
      <c r="E550" s="5"/>
      <c r="F550" s="5"/>
      <c r="G550" s="5"/>
    </row>
    <row r="551" spans="4:7" x14ac:dyDescent="0.2">
      <c r="D551" s="5"/>
      <c r="E551" s="5"/>
      <c r="F551" s="5"/>
      <c r="G551" s="5"/>
    </row>
    <row r="552" spans="4:7" x14ac:dyDescent="0.2">
      <c r="D552" s="5"/>
      <c r="E552" s="5"/>
      <c r="F552" s="5"/>
      <c r="G552" s="5"/>
    </row>
    <row r="553" spans="4:7" x14ac:dyDescent="0.2">
      <c r="D553" s="5"/>
      <c r="E553" s="5"/>
      <c r="F553" s="5"/>
      <c r="G553" s="5"/>
    </row>
    <row r="554" spans="4:7" x14ac:dyDescent="0.2">
      <c r="D554" s="5"/>
      <c r="E554" s="5"/>
      <c r="F554" s="5"/>
      <c r="G554" s="5"/>
    </row>
    <row r="555" spans="4:7" x14ac:dyDescent="0.2">
      <c r="D555" s="5"/>
      <c r="E555" s="5"/>
      <c r="F555" s="5"/>
      <c r="G555" s="5"/>
    </row>
    <row r="556" spans="4:7" x14ac:dyDescent="0.2">
      <c r="D556" s="5"/>
      <c r="E556" s="5"/>
      <c r="F556" s="5"/>
      <c r="G556" s="5"/>
    </row>
    <row r="557" spans="4:7" x14ac:dyDescent="0.2">
      <c r="D557" s="5"/>
      <c r="E557" s="5"/>
      <c r="F557" s="5"/>
      <c r="G557" s="5"/>
    </row>
    <row r="558" spans="4:7" x14ac:dyDescent="0.2">
      <c r="D558" s="5"/>
      <c r="E558" s="5"/>
      <c r="F558" s="5"/>
      <c r="G558" s="5"/>
    </row>
    <row r="559" spans="4:7" x14ac:dyDescent="0.2">
      <c r="D559" s="5"/>
      <c r="E559" s="5"/>
      <c r="F559" s="5"/>
      <c r="G559" s="5"/>
    </row>
    <row r="560" spans="4:7" x14ac:dyDescent="0.2">
      <c r="D560" s="5"/>
      <c r="E560" s="5"/>
      <c r="F560" s="5"/>
      <c r="G560" s="5"/>
    </row>
    <row r="561" spans="4:7" x14ac:dyDescent="0.2">
      <c r="D561" s="5"/>
      <c r="E561" s="5"/>
      <c r="F561" s="5"/>
      <c r="G561" s="5"/>
    </row>
    <row r="562" spans="4:7" x14ac:dyDescent="0.2">
      <c r="D562" s="5"/>
      <c r="E562" s="5"/>
      <c r="F562" s="5"/>
      <c r="G562" s="5"/>
    </row>
    <row r="563" spans="4:7" x14ac:dyDescent="0.2">
      <c r="D563" s="5"/>
      <c r="E563" s="5"/>
      <c r="F563" s="5"/>
      <c r="G563" s="5"/>
    </row>
    <row r="564" spans="4:7" x14ac:dyDescent="0.2">
      <c r="D564" s="5"/>
      <c r="E564" s="5"/>
      <c r="F564" s="5"/>
      <c r="G564" s="5"/>
    </row>
    <row r="565" spans="4:7" x14ac:dyDescent="0.2">
      <c r="D565" s="5"/>
      <c r="E565" s="5"/>
      <c r="F565" s="5"/>
      <c r="G565" s="5"/>
    </row>
    <row r="566" spans="4:7" x14ac:dyDescent="0.2">
      <c r="D566" s="5"/>
      <c r="E566" s="5"/>
      <c r="F566" s="5"/>
      <c r="G566" s="5"/>
    </row>
    <row r="567" spans="4:7" x14ac:dyDescent="0.2">
      <c r="D567" s="5"/>
      <c r="E567" s="5"/>
      <c r="F567" s="5"/>
      <c r="G567" s="5"/>
    </row>
    <row r="568" spans="4:7" x14ac:dyDescent="0.2">
      <c r="D568" s="5"/>
      <c r="E568" s="5"/>
      <c r="F568" s="5"/>
      <c r="G568" s="5"/>
    </row>
    <row r="569" spans="4:7" x14ac:dyDescent="0.2">
      <c r="D569" s="5"/>
      <c r="E569" s="5"/>
      <c r="F569" s="5"/>
      <c r="G569" s="5"/>
    </row>
    <row r="570" spans="4:7" x14ac:dyDescent="0.2">
      <c r="D570" s="5"/>
      <c r="E570" s="5"/>
      <c r="F570" s="5"/>
      <c r="G570" s="5"/>
    </row>
    <row r="571" spans="4:7" x14ac:dyDescent="0.2">
      <c r="D571" s="5"/>
      <c r="E571" s="5"/>
      <c r="F571" s="5"/>
      <c r="G571" s="5"/>
    </row>
    <row r="572" spans="4:7" x14ac:dyDescent="0.2">
      <c r="D572" s="5"/>
      <c r="E572" s="5"/>
      <c r="F572" s="5"/>
      <c r="G572" s="5"/>
    </row>
    <row r="573" spans="4:7" x14ac:dyDescent="0.2">
      <c r="D573" s="5"/>
      <c r="E573" s="5"/>
      <c r="F573" s="5"/>
      <c r="G573" s="5"/>
    </row>
    <row r="574" spans="4:7" x14ac:dyDescent="0.2">
      <c r="D574" s="5"/>
      <c r="E574" s="5"/>
      <c r="F574" s="5"/>
      <c r="G574" s="5"/>
    </row>
    <row r="575" spans="4:7" x14ac:dyDescent="0.2">
      <c r="D575" s="5"/>
      <c r="E575" s="5"/>
      <c r="F575" s="5"/>
      <c r="G575" s="5"/>
    </row>
    <row r="576" spans="4:7" x14ac:dyDescent="0.2">
      <c r="D576" s="5"/>
      <c r="E576" s="5"/>
      <c r="F576" s="5"/>
      <c r="G576" s="5"/>
    </row>
    <row r="577" spans="4:7" x14ac:dyDescent="0.2">
      <c r="D577" s="5"/>
      <c r="E577" s="5"/>
      <c r="F577" s="5"/>
      <c r="G577" s="5"/>
    </row>
    <row r="578" spans="4:7" x14ac:dyDescent="0.2">
      <c r="D578" s="5"/>
      <c r="E578" s="5"/>
      <c r="F578" s="5"/>
      <c r="G578" s="5"/>
    </row>
    <row r="579" spans="4:7" x14ac:dyDescent="0.2">
      <c r="D579" s="5"/>
      <c r="E579" s="5"/>
      <c r="F579" s="5"/>
      <c r="G579" s="5"/>
    </row>
    <row r="580" spans="4:7" x14ac:dyDescent="0.2">
      <c r="D580" s="5"/>
      <c r="E580" s="5"/>
      <c r="F580" s="5"/>
      <c r="G580" s="5"/>
    </row>
    <row r="581" spans="4:7" x14ac:dyDescent="0.2">
      <c r="D581" s="5"/>
      <c r="E581" s="5"/>
      <c r="F581" s="5"/>
      <c r="G581" s="5"/>
    </row>
    <row r="582" spans="4:7" x14ac:dyDescent="0.2">
      <c r="D582" s="5"/>
      <c r="E582" s="5"/>
      <c r="F582" s="5"/>
      <c r="G582" s="5"/>
    </row>
    <row r="583" spans="4:7" x14ac:dyDescent="0.2">
      <c r="D583" s="5"/>
      <c r="E583" s="5"/>
      <c r="F583" s="5"/>
      <c r="G583" s="5"/>
    </row>
    <row r="584" spans="4:7" x14ac:dyDescent="0.2">
      <c r="D584" s="5"/>
      <c r="E584" s="5"/>
      <c r="F584" s="5"/>
      <c r="G584" s="5"/>
    </row>
    <row r="585" spans="4:7" x14ac:dyDescent="0.2">
      <c r="D585" s="5"/>
      <c r="E585" s="5"/>
      <c r="F585" s="5"/>
      <c r="G585" s="5"/>
    </row>
    <row r="586" spans="4:7" x14ac:dyDescent="0.2">
      <c r="D586" s="5"/>
      <c r="E586" s="5"/>
      <c r="F586" s="5"/>
      <c r="G586" s="5"/>
    </row>
    <row r="587" spans="4:7" x14ac:dyDescent="0.2">
      <c r="D587" s="5"/>
      <c r="E587" s="5"/>
      <c r="F587" s="5"/>
      <c r="G587" s="5"/>
    </row>
    <row r="588" spans="4:7" x14ac:dyDescent="0.2">
      <c r="D588" s="5"/>
      <c r="E588" s="5"/>
      <c r="F588" s="5"/>
      <c r="G588" s="5"/>
    </row>
    <row r="589" spans="4:7" x14ac:dyDescent="0.2">
      <c r="D589" s="5"/>
      <c r="E589" s="5"/>
      <c r="F589" s="5"/>
      <c r="G589" s="5"/>
    </row>
    <row r="590" spans="4:7" x14ac:dyDescent="0.2">
      <c r="D590" s="5"/>
      <c r="E590" s="5"/>
      <c r="F590" s="5"/>
      <c r="G590" s="5"/>
    </row>
    <row r="591" spans="4:7" x14ac:dyDescent="0.2">
      <c r="D591" s="5"/>
      <c r="E591" s="5"/>
      <c r="F591" s="5"/>
      <c r="G591" s="5"/>
    </row>
    <row r="592" spans="4:7" x14ac:dyDescent="0.2">
      <c r="D592" s="5"/>
      <c r="E592" s="5"/>
      <c r="F592" s="5"/>
      <c r="G592" s="5"/>
    </row>
    <row r="593" spans="4:7" x14ac:dyDescent="0.2">
      <c r="D593" s="5"/>
      <c r="E593" s="5"/>
      <c r="F593" s="5"/>
      <c r="G593" s="5"/>
    </row>
    <row r="594" spans="4:7" x14ac:dyDescent="0.2">
      <c r="D594" s="5"/>
      <c r="E594" s="5"/>
      <c r="F594" s="5"/>
      <c r="G594" s="5"/>
    </row>
    <row r="595" spans="4:7" x14ac:dyDescent="0.2">
      <c r="D595" s="5"/>
      <c r="E595" s="5"/>
      <c r="F595" s="5"/>
      <c r="G595" s="5"/>
    </row>
    <row r="596" spans="4:7" x14ac:dyDescent="0.2">
      <c r="D596" s="5"/>
      <c r="E596" s="5"/>
      <c r="F596" s="5"/>
      <c r="G596" s="5"/>
    </row>
    <row r="597" spans="4:7" x14ac:dyDescent="0.2">
      <c r="D597" s="5"/>
      <c r="E597" s="5"/>
      <c r="F597" s="5"/>
      <c r="G597" s="5"/>
    </row>
    <row r="598" spans="4:7" x14ac:dyDescent="0.2">
      <c r="D598" s="5"/>
      <c r="E598" s="5"/>
      <c r="F598" s="5"/>
      <c r="G598" s="5"/>
    </row>
    <row r="599" spans="4:7" x14ac:dyDescent="0.2">
      <c r="D599" s="5"/>
      <c r="E599" s="5"/>
      <c r="F599" s="5"/>
      <c r="G599" s="5"/>
    </row>
    <row r="600" spans="4:7" x14ac:dyDescent="0.2">
      <c r="D600" s="5"/>
      <c r="E600" s="5"/>
      <c r="F600" s="5"/>
      <c r="G600" s="5"/>
    </row>
    <row r="601" spans="4:7" x14ac:dyDescent="0.2">
      <c r="D601" s="5"/>
      <c r="E601" s="5"/>
      <c r="F601" s="5"/>
      <c r="G601" s="5"/>
    </row>
    <row r="602" spans="4:7" x14ac:dyDescent="0.2">
      <c r="D602" s="5"/>
      <c r="E602" s="5"/>
      <c r="F602" s="5"/>
      <c r="G602" s="5"/>
    </row>
    <row r="603" spans="4:7" x14ac:dyDescent="0.2">
      <c r="D603" s="5"/>
      <c r="E603" s="5"/>
      <c r="F603" s="5"/>
      <c r="G603" s="5"/>
    </row>
    <row r="604" spans="4:7" x14ac:dyDescent="0.2">
      <c r="D604" s="5"/>
      <c r="E604" s="5"/>
      <c r="F604" s="5"/>
      <c r="G604" s="5"/>
    </row>
    <row r="605" spans="4:7" x14ac:dyDescent="0.2">
      <c r="D605" s="5"/>
      <c r="E605" s="5"/>
      <c r="F605" s="5"/>
      <c r="G605" s="5"/>
    </row>
    <row r="606" spans="4:7" x14ac:dyDescent="0.2">
      <c r="D606" s="5"/>
      <c r="E606" s="5"/>
      <c r="F606" s="5"/>
      <c r="G606" s="5"/>
    </row>
    <row r="607" spans="4:7" x14ac:dyDescent="0.2">
      <c r="D607" s="5"/>
      <c r="E607" s="5"/>
      <c r="F607" s="5"/>
      <c r="G607" s="5"/>
    </row>
    <row r="608" spans="4:7" x14ac:dyDescent="0.2">
      <c r="D608" s="5"/>
      <c r="E608" s="5"/>
      <c r="F608" s="5"/>
      <c r="G608" s="5"/>
    </row>
    <row r="609" spans="4:7" x14ac:dyDescent="0.2">
      <c r="D609" s="5"/>
      <c r="E609" s="5"/>
      <c r="F609" s="5"/>
      <c r="G609" s="5"/>
    </row>
    <row r="610" spans="4:7" x14ac:dyDescent="0.2">
      <c r="D610" s="5"/>
      <c r="E610" s="5"/>
      <c r="F610" s="5"/>
      <c r="G610" s="5"/>
    </row>
    <row r="611" spans="4:7" x14ac:dyDescent="0.2">
      <c r="D611" s="5"/>
      <c r="E611" s="5"/>
      <c r="F611" s="5"/>
      <c r="G611" s="5"/>
    </row>
    <row r="612" spans="4:7" x14ac:dyDescent="0.2">
      <c r="D612" s="5"/>
      <c r="E612" s="5"/>
      <c r="F612" s="5"/>
      <c r="G612" s="5"/>
    </row>
    <row r="613" spans="4:7" x14ac:dyDescent="0.2">
      <c r="D613" s="5"/>
      <c r="E613" s="5"/>
      <c r="F613" s="5"/>
      <c r="G613" s="5"/>
    </row>
    <row r="614" spans="4:7" x14ac:dyDescent="0.2">
      <c r="D614" s="5"/>
      <c r="E614" s="5"/>
      <c r="F614" s="5"/>
      <c r="G614" s="5"/>
    </row>
    <row r="615" spans="4:7" x14ac:dyDescent="0.2">
      <c r="D615" s="5"/>
      <c r="E615" s="5"/>
      <c r="F615" s="5"/>
      <c r="G615" s="5"/>
    </row>
    <row r="616" spans="4:7" x14ac:dyDescent="0.2">
      <c r="D616" s="5"/>
      <c r="E616" s="5"/>
      <c r="F616" s="5"/>
      <c r="G616" s="5"/>
    </row>
    <row r="617" spans="4:7" x14ac:dyDescent="0.2">
      <c r="D617" s="5"/>
      <c r="E617" s="5"/>
      <c r="F617" s="5"/>
      <c r="G617" s="5"/>
    </row>
    <row r="618" spans="4:7" x14ac:dyDescent="0.2">
      <c r="D618" s="5"/>
      <c r="E618" s="5"/>
      <c r="F618" s="5"/>
      <c r="G618" s="5"/>
    </row>
    <row r="619" spans="4:7" x14ac:dyDescent="0.2">
      <c r="D619" s="5"/>
      <c r="E619" s="5"/>
      <c r="F619" s="5"/>
      <c r="G619" s="5"/>
    </row>
    <row r="620" spans="4:7" x14ac:dyDescent="0.2">
      <c r="D620" s="5"/>
      <c r="E620" s="5"/>
      <c r="F620" s="5"/>
      <c r="G620" s="5"/>
    </row>
    <row r="621" spans="4:7" x14ac:dyDescent="0.2">
      <c r="D621" s="5"/>
      <c r="E621" s="5"/>
      <c r="F621" s="5"/>
      <c r="G621" s="5"/>
    </row>
    <row r="622" spans="4:7" x14ac:dyDescent="0.2">
      <c r="D622" s="5"/>
      <c r="E622" s="5"/>
      <c r="F622" s="5"/>
      <c r="G622" s="5"/>
    </row>
    <row r="623" spans="4:7" x14ac:dyDescent="0.2">
      <c r="D623" s="5"/>
      <c r="E623" s="5"/>
      <c r="F623" s="5"/>
      <c r="G623" s="5"/>
    </row>
    <row r="624" spans="4:7" x14ac:dyDescent="0.2">
      <c r="D624" s="5"/>
      <c r="E624" s="5"/>
      <c r="F624" s="5"/>
      <c r="G624" s="5"/>
    </row>
    <row r="625" spans="4:7" x14ac:dyDescent="0.2">
      <c r="D625" s="5"/>
      <c r="E625" s="5"/>
      <c r="F625" s="5"/>
      <c r="G625" s="5"/>
    </row>
    <row r="626" spans="4:7" x14ac:dyDescent="0.2">
      <c r="D626" s="5"/>
      <c r="E626" s="5"/>
      <c r="F626" s="5"/>
      <c r="G626" s="5"/>
    </row>
    <row r="627" spans="4:7" x14ac:dyDescent="0.2">
      <c r="D627" s="5"/>
      <c r="E627" s="5"/>
      <c r="F627" s="5"/>
      <c r="G627" s="5"/>
    </row>
    <row r="628" spans="4:7" x14ac:dyDescent="0.2">
      <c r="D628" s="5"/>
      <c r="E628" s="5"/>
      <c r="F628" s="5"/>
      <c r="G628" s="5"/>
    </row>
    <row r="629" spans="4:7" x14ac:dyDescent="0.2">
      <c r="D629" s="5"/>
      <c r="E629" s="5"/>
      <c r="F629" s="5"/>
      <c r="G629" s="5"/>
    </row>
    <row r="630" spans="4:7" x14ac:dyDescent="0.2">
      <c r="D630" s="5"/>
      <c r="E630" s="5"/>
      <c r="F630" s="5"/>
      <c r="G630" s="5"/>
    </row>
    <row r="631" spans="4:7" x14ac:dyDescent="0.2">
      <c r="D631" s="5"/>
      <c r="E631" s="5"/>
      <c r="F631" s="5"/>
      <c r="G631" s="5"/>
    </row>
    <row r="632" spans="4:7" x14ac:dyDescent="0.2">
      <c r="D632" s="5"/>
      <c r="E632" s="5"/>
      <c r="F632" s="5"/>
      <c r="G632" s="5"/>
    </row>
    <row r="633" spans="4:7" x14ac:dyDescent="0.2">
      <c r="D633" s="5"/>
      <c r="E633" s="5"/>
      <c r="F633" s="5"/>
      <c r="G633" s="5"/>
    </row>
    <row r="634" spans="4:7" x14ac:dyDescent="0.2">
      <c r="D634" s="5"/>
      <c r="E634" s="5"/>
      <c r="F634" s="5"/>
      <c r="G634" s="5"/>
    </row>
    <row r="635" spans="4:7" x14ac:dyDescent="0.2">
      <c r="D635" s="5"/>
      <c r="E635" s="5"/>
      <c r="F635" s="5"/>
      <c r="G635" s="5"/>
    </row>
    <row r="636" spans="4:7" x14ac:dyDescent="0.2">
      <c r="D636" s="5"/>
      <c r="E636" s="5"/>
      <c r="F636" s="5"/>
      <c r="G636" s="5"/>
    </row>
    <row r="637" spans="4:7" x14ac:dyDescent="0.2">
      <c r="D637" s="5"/>
      <c r="E637" s="5"/>
      <c r="F637" s="5"/>
      <c r="G637" s="5"/>
    </row>
    <row r="638" spans="4:7" x14ac:dyDescent="0.2">
      <c r="D638" s="5"/>
      <c r="E638" s="5"/>
      <c r="F638" s="5"/>
      <c r="G638" s="5"/>
    </row>
    <row r="639" spans="4:7" x14ac:dyDescent="0.2">
      <c r="D639" s="5"/>
      <c r="E639" s="5"/>
      <c r="F639" s="5"/>
      <c r="G639" s="5"/>
    </row>
    <row r="640" spans="4:7" x14ac:dyDescent="0.2">
      <c r="D640" s="5"/>
      <c r="E640" s="5"/>
      <c r="F640" s="5"/>
      <c r="G640" s="5"/>
    </row>
    <row r="641" spans="4:7" x14ac:dyDescent="0.2">
      <c r="D641" s="5"/>
      <c r="E641" s="5"/>
      <c r="F641" s="5"/>
      <c r="G641" s="5"/>
    </row>
    <row r="642" spans="4:7" x14ac:dyDescent="0.2">
      <c r="D642" s="5"/>
      <c r="E642" s="5"/>
      <c r="F642" s="5"/>
      <c r="G642" s="5"/>
    </row>
    <row r="643" spans="4:7" x14ac:dyDescent="0.2">
      <c r="D643" s="5"/>
      <c r="E643" s="5"/>
      <c r="F643" s="5"/>
      <c r="G643" s="5"/>
    </row>
    <row r="644" spans="4:7" x14ac:dyDescent="0.2">
      <c r="D644" s="5"/>
      <c r="E644" s="5"/>
      <c r="F644" s="5"/>
      <c r="G644" s="5"/>
    </row>
    <row r="645" spans="4:7" x14ac:dyDescent="0.2">
      <c r="D645" s="5"/>
      <c r="E645" s="5"/>
      <c r="F645" s="5"/>
      <c r="G645" s="5"/>
    </row>
    <row r="646" spans="4:7" x14ac:dyDescent="0.2">
      <c r="D646" s="5"/>
      <c r="E646" s="5"/>
      <c r="F646" s="5"/>
      <c r="G646" s="5"/>
    </row>
    <row r="647" spans="4:7" x14ac:dyDescent="0.2">
      <c r="D647" s="5"/>
      <c r="E647" s="5"/>
      <c r="F647" s="5"/>
      <c r="G647" s="5"/>
    </row>
    <row r="648" spans="4:7" x14ac:dyDescent="0.2">
      <c r="D648" s="5"/>
      <c r="E648" s="5"/>
      <c r="F648" s="5"/>
      <c r="G648" s="5"/>
    </row>
    <row r="649" spans="4:7" x14ac:dyDescent="0.2">
      <c r="D649" s="5"/>
      <c r="E649" s="5"/>
      <c r="F649" s="5"/>
      <c r="G649" s="5"/>
    </row>
    <row r="650" spans="4:7" x14ac:dyDescent="0.2">
      <c r="D650" s="5"/>
      <c r="E650" s="5"/>
      <c r="F650" s="5"/>
      <c r="G650" s="5"/>
    </row>
    <row r="651" spans="4:7" x14ac:dyDescent="0.2">
      <c r="D651" s="5"/>
      <c r="E651" s="5"/>
      <c r="F651" s="5"/>
      <c r="G651" s="5"/>
    </row>
    <row r="652" spans="4:7" x14ac:dyDescent="0.2">
      <c r="D652" s="5"/>
      <c r="E652" s="5"/>
      <c r="F652" s="5"/>
      <c r="G652" s="5"/>
    </row>
    <row r="653" spans="4:7" x14ac:dyDescent="0.2">
      <c r="D653" s="5"/>
      <c r="E653" s="5"/>
      <c r="F653" s="5"/>
      <c r="G653" s="5"/>
    </row>
    <row r="654" spans="4:7" x14ac:dyDescent="0.2">
      <c r="D654" s="5"/>
      <c r="E654" s="5"/>
      <c r="F654" s="5"/>
      <c r="G654" s="5"/>
    </row>
    <row r="655" spans="4:7" x14ac:dyDescent="0.2">
      <c r="D655" s="5"/>
      <c r="E655" s="5"/>
      <c r="F655" s="5"/>
      <c r="G655" s="5"/>
    </row>
    <row r="656" spans="4:7" x14ac:dyDescent="0.2">
      <c r="D656" s="5"/>
      <c r="E656" s="5"/>
      <c r="F656" s="5"/>
      <c r="G656" s="5"/>
    </row>
    <row r="657" spans="4:7" x14ac:dyDescent="0.2">
      <c r="D657" s="5"/>
      <c r="E657" s="5"/>
      <c r="F657" s="5"/>
      <c r="G657" s="5"/>
    </row>
    <row r="658" spans="4:7" x14ac:dyDescent="0.2">
      <c r="D658" s="5"/>
      <c r="E658" s="5"/>
      <c r="F658" s="5"/>
      <c r="G658" s="5"/>
    </row>
    <row r="659" spans="4:7" x14ac:dyDescent="0.2">
      <c r="D659" s="5"/>
      <c r="E659" s="5"/>
      <c r="F659" s="5"/>
      <c r="G659" s="5"/>
    </row>
    <row r="660" spans="4:7" x14ac:dyDescent="0.2">
      <c r="D660" s="5"/>
      <c r="E660" s="5"/>
      <c r="F660" s="5"/>
      <c r="G660" s="5"/>
    </row>
    <row r="661" spans="4:7" x14ac:dyDescent="0.2">
      <c r="D661" s="5"/>
      <c r="E661" s="5"/>
      <c r="F661" s="5"/>
      <c r="G661" s="5"/>
    </row>
    <row r="662" spans="4:7" x14ac:dyDescent="0.2">
      <c r="D662" s="5"/>
      <c r="E662" s="5"/>
      <c r="F662" s="5"/>
      <c r="G662" s="5"/>
    </row>
    <row r="663" spans="4:7" x14ac:dyDescent="0.2">
      <c r="D663" s="5"/>
      <c r="E663" s="5"/>
      <c r="F663" s="5"/>
      <c r="G663" s="5"/>
    </row>
    <row r="664" spans="4:7" x14ac:dyDescent="0.2">
      <c r="D664" s="5"/>
      <c r="E664" s="5"/>
      <c r="F664" s="5"/>
      <c r="G664" s="5"/>
    </row>
    <row r="665" spans="4:7" x14ac:dyDescent="0.2">
      <c r="D665" s="5"/>
      <c r="E665" s="5"/>
      <c r="F665" s="5"/>
      <c r="G665" s="5"/>
    </row>
    <row r="666" spans="4:7" x14ac:dyDescent="0.2">
      <c r="D666" s="5"/>
      <c r="E666" s="5"/>
      <c r="F666" s="5"/>
      <c r="G666" s="5"/>
    </row>
    <row r="667" spans="4:7" x14ac:dyDescent="0.2">
      <c r="D667" s="5"/>
      <c r="E667" s="5"/>
      <c r="F667" s="5"/>
      <c r="G667" s="5"/>
    </row>
    <row r="668" spans="4:7" x14ac:dyDescent="0.2">
      <c r="D668" s="5"/>
      <c r="E668" s="5"/>
      <c r="F668" s="5"/>
      <c r="G668" s="5"/>
    </row>
    <row r="669" spans="4:7" x14ac:dyDescent="0.2">
      <c r="D669" s="5"/>
      <c r="E669" s="5"/>
      <c r="F669" s="5"/>
      <c r="G669" s="5"/>
    </row>
    <row r="670" spans="4:7" x14ac:dyDescent="0.2">
      <c r="D670" s="5"/>
      <c r="E670" s="5"/>
      <c r="F670" s="5"/>
      <c r="G670" s="5"/>
    </row>
    <row r="671" spans="4:7" x14ac:dyDescent="0.2">
      <c r="D671" s="5"/>
      <c r="E671" s="5"/>
      <c r="F671" s="5"/>
      <c r="G671" s="5"/>
    </row>
    <row r="672" spans="4:7" x14ac:dyDescent="0.2">
      <c r="D672" s="5"/>
      <c r="E672" s="5"/>
      <c r="F672" s="5"/>
      <c r="G672" s="5"/>
    </row>
    <row r="673" spans="4:7" x14ac:dyDescent="0.2">
      <c r="D673" s="5"/>
      <c r="E673" s="5"/>
      <c r="F673" s="5"/>
      <c r="G673" s="5"/>
    </row>
    <row r="674" spans="4:7" x14ac:dyDescent="0.2">
      <c r="D674" s="5"/>
      <c r="E674" s="5"/>
      <c r="F674" s="5"/>
      <c r="G674" s="5"/>
    </row>
    <row r="675" spans="4:7" x14ac:dyDescent="0.2">
      <c r="D675" s="5"/>
      <c r="E675" s="5"/>
      <c r="F675" s="5"/>
      <c r="G675" s="5"/>
    </row>
    <row r="676" spans="4:7" x14ac:dyDescent="0.2">
      <c r="D676" s="5"/>
      <c r="E676" s="5"/>
      <c r="F676" s="5"/>
      <c r="G676" s="5"/>
    </row>
    <row r="677" spans="4:7" x14ac:dyDescent="0.2">
      <c r="D677" s="5"/>
      <c r="E677" s="5"/>
      <c r="F677" s="5"/>
      <c r="G677" s="5"/>
    </row>
    <row r="678" spans="4:7" x14ac:dyDescent="0.2">
      <c r="D678" s="5"/>
      <c r="E678" s="5"/>
      <c r="F678" s="5"/>
      <c r="G678" s="5"/>
    </row>
    <row r="679" spans="4:7" x14ac:dyDescent="0.2">
      <c r="D679" s="5"/>
      <c r="E679" s="5"/>
      <c r="F679" s="5"/>
      <c r="G679" s="5"/>
    </row>
    <row r="680" spans="4:7" x14ac:dyDescent="0.2">
      <c r="D680" s="5"/>
      <c r="E680" s="5"/>
      <c r="F680" s="5"/>
      <c r="G680" s="5"/>
    </row>
    <row r="681" spans="4:7" x14ac:dyDescent="0.2">
      <c r="D681" s="5"/>
      <c r="E681" s="5"/>
      <c r="F681" s="5"/>
      <c r="G681" s="5"/>
    </row>
    <row r="682" spans="4:7" x14ac:dyDescent="0.2">
      <c r="D682" s="5"/>
      <c r="E682" s="5"/>
      <c r="F682" s="5"/>
      <c r="G682" s="5"/>
    </row>
    <row r="683" spans="4:7" x14ac:dyDescent="0.2">
      <c r="D683" s="5"/>
      <c r="E683" s="5"/>
      <c r="F683" s="5"/>
      <c r="G683" s="5"/>
    </row>
    <row r="684" spans="4:7" x14ac:dyDescent="0.2">
      <c r="D684" s="5"/>
      <c r="E684" s="5"/>
      <c r="F684" s="5"/>
      <c r="G684" s="5"/>
    </row>
    <row r="685" spans="4:7" x14ac:dyDescent="0.2">
      <c r="D685" s="5"/>
      <c r="E685" s="5"/>
      <c r="F685" s="5"/>
      <c r="G685" s="5"/>
    </row>
    <row r="686" spans="4:7" x14ac:dyDescent="0.2">
      <c r="D686" s="5"/>
      <c r="E686" s="5"/>
      <c r="F686" s="5"/>
      <c r="G686" s="5"/>
    </row>
    <row r="687" spans="4:7" x14ac:dyDescent="0.2">
      <c r="D687" s="5"/>
      <c r="E687" s="5"/>
      <c r="F687" s="5"/>
      <c r="G687" s="5"/>
    </row>
    <row r="688" spans="4:7" x14ac:dyDescent="0.2">
      <c r="D688" s="5"/>
      <c r="E688" s="5"/>
      <c r="F688" s="5"/>
      <c r="G688" s="5"/>
    </row>
    <row r="689" spans="4:7" x14ac:dyDescent="0.2">
      <c r="D689" s="5"/>
      <c r="E689" s="5"/>
      <c r="F689" s="5"/>
      <c r="G689" s="5"/>
    </row>
    <row r="690" spans="4:7" x14ac:dyDescent="0.2">
      <c r="D690" s="5"/>
      <c r="E690" s="5"/>
      <c r="F690" s="5"/>
      <c r="G690" s="5"/>
    </row>
    <row r="691" spans="4:7" x14ac:dyDescent="0.2">
      <c r="D691" s="5"/>
      <c r="E691" s="5"/>
      <c r="F691" s="5"/>
      <c r="G691" s="5"/>
    </row>
    <row r="692" spans="4:7" x14ac:dyDescent="0.2">
      <c r="D692" s="5"/>
      <c r="E692" s="5"/>
      <c r="F692" s="5"/>
      <c r="G692" s="5"/>
    </row>
    <row r="693" spans="4:7" x14ac:dyDescent="0.2">
      <c r="D693" s="5"/>
      <c r="E693" s="5"/>
      <c r="F693" s="5"/>
      <c r="G693" s="5"/>
    </row>
    <row r="694" spans="4:7" x14ac:dyDescent="0.2">
      <c r="D694" s="5"/>
      <c r="E694" s="5"/>
      <c r="F694" s="5"/>
      <c r="G694" s="5"/>
    </row>
    <row r="695" spans="4:7" x14ac:dyDescent="0.2">
      <c r="D695" s="5"/>
      <c r="E695" s="5"/>
      <c r="F695" s="5"/>
      <c r="G695" s="5"/>
    </row>
    <row r="696" spans="4:7" x14ac:dyDescent="0.2">
      <c r="D696" s="5"/>
      <c r="E696" s="5"/>
      <c r="F696" s="5"/>
      <c r="G696" s="5"/>
    </row>
    <row r="697" spans="4:7" x14ac:dyDescent="0.2">
      <c r="D697" s="5"/>
      <c r="E697" s="5"/>
      <c r="F697" s="5"/>
      <c r="G697" s="5"/>
    </row>
    <row r="698" spans="4:7" x14ac:dyDescent="0.2">
      <c r="D698" s="5"/>
      <c r="E698" s="5"/>
      <c r="F698" s="5"/>
      <c r="G698" s="5"/>
    </row>
    <row r="699" spans="4:7" x14ac:dyDescent="0.2">
      <c r="D699" s="5"/>
      <c r="E699" s="5"/>
      <c r="F699" s="5"/>
      <c r="G699" s="5"/>
    </row>
    <row r="700" spans="4:7" x14ac:dyDescent="0.2">
      <c r="D700" s="5"/>
      <c r="E700" s="5"/>
      <c r="F700" s="5"/>
      <c r="G700" s="5"/>
    </row>
    <row r="701" spans="4:7" x14ac:dyDescent="0.2">
      <c r="D701" s="5"/>
      <c r="E701" s="5"/>
      <c r="F701" s="5"/>
      <c r="G701" s="5"/>
    </row>
    <row r="702" spans="4:7" x14ac:dyDescent="0.2">
      <c r="D702" s="5"/>
      <c r="E702" s="5"/>
      <c r="F702" s="5"/>
      <c r="G702" s="5"/>
    </row>
    <row r="703" spans="4:7" x14ac:dyDescent="0.2">
      <c r="D703" s="5"/>
      <c r="E703" s="5"/>
      <c r="F703" s="5"/>
      <c r="G703" s="5"/>
    </row>
    <row r="704" spans="4:7" x14ac:dyDescent="0.2">
      <c r="D704" s="5"/>
      <c r="E704" s="5"/>
      <c r="F704" s="5"/>
      <c r="G704" s="5"/>
    </row>
    <row r="705" spans="4:7" x14ac:dyDescent="0.2">
      <c r="D705" s="5"/>
      <c r="E705" s="5"/>
      <c r="F705" s="5"/>
      <c r="G705" s="5"/>
    </row>
    <row r="706" spans="4:7" x14ac:dyDescent="0.2">
      <c r="D706" s="5"/>
      <c r="E706" s="5"/>
      <c r="F706" s="5"/>
      <c r="G706" s="5"/>
    </row>
    <row r="707" spans="4:7" x14ac:dyDescent="0.2">
      <c r="D707" s="5"/>
      <c r="E707" s="5"/>
      <c r="F707" s="5"/>
      <c r="G707" s="5"/>
    </row>
    <row r="708" spans="4:7" x14ac:dyDescent="0.2">
      <c r="D708" s="5"/>
      <c r="E708" s="5"/>
      <c r="F708" s="5"/>
      <c r="G708" s="5"/>
    </row>
    <row r="709" spans="4:7" x14ac:dyDescent="0.2">
      <c r="D709" s="5"/>
      <c r="E709" s="5"/>
      <c r="F709" s="5"/>
      <c r="G709" s="5"/>
    </row>
    <row r="710" spans="4:7" x14ac:dyDescent="0.2">
      <c r="D710" s="5"/>
      <c r="E710" s="5"/>
      <c r="F710" s="5"/>
      <c r="G710" s="5"/>
    </row>
    <row r="711" spans="4:7" x14ac:dyDescent="0.2">
      <c r="D711" s="5"/>
      <c r="E711" s="5"/>
      <c r="F711" s="5"/>
      <c r="G711" s="5"/>
    </row>
    <row r="712" spans="4:7" x14ac:dyDescent="0.2">
      <c r="D712" s="5"/>
      <c r="E712" s="5"/>
      <c r="F712" s="5"/>
      <c r="G712" s="5"/>
    </row>
    <row r="713" spans="4:7" x14ac:dyDescent="0.2">
      <c r="D713" s="5"/>
      <c r="E713" s="5"/>
      <c r="F713" s="5"/>
      <c r="G713" s="5"/>
    </row>
    <row r="714" spans="4:7" x14ac:dyDescent="0.2">
      <c r="D714" s="5"/>
      <c r="E714" s="5"/>
      <c r="F714" s="5"/>
      <c r="G714" s="5"/>
    </row>
    <row r="715" spans="4:7" x14ac:dyDescent="0.2">
      <c r="D715" s="5"/>
      <c r="E715" s="5"/>
      <c r="F715" s="5"/>
      <c r="G715" s="5"/>
    </row>
    <row r="716" spans="4:7" x14ac:dyDescent="0.2">
      <c r="D716" s="5"/>
      <c r="E716" s="5"/>
      <c r="F716" s="5"/>
      <c r="G716" s="5"/>
    </row>
    <row r="717" spans="4:7" x14ac:dyDescent="0.2">
      <c r="D717" s="5"/>
      <c r="E717" s="5"/>
      <c r="F717" s="5"/>
      <c r="G717" s="5"/>
    </row>
    <row r="718" spans="4:7" x14ac:dyDescent="0.2">
      <c r="D718" s="5"/>
      <c r="E718" s="5"/>
      <c r="F718" s="5"/>
      <c r="G718" s="5"/>
    </row>
    <row r="719" spans="4:7" x14ac:dyDescent="0.2">
      <c r="D719" s="5"/>
      <c r="E719" s="5"/>
      <c r="F719" s="5"/>
      <c r="G719" s="5"/>
    </row>
    <row r="720" spans="4:7" x14ac:dyDescent="0.2">
      <c r="D720" s="5"/>
      <c r="E720" s="5"/>
      <c r="F720" s="5"/>
      <c r="G720" s="5"/>
    </row>
    <row r="721" spans="4:7" x14ac:dyDescent="0.2">
      <c r="D721" s="5"/>
      <c r="E721" s="5"/>
      <c r="F721" s="5"/>
      <c r="G721" s="5"/>
    </row>
    <row r="722" spans="4:7" x14ac:dyDescent="0.2">
      <c r="D722" s="5"/>
      <c r="E722" s="5"/>
      <c r="F722" s="5"/>
      <c r="G722" s="5"/>
    </row>
    <row r="723" spans="4:7" x14ac:dyDescent="0.2">
      <c r="D723" s="5"/>
      <c r="E723" s="5"/>
      <c r="F723" s="5"/>
      <c r="G723" s="5"/>
    </row>
    <row r="724" spans="4:7" x14ac:dyDescent="0.2">
      <c r="D724" s="5"/>
      <c r="E724" s="5"/>
      <c r="F724" s="5"/>
      <c r="G724" s="5"/>
    </row>
    <row r="725" spans="4:7" x14ac:dyDescent="0.2">
      <c r="D725" s="5"/>
      <c r="E725" s="5"/>
      <c r="F725" s="5"/>
      <c r="G725" s="5"/>
    </row>
    <row r="726" spans="4:7" x14ac:dyDescent="0.2">
      <c r="D726" s="5"/>
      <c r="E726" s="5"/>
      <c r="F726" s="5"/>
      <c r="G726" s="5"/>
    </row>
    <row r="727" spans="4:7" x14ac:dyDescent="0.2">
      <c r="D727" s="5"/>
      <c r="E727" s="5"/>
      <c r="F727" s="5"/>
      <c r="G727" s="5"/>
    </row>
    <row r="728" spans="4:7" x14ac:dyDescent="0.2">
      <c r="D728" s="5"/>
      <c r="E728" s="5"/>
      <c r="F728" s="5"/>
      <c r="G728" s="5"/>
    </row>
    <row r="729" spans="4:7" x14ac:dyDescent="0.2">
      <c r="D729" s="5"/>
      <c r="E729" s="5"/>
      <c r="F729" s="5"/>
      <c r="G729" s="5"/>
    </row>
    <row r="730" spans="4:7" x14ac:dyDescent="0.2">
      <c r="D730" s="5"/>
      <c r="E730" s="5"/>
      <c r="F730" s="5"/>
      <c r="G730" s="5"/>
    </row>
    <row r="731" spans="4:7" x14ac:dyDescent="0.2">
      <c r="D731" s="5"/>
      <c r="E731" s="5"/>
      <c r="F731" s="5"/>
      <c r="G731" s="5"/>
    </row>
    <row r="732" spans="4:7" x14ac:dyDescent="0.2">
      <c r="D732" s="5"/>
      <c r="E732" s="5"/>
      <c r="F732" s="5"/>
      <c r="G732" s="5"/>
    </row>
    <row r="733" spans="4:7" x14ac:dyDescent="0.2">
      <c r="D733" s="5"/>
      <c r="E733" s="5"/>
      <c r="F733" s="5"/>
      <c r="G733" s="5"/>
    </row>
    <row r="734" spans="4:7" x14ac:dyDescent="0.2">
      <c r="D734" s="5"/>
      <c r="E734" s="5"/>
      <c r="F734" s="5"/>
      <c r="G734" s="5"/>
    </row>
    <row r="735" spans="4:7" x14ac:dyDescent="0.2">
      <c r="D735" s="5"/>
      <c r="E735" s="5"/>
      <c r="F735" s="5"/>
      <c r="G735" s="5"/>
    </row>
    <row r="736" spans="4:7" x14ac:dyDescent="0.2">
      <c r="D736" s="5"/>
      <c r="E736" s="5"/>
      <c r="F736" s="5"/>
      <c r="G736" s="5"/>
    </row>
    <row r="737" spans="4:7" x14ac:dyDescent="0.2">
      <c r="D737" s="5"/>
      <c r="E737" s="5"/>
      <c r="F737" s="5"/>
      <c r="G737" s="5"/>
    </row>
    <row r="738" spans="4:7" x14ac:dyDescent="0.2">
      <c r="D738" s="5"/>
      <c r="E738" s="5"/>
      <c r="F738" s="5"/>
      <c r="G738" s="5"/>
    </row>
    <row r="739" spans="4:7" x14ac:dyDescent="0.2">
      <c r="D739" s="5"/>
      <c r="E739" s="5"/>
      <c r="F739" s="5"/>
      <c r="G739" s="5"/>
    </row>
    <row r="740" spans="4:7" x14ac:dyDescent="0.2">
      <c r="D740" s="5"/>
      <c r="E740" s="5"/>
      <c r="F740" s="5"/>
      <c r="G740" s="5"/>
    </row>
    <row r="741" spans="4:7" x14ac:dyDescent="0.2">
      <c r="D741" s="5"/>
      <c r="E741" s="5"/>
      <c r="F741" s="5"/>
      <c r="G741" s="5"/>
    </row>
    <row r="742" spans="4:7" x14ac:dyDescent="0.2">
      <c r="D742" s="5"/>
      <c r="E742" s="5"/>
      <c r="F742" s="5"/>
      <c r="G742" s="5"/>
    </row>
    <row r="743" spans="4:7" x14ac:dyDescent="0.2">
      <c r="D743" s="5"/>
      <c r="E743" s="5"/>
      <c r="F743" s="5"/>
      <c r="G743" s="5"/>
    </row>
    <row r="744" spans="4:7" x14ac:dyDescent="0.2">
      <c r="D744" s="5"/>
      <c r="E744" s="5"/>
      <c r="F744" s="5"/>
      <c r="G744" s="5"/>
    </row>
    <row r="745" spans="4:7" x14ac:dyDescent="0.2">
      <c r="D745" s="5"/>
      <c r="E745" s="5"/>
      <c r="F745" s="5"/>
      <c r="G745" s="5"/>
    </row>
    <row r="746" spans="4:7" x14ac:dyDescent="0.2">
      <c r="D746" s="5"/>
      <c r="E746" s="5"/>
      <c r="F746" s="5"/>
      <c r="G746" s="5"/>
    </row>
    <row r="747" spans="4:7" x14ac:dyDescent="0.2">
      <c r="D747" s="5"/>
      <c r="E747" s="5"/>
      <c r="F747" s="5"/>
      <c r="G747" s="5"/>
    </row>
    <row r="748" spans="4:7" x14ac:dyDescent="0.2">
      <c r="D748" s="5"/>
      <c r="E748" s="5"/>
      <c r="F748" s="5"/>
      <c r="G748" s="5"/>
    </row>
    <row r="749" spans="4:7" x14ac:dyDescent="0.2">
      <c r="D749" s="5"/>
      <c r="E749" s="5"/>
      <c r="F749" s="5"/>
      <c r="G749" s="5"/>
    </row>
    <row r="750" spans="4:7" x14ac:dyDescent="0.2">
      <c r="D750" s="5"/>
      <c r="E750" s="5"/>
      <c r="F750" s="5"/>
      <c r="G750" s="5"/>
    </row>
    <row r="751" spans="4:7" x14ac:dyDescent="0.2">
      <c r="D751" s="5"/>
      <c r="E751" s="5"/>
      <c r="F751" s="5"/>
      <c r="G751" s="5"/>
    </row>
    <row r="752" spans="4:7" x14ac:dyDescent="0.2">
      <c r="D752" s="5"/>
      <c r="E752" s="5"/>
      <c r="F752" s="5"/>
      <c r="G752" s="5"/>
    </row>
    <row r="753" spans="4:7" x14ac:dyDescent="0.2">
      <c r="D753" s="5"/>
      <c r="E753" s="5"/>
      <c r="F753" s="5"/>
      <c r="G753" s="5"/>
    </row>
    <row r="754" spans="4:7" x14ac:dyDescent="0.2">
      <c r="D754" s="5"/>
      <c r="E754" s="5"/>
      <c r="F754" s="5"/>
      <c r="G754" s="5"/>
    </row>
    <row r="755" spans="4:7" x14ac:dyDescent="0.2">
      <c r="D755" s="5"/>
      <c r="E755" s="5"/>
      <c r="F755" s="5"/>
      <c r="G755" s="5"/>
    </row>
    <row r="756" spans="4:7" x14ac:dyDescent="0.2">
      <c r="D756" s="5"/>
      <c r="E756" s="5"/>
      <c r="F756" s="5"/>
      <c r="G756" s="5"/>
    </row>
    <row r="757" spans="4:7" x14ac:dyDescent="0.2">
      <c r="D757" s="5"/>
      <c r="E757" s="5"/>
      <c r="F757" s="5"/>
      <c r="G757" s="5"/>
    </row>
    <row r="758" spans="4:7" x14ac:dyDescent="0.2">
      <c r="D758" s="5"/>
      <c r="E758" s="5"/>
      <c r="F758" s="5"/>
      <c r="G758" s="5"/>
    </row>
    <row r="759" spans="4:7" x14ac:dyDescent="0.2">
      <c r="D759" s="5"/>
      <c r="E759" s="5"/>
      <c r="F759" s="5"/>
      <c r="G759" s="5"/>
    </row>
    <row r="760" spans="4:7" x14ac:dyDescent="0.2">
      <c r="D760" s="5"/>
      <c r="E760" s="5"/>
      <c r="F760" s="5"/>
      <c r="G760" s="5"/>
    </row>
    <row r="761" spans="4:7" x14ac:dyDescent="0.2">
      <c r="D761" s="5"/>
      <c r="E761" s="5"/>
      <c r="F761" s="5"/>
      <c r="G761" s="5"/>
    </row>
    <row r="762" spans="4:7" x14ac:dyDescent="0.2">
      <c r="D762" s="5"/>
      <c r="E762" s="5"/>
      <c r="F762" s="5"/>
      <c r="G762" s="5"/>
    </row>
    <row r="763" spans="4:7" x14ac:dyDescent="0.2">
      <c r="D763" s="5"/>
      <c r="E763" s="5"/>
      <c r="F763" s="5"/>
      <c r="G763" s="5"/>
    </row>
    <row r="764" spans="4:7" x14ac:dyDescent="0.2">
      <c r="D764" s="5"/>
      <c r="E764" s="5"/>
      <c r="F764" s="5"/>
      <c r="G764" s="5"/>
    </row>
    <row r="765" spans="4:7" x14ac:dyDescent="0.2">
      <c r="D765" s="5"/>
      <c r="E765" s="5"/>
      <c r="F765" s="5"/>
      <c r="G765" s="5"/>
    </row>
    <row r="766" spans="4:7" x14ac:dyDescent="0.2">
      <c r="D766" s="5"/>
      <c r="E766" s="5"/>
      <c r="F766" s="5"/>
      <c r="G766" s="5"/>
    </row>
    <row r="767" spans="4:7" x14ac:dyDescent="0.2">
      <c r="D767" s="5"/>
      <c r="E767" s="5"/>
      <c r="F767" s="5"/>
      <c r="G767" s="5"/>
    </row>
    <row r="768" spans="4:7" x14ac:dyDescent="0.2">
      <c r="D768" s="5"/>
      <c r="E768" s="5"/>
      <c r="F768" s="5"/>
      <c r="G768" s="5"/>
    </row>
    <row r="769" spans="4:7" x14ac:dyDescent="0.2">
      <c r="D769" s="5"/>
      <c r="E769" s="5"/>
      <c r="F769" s="5"/>
      <c r="G769" s="5"/>
    </row>
    <row r="770" spans="4:7" x14ac:dyDescent="0.2">
      <c r="D770" s="5"/>
      <c r="E770" s="5"/>
      <c r="F770" s="5"/>
      <c r="G770" s="5"/>
    </row>
    <row r="771" spans="4:7" x14ac:dyDescent="0.2">
      <c r="D771" s="5"/>
      <c r="E771" s="5"/>
      <c r="F771" s="5"/>
      <c r="G771" s="5"/>
    </row>
    <row r="772" spans="4:7" x14ac:dyDescent="0.2">
      <c r="D772" s="5"/>
      <c r="E772" s="5"/>
      <c r="F772" s="5"/>
      <c r="G772" s="5"/>
    </row>
    <row r="773" spans="4:7" x14ac:dyDescent="0.2">
      <c r="D773" s="5"/>
      <c r="E773" s="5"/>
      <c r="F773" s="5"/>
      <c r="G773" s="5"/>
    </row>
    <row r="774" spans="4:7" x14ac:dyDescent="0.2">
      <c r="D774" s="5"/>
      <c r="E774" s="5"/>
      <c r="F774" s="5"/>
      <c r="G774" s="5"/>
    </row>
    <row r="775" spans="4:7" x14ac:dyDescent="0.2">
      <c r="D775" s="5"/>
      <c r="E775" s="5"/>
      <c r="F775" s="5"/>
      <c r="G775" s="5"/>
    </row>
    <row r="776" spans="4:7" x14ac:dyDescent="0.2">
      <c r="D776" s="5"/>
      <c r="E776" s="5"/>
      <c r="F776" s="5"/>
      <c r="G776" s="5"/>
    </row>
    <row r="777" spans="4:7" x14ac:dyDescent="0.2">
      <c r="D777" s="5"/>
      <c r="E777" s="5"/>
      <c r="F777" s="5"/>
      <c r="G777" s="5"/>
    </row>
    <row r="778" spans="4:7" x14ac:dyDescent="0.2">
      <c r="D778" s="5"/>
      <c r="E778" s="5"/>
      <c r="F778" s="5"/>
      <c r="G778" s="5"/>
    </row>
    <row r="779" spans="4:7" x14ac:dyDescent="0.2">
      <c r="D779" s="5"/>
      <c r="E779" s="5"/>
      <c r="F779" s="5"/>
      <c r="G779" s="5"/>
    </row>
    <row r="780" spans="4:7" x14ac:dyDescent="0.2">
      <c r="D780" s="5"/>
      <c r="E780" s="5"/>
      <c r="F780" s="5"/>
      <c r="G780" s="5"/>
    </row>
    <row r="781" spans="4:7" x14ac:dyDescent="0.2">
      <c r="D781" s="5"/>
      <c r="E781" s="5"/>
      <c r="F781" s="5"/>
      <c r="G781" s="5"/>
    </row>
    <row r="782" spans="4:7" x14ac:dyDescent="0.2">
      <c r="D782" s="5"/>
      <c r="E782" s="5"/>
      <c r="F782" s="5"/>
      <c r="G782" s="5"/>
    </row>
    <row r="783" spans="4:7" x14ac:dyDescent="0.2">
      <c r="D783" s="5"/>
      <c r="E783" s="5"/>
      <c r="F783" s="5"/>
      <c r="G783" s="5"/>
    </row>
    <row r="784" spans="4:7" x14ac:dyDescent="0.2">
      <c r="D784" s="5"/>
      <c r="E784" s="5"/>
      <c r="F784" s="5"/>
      <c r="G784" s="5"/>
    </row>
    <row r="785" spans="4:7" x14ac:dyDescent="0.2">
      <c r="D785" s="5"/>
      <c r="E785" s="5"/>
      <c r="F785" s="5"/>
      <c r="G785" s="5"/>
    </row>
    <row r="786" spans="4:7" x14ac:dyDescent="0.2">
      <c r="D786" s="5"/>
      <c r="E786" s="5"/>
      <c r="F786" s="5"/>
      <c r="G786" s="5"/>
    </row>
    <row r="787" spans="4:7" x14ac:dyDescent="0.2">
      <c r="D787" s="5"/>
      <c r="E787" s="5"/>
      <c r="F787" s="5"/>
      <c r="G787" s="5"/>
    </row>
    <row r="788" spans="4:7" x14ac:dyDescent="0.2">
      <c r="D788" s="5"/>
      <c r="E788" s="5"/>
      <c r="F788" s="5"/>
      <c r="G788" s="5"/>
    </row>
    <row r="789" spans="4:7" x14ac:dyDescent="0.2">
      <c r="D789" s="5"/>
      <c r="E789" s="5"/>
      <c r="F789" s="5"/>
      <c r="G789" s="5"/>
    </row>
    <row r="790" spans="4:7" x14ac:dyDescent="0.2">
      <c r="D790" s="5"/>
      <c r="E790" s="5"/>
      <c r="F790" s="5"/>
      <c r="G790" s="5"/>
    </row>
    <row r="791" spans="4:7" x14ac:dyDescent="0.2">
      <c r="D791" s="5"/>
      <c r="E791" s="5"/>
      <c r="F791" s="5"/>
      <c r="G791" s="5"/>
    </row>
    <row r="792" spans="4:7" x14ac:dyDescent="0.2">
      <c r="D792" s="5"/>
      <c r="E792" s="5"/>
      <c r="F792" s="5"/>
      <c r="G792" s="5"/>
    </row>
    <row r="793" spans="4:7" x14ac:dyDescent="0.2">
      <c r="D793" s="5"/>
      <c r="E793" s="5"/>
      <c r="F793" s="5"/>
      <c r="G793" s="5"/>
    </row>
    <row r="794" spans="4:7" x14ac:dyDescent="0.2">
      <c r="D794" s="5"/>
      <c r="E794" s="5"/>
      <c r="F794" s="5"/>
      <c r="G794" s="5"/>
    </row>
    <row r="795" spans="4:7" x14ac:dyDescent="0.2">
      <c r="D795" s="5"/>
      <c r="E795" s="5"/>
      <c r="F795" s="5"/>
      <c r="G795" s="5"/>
    </row>
    <row r="796" spans="4:7" x14ac:dyDescent="0.2">
      <c r="D796" s="5"/>
      <c r="E796" s="5"/>
      <c r="F796" s="5"/>
      <c r="G796" s="5"/>
    </row>
    <row r="797" spans="4:7" x14ac:dyDescent="0.2">
      <c r="D797" s="5"/>
      <c r="E797" s="5"/>
      <c r="F797" s="5"/>
      <c r="G797" s="5"/>
    </row>
    <row r="798" spans="4:7" x14ac:dyDescent="0.2">
      <c r="D798" s="5"/>
      <c r="E798" s="5"/>
      <c r="F798" s="5"/>
      <c r="G798" s="5"/>
    </row>
    <row r="799" spans="4:7" x14ac:dyDescent="0.2">
      <c r="D799" s="5"/>
      <c r="E799" s="5"/>
      <c r="F799" s="5"/>
      <c r="G799" s="5"/>
    </row>
    <row r="800" spans="4:7" x14ac:dyDescent="0.2">
      <c r="D800" s="5"/>
      <c r="E800" s="5"/>
      <c r="F800" s="5"/>
      <c r="G800" s="5"/>
    </row>
    <row r="801" spans="4:7" x14ac:dyDescent="0.2">
      <c r="D801" s="5"/>
      <c r="E801" s="5"/>
      <c r="F801" s="5"/>
      <c r="G801" s="5"/>
    </row>
    <row r="802" spans="4:7" x14ac:dyDescent="0.2">
      <c r="D802" s="5"/>
      <c r="E802" s="5"/>
      <c r="F802" s="5"/>
      <c r="G802" s="5"/>
    </row>
    <row r="803" spans="4:7" x14ac:dyDescent="0.2">
      <c r="D803" s="5"/>
      <c r="E803" s="5"/>
      <c r="F803" s="5"/>
      <c r="G803" s="5"/>
    </row>
    <row r="804" spans="4:7" x14ac:dyDescent="0.2">
      <c r="D804" s="5"/>
      <c r="E804" s="5"/>
      <c r="F804" s="5"/>
      <c r="G804" s="5"/>
    </row>
    <row r="805" spans="4:7" x14ac:dyDescent="0.2">
      <c r="D805" s="5"/>
      <c r="E805" s="5"/>
      <c r="F805" s="5"/>
      <c r="G805" s="5"/>
    </row>
    <row r="806" spans="4:7" x14ac:dyDescent="0.2">
      <c r="D806" s="5"/>
      <c r="E806" s="5"/>
      <c r="F806" s="5"/>
      <c r="G806" s="5"/>
    </row>
    <row r="807" spans="4:7" x14ac:dyDescent="0.2">
      <c r="D807" s="5"/>
      <c r="E807" s="5"/>
      <c r="F807" s="5"/>
      <c r="G807" s="5"/>
    </row>
    <row r="808" spans="4:7" x14ac:dyDescent="0.2">
      <c r="D808" s="5"/>
      <c r="E808" s="5"/>
      <c r="F808" s="5"/>
      <c r="G808" s="5"/>
    </row>
    <row r="809" spans="4:7" x14ac:dyDescent="0.2">
      <c r="D809" s="5"/>
      <c r="E809" s="5"/>
      <c r="F809" s="5"/>
      <c r="G809" s="5"/>
    </row>
    <row r="810" spans="4:7" x14ac:dyDescent="0.2">
      <c r="D810" s="5"/>
      <c r="E810" s="5"/>
      <c r="F810" s="5"/>
      <c r="G810" s="5"/>
    </row>
    <row r="811" spans="4:7" x14ac:dyDescent="0.2">
      <c r="D811" s="5"/>
      <c r="E811" s="5"/>
      <c r="F811" s="5"/>
      <c r="G811" s="5"/>
    </row>
    <row r="812" spans="4:7" x14ac:dyDescent="0.2">
      <c r="D812" s="5"/>
      <c r="E812" s="5"/>
      <c r="F812" s="5"/>
      <c r="G812" s="5"/>
    </row>
    <row r="813" spans="4:7" x14ac:dyDescent="0.2">
      <c r="D813" s="5"/>
      <c r="E813" s="5"/>
      <c r="F813" s="5"/>
      <c r="G813" s="5"/>
    </row>
    <row r="814" spans="4:7" x14ac:dyDescent="0.2">
      <c r="D814" s="5"/>
      <c r="E814" s="5"/>
      <c r="F814" s="5"/>
      <c r="G814" s="5"/>
    </row>
    <row r="815" spans="4:7" x14ac:dyDescent="0.2">
      <c r="D815" s="5"/>
      <c r="E815" s="5"/>
      <c r="F815" s="5"/>
      <c r="G815" s="5"/>
    </row>
    <row r="816" spans="4:7" x14ac:dyDescent="0.2">
      <c r="D816" s="5"/>
      <c r="E816" s="5"/>
      <c r="F816" s="5"/>
      <c r="G816" s="5"/>
    </row>
    <row r="817" spans="4:7" x14ac:dyDescent="0.2">
      <c r="D817" s="5"/>
      <c r="E817" s="5"/>
      <c r="F817" s="5"/>
      <c r="G817" s="5"/>
    </row>
    <row r="818" spans="4:7" x14ac:dyDescent="0.2">
      <c r="D818" s="5"/>
      <c r="E818" s="5"/>
      <c r="F818" s="5"/>
      <c r="G818" s="5"/>
    </row>
    <row r="819" spans="4:7" x14ac:dyDescent="0.2">
      <c r="D819" s="5"/>
      <c r="E819" s="5"/>
      <c r="F819" s="5"/>
      <c r="G819" s="5"/>
    </row>
    <row r="820" spans="4:7" x14ac:dyDescent="0.2">
      <c r="D820" s="5"/>
      <c r="E820" s="5"/>
      <c r="F820" s="5"/>
      <c r="G820" s="5"/>
    </row>
    <row r="821" spans="4:7" x14ac:dyDescent="0.2">
      <c r="D821" s="5"/>
      <c r="E821" s="5"/>
      <c r="F821" s="5"/>
      <c r="G821" s="5"/>
    </row>
    <row r="822" spans="4:7" x14ac:dyDescent="0.2">
      <c r="D822" s="5"/>
      <c r="E822" s="5"/>
      <c r="F822" s="5"/>
      <c r="G822" s="5"/>
    </row>
    <row r="823" spans="4:7" x14ac:dyDescent="0.2">
      <c r="D823" s="5"/>
      <c r="E823" s="5"/>
      <c r="F823" s="5"/>
      <c r="G823" s="5"/>
    </row>
    <row r="824" spans="4:7" x14ac:dyDescent="0.2">
      <c r="D824" s="5"/>
      <c r="E824" s="5"/>
      <c r="F824" s="5"/>
      <c r="G824" s="5"/>
    </row>
    <row r="825" spans="4:7" x14ac:dyDescent="0.2">
      <c r="D825" s="5"/>
      <c r="E825" s="5"/>
      <c r="F825" s="5"/>
      <c r="G825" s="5"/>
    </row>
    <row r="826" spans="4:7" x14ac:dyDescent="0.2">
      <c r="D826" s="5"/>
      <c r="E826" s="5"/>
      <c r="F826" s="5"/>
      <c r="G826" s="5"/>
    </row>
    <row r="827" spans="4:7" x14ac:dyDescent="0.2">
      <c r="D827" s="5"/>
      <c r="E827" s="5"/>
      <c r="F827" s="5"/>
      <c r="G827" s="5"/>
    </row>
    <row r="828" spans="4:7" x14ac:dyDescent="0.2">
      <c r="D828" s="5"/>
      <c r="E828" s="5"/>
      <c r="F828" s="5"/>
      <c r="G828" s="5"/>
    </row>
    <row r="829" spans="4:7" x14ac:dyDescent="0.2">
      <c r="D829" s="5"/>
      <c r="E829" s="5"/>
      <c r="F829" s="5"/>
      <c r="G829" s="5"/>
    </row>
    <row r="830" spans="4:7" x14ac:dyDescent="0.2">
      <c r="D830" s="5"/>
      <c r="E830" s="5"/>
      <c r="F830" s="5"/>
      <c r="G830" s="5"/>
    </row>
    <row r="831" spans="4:7" x14ac:dyDescent="0.2">
      <c r="D831" s="5"/>
      <c r="E831" s="5"/>
      <c r="F831" s="5"/>
      <c r="G831" s="5"/>
    </row>
    <row r="832" spans="4:7" x14ac:dyDescent="0.2">
      <c r="D832" s="5"/>
      <c r="E832" s="5"/>
      <c r="F832" s="5"/>
      <c r="G832" s="5"/>
    </row>
    <row r="833" spans="4:7" x14ac:dyDescent="0.2">
      <c r="D833" s="5"/>
      <c r="E833" s="5"/>
      <c r="F833" s="5"/>
      <c r="G833" s="5"/>
    </row>
    <row r="834" spans="4:7" x14ac:dyDescent="0.2">
      <c r="D834" s="5"/>
      <c r="E834" s="5"/>
      <c r="F834" s="5"/>
      <c r="G834" s="5"/>
    </row>
    <row r="835" spans="4:7" x14ac:dyDescent="0.2">
      <c r="D835" s="5"/>
      <c r="E835" s="5"/>
      <c r="F835" s="5"/>
      <c r="G835" s="5"/>
    </row>
    <row r="836" spans="4:7" x14ac:dyDescent="0.2">
      <c r="D836" s="5"/>
      <c r="E836" s="5"/>
      <c r="F836" s="5"/>
      <c r="G836" s="5"/>
    </row>
    <row r="837" spans="4:7" x14ac:dyDescent="0.2">
      <c r="D837" s="5"/>
      <c r="E837" s="5"/>
      <c r="F837" s="5"/>
      <c r="G837" s="5"/>
    </row>
    <row r="838" spans="4:7" x14ac:dyDescent="0.2">
      <c r="D838" s="5"/>
      <c r="E838" s="5"/>
      <c r="F838" s="5"/>
      <c r="G838" s="5"/>
    </row>
    <row r="839" spans="4:7" x14ac:dyDescent="0.2">
      <c r="D839" s="5"/>
      <c r="E839" s="5"/>
      <c r="F839" s="5"/>
      <c r="G839" s="5"/>
    </row>
    <row r="840" spans="4:7" x14ac:dyDescent="0.2">
      <c r="D840" s="5"/>
      <c r="E840" s="5"/>
      <c r="F840" s="5"/>
      <c r="G840" s="5"/>
    </row>
    <row r="841" spans="4:7" x14ac:dyDescent="0.2">
      <c r="D841" s="5"/>
      <c r="E841" s="5"/>
      <c r="F841" s="5"/>
      <c r="G841" s="5"/>
    </row>
    <row r="842" spans="4:7" x14ac:dyDescent="0.2">
      <c r="D842" s="5"/>
      <c r="E842" s="5"/>
      <c r="F842" s="5"/>
      <c r="G842" s="5"/>
    </row>
    <row r="843" spans="4:7" x14ac:dyDescent="0.2">
      <c r="D843" s="5"/>
      <c r="E843" s="5"/>
      <c r="F843" s="5"/>
      <c r="G843" s="5"/>
    </row>
    <row r="844" spans="4:7" x14ac:dyDescent="0.2">
      <c r="D844" s="5"/>
      <c r="E844" s="5"/>
      <c r="F844" s="5"/>
      <c r="G844" s="5"/>
    </row>
    <row r="845" spans="4:7" x14ac:dyDescent="0.2">
      <c r="D845" s="5"/>
      <c r="E845" s="5"/>
      <c r="F845" s="5"/>
      <c r="G845" s="5"/>
    </row>
    <row r="846" spans="4:7" x14ac:dyDescent="0.2">
      <c r="D846" s="5"/>
      <c r="E846" s="5"/>
      <c r="F846" s="5"/>
      <c r="G846" s="5"/>
    </row>
    <row r="847" spans="4:7" x14ac:dyDescent="0.2">
      <c r="D847" s="5"/>
      <c r="E847" s="5"/>
      <c r="F847" s="5"/>
      <c r="G847" s="5"/>
    </row>
    <row r="848" spans="4:7" x14ac:dyDescent="0.2">
      <c r="D848" s="5"/>
      <c r="E848" s="5"/>
      <c r="F848" s="5"/>
      <c r="G848" s="5"/>
    </row>
    <row r="849" spans="4:7" x14ac:dyDescent="0.2">
      <c r="D849" s="5"/>
      <c r="E849" s="5"/>
      <c r="F849" s="5"/>
      <c r="G849" s="5"/>
    </row>
    <row r="850" spans="4:7" x14ac:dyDescent="0.2">
      <c r="D850" s="5"/>
      <c r="E850" s="5"/>
      <c r="F850" s="5"/>
      <c r="G850" s="5"/>
    </row>
    <row r="851" spans="4:7" x14ac:dyDescent="0.2">
      <c r="D851" s="5"/>
      <c r="E851" s="5"/>
      <c r="F851" s="5"/>
      <c r="G851" s="5"/>
    </row>
    <row r="852" spans="4:7" x14ac:dyDescent="0.2">
      <c r="D852" s="5"/>
      <c r="E852" s="5"/>
      <c r="F852" s="5"/>
      <c r="G852" s="5"/>
    </row>
    <row r="853" spans="4:7" x14ac:dyDescent="0.2">
      <c r="D853" s="5"/>
      <c r="E853" s="5"/>
      <c r="F853" s="5"/>
      <c r="G853" s="5"/>
    </row>
    <row r="854" spans="4:7" x14ac:dyDescent="0.2">
      <c r="D854" s="5"/>
      <c r="E854" s="5"/>
      <c r="F854" s="5"/>
      <c r="G854" s="5"/>
    </row>
    <row r="855" spans="4:7" x14ac:dyDescent="0.2">
      <c r="D855" s="5"/>
      <c r="E855" s="5"/>
      <c r="F855" s="5"/>
      <c r="G855" s="5"/>
    </row>
    <row r="856" spans="4:7" x14ac:dyDescent="0.2">
      <c r="D856" s="5"/>
      <c r="E856" s="5"/>
      <c r="F856" s="5"/>
      <c r="G856" s="5"/>
    </row>
    <row r="857" spans="4:7" x14ac:dyDescent="0.2">
      <c r="D857" s="5"/>
      <c r="E857" s="5"/>
      <c r="F857" s="5"/>
      <c r="G857" s="5"/>
    </row>
    <row r="858" spans="4:7" x14ac:dyDescent="0.2">
      <c r="D858" s="5"/>
      <c r="E858" s="5"/>
      <c r="F858" s="5"/>
      <c r="G858" s="5"/>
    </row>
    <row r="859" spans="4:7" x14ac:dyDescent="0.2">
      <c r="D859" s="5"/>
      <c r="E859" s="5"/>
      <c r="F859" s="5"/>
      <c r="G859" s="5"/>
    </row>
    <row r="860" spans="4:7" x14ac:dyDescent="0.2">
      <c r="D860" s="5"/>
      <c r="E860" s="5"/>
      <c r="F860" s="5"/>
      <c r="G860" s="5"/>
    </row>
    <row r="861" spans="4:7" x14ac:dyDescent="0.2">
      <c r="D861" s="5"/>
      <c r="E861" s="5"/>
      <c r="F861" s="5"/>
      <c r="G861" s="5"/>
    </row>
    <row r="862" spans="4:7" x14ac:dyDescent="0.2">
      <c r="D862" s="5"/>
      <c r="E862" s="5"/>
      <c r="F862" s="5"/>
      <c r="G862" s="5"/>
    </row>
    <row r="863" spans="4:7" x14ac:dyDescent="0.2">
      <c r="D863" s="5"/>
      <c r="E863" s="5"/>
      <c r="F863" s="5"/>
      <c r="G863" s="5"/>
    </row>
    <row r="864" spans="4:7" x14ac:dyDescent="0.2">
      <c r="D864" s="5"/>
      <c r="E864" s="5"/>
      <c r="F864" s="5"/>
      <c r="G864" s="5"/>
    </row>
    <row r="865" spans="4:7" x14ac:dyDescent="0.2">
      <c r="D865" s="5"/>
      <c r="E865" s="5"/>
      <c r="F865" s="5"/>
      <c r="G865" s="5"/>
    </row>
    <row r="866" spans="4:7" x14ac:dyDescent="0.2">
      <c r="D866" s="5"/>
      <c r="E866" s="5"/>
      <c r="F866" s="5"/>
      <c r="G866" s="5"/>
    </row>
    <row r="867" spans="4:7" x14ac:dyDescent="0.2">
      <c r="D867" s="5"/>
      <c r="E867" s="5"/>
      <c r="F867" s="5"/>
      <c r="G867" s="5"/>
    </row>
    <row r="868" spans="4:7" x14ac:dyDescent="0.2">
      <c r="D868" s="5"/>
      <c r="E868" s="5"/>
      <c r="F868" s="5"/>
      <c r="G868" s="5"/>
    </row>
    <row r="869" spans="4:7" x14ac:dyDescent="0.2">
      <c r="D869" s="5"/>
      <c r="E869" s="5"/>
      <c r="F869" s="5"/>
      <c r="G869" s="5"/>
    </row>
    <row r="870" spans="4:7" x14ac:dyDescent="0.2">
      <c r="D870" s="5"/>
      <c r="E870" s="5"/>
      <c r="F870" s="5"/>
      <c r="G870" s="5"/>
    </row>
    <row r="871" spans="4:7" x14ac:dyDescent="0.2">
      <c r="D871" s="5"/>
      <c r="E871" s="5"/>
      <c r="F871" s="5"/>
      <c r="G871" s="5"/>
    </row>
    <row r="872" spans="4:7" x14ac:dyDescent="0.2">
      <c r="D872" s="5"/>
      <c r="E872" s="5"/>
      <c r="F872" s="5"/>
      <c r="G872" s="5"/>
    </row>
    <row r="873" spans="4:7" x14ac:dyDescent="0.2">
      <c r="D873" s="5"/>
      <c r="E873" s="5"/>
      <c r="F873" s="5"/>
      <c r="G873" s="5"/>
    </row>
    <row r="874" spans="4:7" x14ac:dyDescent="0.2">
      <c r="D874" s="5"/>
      <c r="E874" s="5"/>
      <c r="F874" s="5"/>
      <c r="G874" s="5"/>
    </row>
    <row r="875" spans="4:7" x14ac:dyDescent="0.2">
      <c r="D875" s="5"/>
      <c r="E875" s="5"/>
      <c r="F875" s="5"/>
      <c r="G875" s="5"/>
    </row>
    <row r="876" spans="4:7" x14ac:dyDescent="0.2">
      <c r="D876" s="5"/>
      <c r="E876" s="5"/>
      <c r="F876" s="5"/>
      <c r="G876" s="5"/>
    </row>
    <row r="877" spans="4:7" x14ac:dyDescent="0.2">
      <c r="D877" s="5"/>
      <c r="E877" s="5"/>
      <c r="F877" s="5"/>
      <c r="G877" s="5"/>
    </row>
    <row r="878" spans="4:7" x14ac:dyDescent="0.2">
      <c r="D878" s="5"/>
      <c r="E878" s="5"/>
      <c r="F878" s="5"/>
      <c r="G878" s="5"/>
    </row>
    <row r="879" spans="4:7" x14ac:dyDescent="0.2">
      <c r="D879" s="5"/>
      <c r="E879" s="5"/>
      <c r="F879" s="5"/>
      <c r="G879" s="5"/>
    </row>
    <row r="880" spans="4:7" x14ac:dyDescent="0.2">
      <c r="D880" s="5"/>
      <c r="E880" s="5"/>
      <c r="F880" s="5"/>
      <c r="G880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"/>
  <sheetViews>
    <sheetView topLeftCell="A11" workbookViewId="0">
      <selection activeCell="J10" sqref="J10"/>
    </sheetView>
  </sheetViews>
  <sheetFormatPr defaultRowHeight="13.2" x14ac:dyDescent="0.25"/>
  <cols>
    <col min="1" max="1" width="9.6640625" bestFit="1" customWidth="1"/>
    <col min="2" max="2" width="8.6640625" bestFit="1" customWidth="1"/>
    <col min="3" max="3" width="9.88671875" bestFit="1" customWidth="1"/>
    <col min="4" max="4" width="2.88671875" style="106" hidden="1" customWidth="1"/>
    <col min="5" max="5" width="16.33203125" style="113" bestFit="1" customWidth="1"/>
    <col min="6" max="6" width="27.44140625" bestFit="1" customWidth="1"/>
    <col min="7" max="7" width="4" customWidth="1"/>
    <col min="8" max="8" width="9.88671875" customWidth="1"/>
    <col min="9" max="9" width="8.109375" customWidth="1"/>
    <col min="10" max="10" width="22.33203125" bestFit="1" customWidth="1"/>
    <col min="11" max="11" width="10" customWidth="1"/>
    <col min="14" max="14" width="11.44140625" bestFit="1" customWidth="1"/>
    <col min="15" max="15" width="9" bestFit="1" customWidth="1"/>
  </cols>
  <sheetData>
    <row r="1" spans="1:15" ht="13.8" thickBot="1" x14ac:dyDescent="0.3">
      <c r="A1" s="98" t="s">
        <v>45</v>
      </c>
      <c r="B1" s="98" t="s">
        <v>46</v>
      </c>
      <c r="C1" s="98" t="s">
        <v>47</v>
      </c>
      <c r="D1" s="100"/>
      <c r="E1" s="101" t="s">
        <v>48</v>
      </c>
      <c r="F1" s="102" t="s">
        <v>50</v>
      </c>
      <c r="G1" s="103">
        <v>37</v>
      </c>
      <c r="H1" s="116" t="s">
        <v>61</v>
      </c>
      <c r="I1" s="116"/>
      <c r="J1" s="104" t="s">
        <v>51</v>
      </c>
      <c r="L1" s="105" t="s">
        <v>52</v>
      </c>
      <c r="M1" s="105" t="s">
        <v>53</v>
      </c>
      <c r="N1" s="105" t="s">
        <v>54</v>
      </c>
      <c r="O1" s="105" t="s">
        <v>55</v>
      </c>
    </row>
    <row r="2" spans="1:15" ht="13.8" thickBot="1" x14ac:dyDescent="0.3">
      <c r="A2">
        <v>49615</v>
      </c>
      <c r="B2" s="119">
        <v>1.83</v>
      </c>
      <c r="C2" s="119">
        <v>1.835</v>
      </c>
      <c r="E2" s="107">
        <v>37160.595046296294</v>
      </c>
      <c r="F2" s="31" t="s">
        <v>110</v>
      </c>
      <c r="H2" s="118">
        <f t="shared" ref="H2:H14" si="0">AVERAGE(B2:C2)</f>
        <v>1.8325</v>
      </c>
      <c r="J2" s="108" t="s">
        <v>57</v>
      </c>
      <c r="K2" s="109">
        <f>+(C3+B3)/(C16+B16)*1000</f>
        <v>136.88946015424165</v>
      </c>
      <c r="L2">
        <v>9731</v>
      </c>
      <c r="M2">
        <v>9731</v>
      </c>
      <c r="N2">
        <v>5</v>
      </c>
      <c r="O2">
        <v>6</v>
      </c>
    </row>
    <row r="3" spans="1:15" ht="13.8" thickBot="1" x14ac:dyDescent="0.3">
      <c r="A3">
        <v>49617</v>
      </c>
      <c r="B3" s="120">
        <v>2.66</v>
      </c>
      <c r="C3" s="120">
        <v>2.665</v>
      </c>
      <c r="E3" s="107">
        <v>37187.633321759262</v>
      </c>
      <c r="F3" s="31" t="s">
        <v>111</v>
      </c>
      <c r="H3" s="118">
        <f t="shared" si="0"/>
        <v>2.6625000000000001</v>
      </c>
      <c r="J3" s="108" t="s">
        <v>58</v>
      </c>
      <c r="K3" s="109" t="e">
        <f>+(#REF!+#REF!)/(C12+B12)*1000</f>
        <v>#REF!</v>
      </c>
      <c r="L3">
        <v>8739</v>
      </c>
      <c r="M3">
        <v>8739</v>
      </c>
      <c r="N3">
        <v>3</v>
      </c>
      <c r="O3">
        <v>6</v>
      </c>
    </row>
    <row r="4" spans="1:15" ht="13.8" thickBot="1" x14ac:dyDescent="0.3">
      <c r="A4">
        <v>58074</v>
      </c>
      <c r="B4" s="120">
        <v>2.89</v>
      </c>
      <c r="C4" s="120">
        <v>2.9024999999999999</v>
      </c>
      <c r="E4" s="107">
        <v>37187.602627314816</v>
      </c>
      <c r="F4" s="31" t="s">
        <v>112</v>
      </c>
      <c r="H4" s="118">
        <f t="shared" si="0"/>
        <v>2.8962500000000002</v>
      </c>
      <c r="J4" s="108" t="s">
        <v>59</v>
      </c>
      <c r="K4" s="109">
        <f>+(C8+B8)/(C4+B4)*1000</f>
        <v>1078.9814415192059</v>
      </c>
      <c r="L4">
        <v>9134</v>
      </c>
      <c r="M4">
        <v>9354</v>
      </c>
      <c r="N4">
        <v>2</v>
      </c>
      <c r="O4">
        <v>4</v>
      </c>
    </row>
    <row r="5" spans="1:15" ht="13.8" thickBot="1" x14ac:dyDescent="0.3">
      <c r="A5">
        <v>58076</v>
      </c>
      <c r="B5">
        <v>3.0649999999999999</v>
      </c>
      <c r="C5" s="333">
        <v>3.08</v>
      </c>
      <c r="E5" s="113">
        <v>37187.602627314816</v>
      </c>
      <c r="F5" s="162" t="s">
        <v>114</v>
      </c>
      <c r="H5" s="118">
        <f t="shared" si="0"/>
        <v>3.0724999999999998</v>
      </c>
      <c r="J5" s="110" t="s">
        <v>60</v>
      </c>
      <c r="K5" s="109" t="e">
        <f>+(#REF!+#REF!)/(C4+B4)*1000</f>
        <v>#REF!</v>
      </c>
      <c r="L5">
        <v>8739</v>
      </c>
      <c r="M5">
        <v>8739</v>
      </c>
    </row>
    <row r="6" spans="1:15" ht="13.8" thickBot="1" x14ac:dyDescent="0.3">
      <c r="A6">
        <v>35353</v>
      </c>
      <c r="B6">
        <v>2.9449999999999998</v>
      </c>
      <c r="C6" s="333">
        <v>2.9550000000000001</v>
      </c>
      <c r="E6" s="113">
        <v>37187.602048611108</v>
      </c>
      <c r="F6" s="162" t="s">
        <v>82</v>
      </c>
      <c r="H6" s="118">
        <f t="shared" si="0"/>
        <v>2.95</v>
      </c>
      <c r="J6" s="111" t="s">
        <v>56</v>
      </c>
      <c r="K6" s="109" t="e">
        <f>+(C2+B2)/(C12+B12)*1000</f>
        <v>#DIV/0!</v>
      </c>
      <c r="L6">
        <v>8739</v>
      </c>
      <c r="M6">
        <v>8739</v>
      </c>
    </row>
    <row r="7" spans="1:15" ht="13.8" thickBot="1" x14ac:dyDescent="0.3">
      <c r="A7">
        <v>54674</v>
      </c>
      <c r="B7">
        <v>3.0550000000000002</v>
      </c>
      <c r="C7" s="333">
        <v>3.0649999999999999</v>
      </c>
      <c r="E7" s="113">
        <v>37187.603506944448</v>
      </c>
      <c r="F7" s="162" t="s">
        <v>113</v>
      </c>
      <c r="H7" s="118">
        <f t="shared" si="0"/>
        <v>3.06</v>
      </c>
      <c r="J7" s="112">
        <v>37043</v>
      </c>
      <c r="K7" s="109">
        <f>+(C2+B2)/(C4+B4)*1000</f>
        <v>632.71471730686221</v>
      </c>
    </row>
    <row r="8" spans="1:15" x14ac:dyDescent="0.25">
      <c r="A8">
        <v>48724</v>
      </c>
      <c r="B8" s="120">
        <v>3.12</v>
      </c>
      <c r="C8" s="120">
        <v>3.13</v>
      </c>
      <c r="E8" s="107">
        <v>37187.603472222225</v>
      </c>
      <c r="F8" s="31" t="s">
        <v>49</v>
      </c>
      <c r="H8" s="118">
        <f t="shared" si="0"/>
        <v>3.125</v>
      </c>
    </row>
    <row r="9" spans="1:15" x14ac:dyDescent="0.25">
      <c r="A9">
        <v>51173</v>
      </c>
      <c r="B9" s="120">
        <v>3.4950000000000001</v>
      </c>
      <c r="C9" s="120">
        <v>3.51</v>
      </c>
      <c r="E9" s="107">
        <v>37187.603541666664</v>
      </c>
      <c r="F9" s="31" t="s">
        <v>163</v>
      </c>
      <c r="H9" s="118">
        <f t="shared" si="0"/>
        <v>3.5024999999999999</v>
      </c>
    </row>
    <row r="10" spans="1:15" x14ac:dyDescent="0.25">
      <c r="B10" s="120"/>
      <c r="C10" s="120"/>
      <c r="E10" s="107"/>
      <c r="F10" s="31"/>
      <c r="H10" s="118"/>
    </row>
    <row r="11" spans="1:15" x14ac:dyDescent="0.25">
      <c r="B11" s="120"/>
      <c r="C11" s="120"/>
      <c r="E11" s="107"/>
      <c r="F11" s="31"/>
      <c r="H11" s="118"/>
    </row>
    <row r="12" spans="1:15" x14ac:dyDescent="0.25">
      <c r="B12" s="119"/>
      <c r="C12" s="119"/>
      <c r="E12" s="107"/>
      <c r="F12" s="31"/>
      <c r="H12" s="118"/>
    </row>
    <row r="13" spans="1:15" x14ac:dyDescent="0.25">
      <c r="A13">
        <v>61735</v>
      </c>
      <c r="B13">
        <v>22.65</v>
      </c>
      <c r="C13">
        <v>23.65</v>
      </c>
      <c r="E13" s="113">
        <v>37187.587395833332</v>
      </c>
      <c r="F13" t="s">
        <v>181</v>
      </c>
      <c r="H13" s="118">
        <f t="shared" si="0"/>
        <v>23.15</v>
      </c>
    </row>
    <row r="14" spans="1:15" x14ac:dyDescent="0.25">
      <c r="A14">
        <v>61731</v>
      </c>
      <c r="B14">
        <v>22.05</v>
      </c>
      <c r="C14">
        <v>23.05</v>
      </c>
      <c r="E14" s="113">
        <v>37187.587384259263</v>
      </c>
      <c r="F14" t="s">
        <v>182</v>
      </c>
      <c r="H14" s="118">
        <f t="shared" si="0"/>
        <v>22.55</v>
      </c>
    </row>
    <row r="15" spans="1:15" x14ac:dyDescent="0.25">
      <c r="A15">
        <v>56305</v>
      </c>
      <c r="B15">
        <v>21.55</v>
      </c>
      <c r="C15">
        <v>22.55</v>
      </c>
      <c r="E15" s="113">
        <v>37187.587372685186</v>
      </c>
      <c r="F15" t="s">
        <v>172</v>
      </c>
      <c r="H15" s="118">
        <f t="shared" ref="H15:H37" si="1">AVERAGE(B15:C15)</f>
        <v>22.05</v>
      </c>
    </row>
    <row r="16" spans="1:15" x14ac:dyDescent="0.25">
      <c r="A16">
        <v>56303</v>
      </c>
      <c r="B16" s="119">
        <v>19.100000000000001</v>
      </c>
      <c r="C16" s="119">
        <v>19.8</v>
      </c>
      <c r="E16" s="107">
        <v>37187.51116898148</v>
      </c>
      <c r="F16" s="99" t="s">
        <v>95</v>
      </c>
      <c r="H16" s="118">
        <f t="shared" si="1"/>
        <v>19.450000000000003</v>
      </c>
    </row>
    <row r="17" spans="1:8" x14ac:dyDescent="0.25">
      <c r="A17">
        <v>56289</v>
      </c>
      <c r="B17" s="117"/>
      <c r="C17" s="117"/>
      <c r="E17" s="107">
        <v>37161.639513888891</v>
      </c>
      <c r="F17" s="99" t="s">
        <v>96</v>
      </c>
      <c r="H17" s="118" t="e">
        <f t="shared" si="1"/>
        <v>#DIV/0!</v>
      </c>
    </row>
    <row r="18" spans="1:8" x14ac:dyDescent="0.25">
      <c r="A18">
        <v>56351</v>
      </c>
      <c r="B18" s="117">
        <v>22.25</v>
      </c>
      <c r="C18" s="117">
        <v>22.75</v>
      </c>
      <c r="E18" s="107">
        <v>37187.562060185184</v>
      </c>
      <c r="F18" s="99" t="s">
        <v>97</v>
      </c>
      <c r="H18" s="118">
        <f t="shared" si="1"/>
        <v>22.5</v>
      </c>
    </row>
    <row r="19" spans="1:8" x14ac:dyDescent="0.25">
      <c r="A19">
        <v>56327</v>
      </c>
      <c r="B19" s="117">
        <v>24.25</v>
      </c>
      <c r="C19" s="117">
        <v>24.45</v>
      </c>
      <c r="E19" s="107">
        <v>37187.587407407409</v>
      </c>
      <c r="F19" s="99" t="s">
        <v>98</v>
      </c>
      <c r="H19" s="118">
        <f t="shared" si="1"/>
        <v>24.35</v>
      </c>
    </row>
    <row r="20" spans="1:8" x14ac:dyDescent="0.25">
      <c r="A20">
        <v>56337</v>
      </c>
      <c r="B20" s="117">
        <v>25.65</v>
      </c>
      <c r="C20" s="117">
        <v>25.95</v>
      </c>
      <c r="E20" s="113">
        <v>37187.587430555555</v>
      </c>
      <c r="F20" s="99" t="s">
        <v>99</v>
      </c>
      <c r="H20" s="118">
        <f t="shared" si="1"/>
        <v>25.799999999999997</v>
      </c>
    </row>
    <row r="21" spans="1:8" x14ac:dyDescent="0.25">
      <c r="A21">
        <v>56345</v>
      </c>
      <c r="B21" s="117">
        <v>25.05</v>
      </c>
      <c r="C21" s="117">
        <v>25.55</v>
      </c>
      <c r="E21" s="113">
        <v>37187.587453703702</v>
      </c>
      <c r="F21" s="99" t="s">
        <v>100</v>
      </c>
      <c r="H21" s="118">
        <f t="shared" si="1"/>
        <v>25.3</v>
      </c>
    </row>
    <row r="22" spans="1:8" x14ac:dyDescent="0.25">
      <c r="A22">
        <v>56347</v>
      </c>
      <c r="B22" s="117">
        <v>27.3</v>
      </c>
      <c r="C22" s="117">
        <v>27.8</v>
      </c>
      <c r="E22" s="113">
        <v>37187.587465277778</v>
      </c>
      <c r="F22" s="99" t="s">
        <v>101</v>
      </c>
      <c r="H22" s="118">
        <f t="shared" si="1"/>
        <v>27.55</v>
      </c>
    </row>
    <row r="23" spans="1:8" x14ac:dyDescent="0.25">
      <c r="A23">
        <v>56343</v>
      </c>
      <c r="B23" s="117">
        <v>30.7</v>
      </c>
      <c r="C23" s="117">
        <v>31.2</v>
      </c>
      <c r="E23" s="113">
        <v>37187.587476851855</v>
      </c>
      <c r="F23" s="99" t="s">
        <v>102</v>
      </c>
      <c r="H23" s="118">
        <f t="shared" si="1"/>
        <v>30.95</v>
      </c>
    </row>
    <row r="24" spans="1:8" x14ac:dyDescent="0.25">
      <c r="A24">
        <v>56339</v>
      </c>
      <c r="B24" s="117">
        <v>39.450000000000003</v>
      </c>
      <c r="C24" s="117">
        <v>39.950000000000003</v>
      </c>
      <c r="E24" s="113">
        <v>37187.587488425925</v>
      </c>
      <c r="F24" s="99" t="s">
        <v>103</v>
      </c>
      <c r="H24" s="118">
        <f t="shared" si="1"/>
        <v>39.700000000000003</v>
      </c>
    </row>
    <row r="25" spans="1:8" x14ac:dyDescent="0.25">
      <c r="A25">
        <v>56355</v>
      </c>
      <c r="B25" s="117">
        <v>27.85</v>
      </c>
      <c r="C25" s="117">
        <v>28.35</v>
      </c>
      <c r="E25" s="113">
        <v>37187.587500000001</v>
      </c>
      <c r="F25" s="99" t="s">
        <v>104</v>
      </c>
      <c r="H25" s="118">
        <f t="shared" si="1"/>
        <v>28.1</v>
      </c>
    </row>
    <row r="26" spans="1:8" x14ac:dyDescent="0.25">
      <c r="A26">
        <v>56353</v>
      </c>
      <c r="B26" s="117">
        <v>26.95</v>
      </c>
      <c r="C26" s="117">
        <v>27.3</v>
      </c>
      <c r="E26" s="113">
        <v>37187.602083333331</v>
      </c>
      <c r="F26" s="99" t="s">
        <v>105</v>
      </c>
      <c r="H26" s="118">
        <f t="shared" si="1"/>
        <v>27.125</v>
      </c>
    </row>
    <row r="27" spans="1:8" x14ac:dyDescent="0.25">
      <c r="A27">
        <v>56333</v>
      </c>
      <c r="B27" s="117">
        <v>28.95</v>
      </c>
      <c r="C27" s="117">
        <v>29.45</v>
      </c>
      <c r="E27" s="113">
        <v>37187.599618055552</v>
      </c>
      <c r="F27" s="99" t="s">
        <v>106</v>
      </c>
      <c r="H27" s="118">
        <f t="shared" si="1"/>
        <v>29.2</v>
      </c>
    </row>
    <row r="28" spans="1:8" x14ac:dyDescent="0.25">
      <c r="A28">
        <v>56335</v>
      </c>
      <c r="B28" s="117">
        <v>32.25</v>
      </c>
      <c r="C28" s="117">
        <v>33</v>
      </c>
      <c r="E28" s="113">
        <v>37187.587534722225</v>
      </c>
      <c r="F28" s="99" t="s">
        <v>107</v>
      </c>
      <c r="H28" s="118">
        <f t="shared" si="1"/>
        <v>32.625</v>
      </c>
    </row>
    <row r="29" spans="1:8" x14ac:dyDescent="0.25">
      <c r="A29">
        <v>58992</v>
      </c>
      <c r="B29" s="117">
        <v>33.299999999999997</v>
      </c>
      <c r="C29" s="117">
        <v>34.299999999999997</v>
      </c>
      <c r="E29" s="113">
        <v>37187.587627314817</v>
      </c>
      <c r="F29" s="99" t="s">
        <v>108</v>
      </c>
      <c r="H29" s="118">
        <f t="shared" si="1"/>
        <v>33.799999999999997</v>
      </c>
    </row>
    <row r="30" spans="1:8" x14ac:dyDescent="0.25">
      <c r="A30">
        <v>58994</v>
      </c>
      <c r="B30">
        <v>34.25</v>
      </c>
      <c r="C30">
        <v>35.25</v>
      </c>
      <c r="E30" s="113">
        <v>37187.584722222222</v>
      </c>
      <c r="F30" s="99" t="s">
        <v>109</v>
      </c>
      <c r="H30" s="118">
        <f t="shared" si="1"/>
        <v>34.75</v>
      </c>
    </row>
    <row r="31" spans="1:8" x14ac:dyDescent="0.25">
      <c r="A31">
        <v>62221</v>
      </c>
      <c r="B31">
        <v>29.85</v>
      </c>
      <c r="C31">
        <v>30.35</v>
      </c>
      <c r="E31" s="113">
        <v>37187.587523148148</v>
      </c>
      <c r="F31" s="99" t="s">
        <v>197</v>
      </c>
      <c r="H31" s="118">
        <f t="shared" si="1"/>
        <v>30.1</v>
      </c>
    </row>
    <row r="32" spans="1:8" x14ac:dyDescent="0.25">
      <c r="A32">
        <v>62223</v>
      </c>
      <c r="B32">
        <v>28.65</v>
      </c>
      <c r="C32">
        <v>29.15</v>
      </c>
      <c r="E32" s="113">
        <v>37187.587546296294</v>
      </c>
      <c r="F32" s="99" t="s">
        <v>198</v>
      </c>
      <c r="H32" s="118">
        <f t="shared" si="1"/>
        <v>28.9</v>
      </c>
    </row>
    <row r="33" spans="1:8" x14ac:dyDescent="0.25">
      <c r="A33">
        <v>62225</v>
      </c>
      <c r="B33">
        <v>30.9</v>
      </c>
      <c r="C33">
        <v>31.4</v>
      </c>
      <c r="E33" s="113">
        <v>37187.587557870371</v>
      </c>
      <c r="F33" s="99" t="s">
        <v>199</v>
      </c>
      <c r="H33" s="118">
        <f t="shared" si="1"/>
        <v>31.15</v>
      </c>
    </row>
    <row r="34" spans="1:8" x14ac:dyDescent="0.25">
      <c r="A34">
        <v>62227</v>
      </c>
      <c r="B34">
        <v>34.6</v>
      </c>
      <c r="C34">
        <v>35.1</v>
      </c>
      <c r="E34" s="113">
        <v>37187.587569444448</v>
      </c>
      <c r="F34" s="99" t="s">
        <v>200</v>
      </c>
      <c r="H34" s="118">
        <f t="shared" si="1"/>
        <v>34.85</v>
      </c>
    </row>
    <row r="35" spans="1:8" x14ac:dyDescent="0.25">
      <c r="A35">
        <v>56341</v>
      </c>
      <c r="B35">
        <v>43.3</v>
      </c>
      <c r="C35">
        <v>43.8</v>
      </c>
      <c r="E35" s="113">
        <v>37187.587581018517</v>
      </c>
      <c r="F35" s="99" t="s">
        <v>201</v>
      </c>
      <c r="H35" s="118">
        <f t="shared" si="1"/>
        <v>43.55</v>
      </c>
    </row>
    <row r="36" spans="1:8" x14ac:dyDescent="0.25">
      <c r="A36">
        <v>62229</v>
      </c>
      <c r="B36">
        <v>31</v>
      </c>
      <c r="C36">
        <v>31.5</v>
      </c>
      <c r="E36" s="113">
        <v>37187.587604166663</v>
      </c>
      <c r="F36" s="99" t="s">
        <v>202</v>
      </c>
      <c r="H36" s="118">
        <f t="shared" si="1"/>
        <v>31.25</v>
      </c>
    </row>
    <row r="37" spans="1:8" x14ac:dyDescent="0.25">
      <c r="A37">
        <v>62231</v>
      </c>
      <c r="B37">
        <v>29.3</v>
      </c>
      <c r="C37">
        <v>29.8</v>
      </c>
      <c r="E37" s="113">
        <v>37187.584699074076</v>
      </c>
      <c r="F37" s="99" t="s">
        <v>203</v>
      </c>
      <c r="H37" s="118">
        <f t="shared" si="1"/>
        <v>29.55</v>
      </c>
    </row>
  </sheetData>
  <phoneticPr fontId="0" type="noConversion"/>
  <conditionalFormatting sqref="B2:C4 B16:C16 B8:C12">
    <cfRule type="cellIs" dxfId="0" priority="1" stopIfTrue="1" operator="lessThan">
      <formula>10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Summary</vt:lpstr>
      <vt:lpstr>Positions</vt:lpstr>
      <vt:lpstr>Prior Day Position</vt:lpstr>
      <vt:lpstr>PnL check</vt:lpstr>
      <vt:lpstr>EOL LINKS</vt:lpstr>
      <vt:lpstr>NumProducts</vt:lpstr>
      <vt:lpstr>Positions!Print_Area</vt:lpstr>
      <vt:lpstr>'Prior Day Position'!tblPriorPrice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2001-10-18T19:25:40Z</cp:lastPrinted>
  <dcterms:created xsi:type="dcterms:W3CDTF">2000-07-14T20:01:01Z</dcterms:created>
  <dcterms:modified xsi:type="dcterms:W3CDTF">2023-09-10T11:07:31Z</dcterms:modified>
</cp:coreProperties>
</file>