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448" windowWidth="15360" windowHeight="8076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<sst xmlns="http://schemas.openxmlformats.org/spreadsheetml/2006/main" count="468" uniqueCount="184">
  <si>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</si>
  <si>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</si>
  <si>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</si>
  <si>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</si>
  <si>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</si>
  <si>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</si>
  <si>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</si>
  <si>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</si>
  <si>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</si>
  <si>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</si>
  <si>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</si>
  <si>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</si>
  <si>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</si>
  <si>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</si>
  <si>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</si>
  <si>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</si>
  <si>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</si>
  <si>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</si>
  <si>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</si>
  <si>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</si>
  <si>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</si>
  <si>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</si>
  <si>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</si>
  <si>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</si>
  <si>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</si>
  <si>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</si>
  <si>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</si>
  <si>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</si>
  <si>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</si>
  <si>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</si>
  <si>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</si>
  <si>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</si>
  <si>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</si>
  <si>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</si>
  <si>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</si>
  <si>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</si>
  <si>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</si>
  <si>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</si>
  <si>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</si>
  <si>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</si>
  <si>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</si>
  <si>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</si>
  <si>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</si>
  <si>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</si>
  <si>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</si>
  <si>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</si>
  <si>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</si>
  <si>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</si>
  <si>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</si>
  <si>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</si>
  <si>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</si>
  <si>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</si>
  <si>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</si>
  <si>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</si>
  <si>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</si>
  <si>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</si>
  <si>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</si>
  <si>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</si>
  <si>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</si>
  <si>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</si>
  <si>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</si>
  <si>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</si>
  <si>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</si>
  <si>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</si>
  <si>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</si>
  <si>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</si>
  <si>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</si>
  <si>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</si>
  <si>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</si>
  <si>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</si>
  <si>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</si>
  <si>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</si>
  <si>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</si>
  <si>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</si>
  <si>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</si>
  <si>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</si>
  <si>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</si>
  <si>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</si>
  <si>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</si>
  <si>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</si>
  <si>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</si>
  <si>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</si>
  <si>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</si>
  <si>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</si>
  <si>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</si>
  <si>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</si>
  <si>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</si>
  <si>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</si>
  <si>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</si>
  <si>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</si>
  <si>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</si>
  <si>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</si>
  <si>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</si>
  <si>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</si>
  <si>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</si>
  <si>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</si>
  <si>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</si>
  <si>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</si>
  <si>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</si>
  <si>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</si>
  <si>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</si>
  <si>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</si>
  <si>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</si>
  <si>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</si>
  <si>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</si>
  <si>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</si>
  <si>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</si>
  <si>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</si>
  <si>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</si>
  <si>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</si>
  <si>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</si>
  <si>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</si>
  <si>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</si>
  <si>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</si>
  <si>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</si>
  <si>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</si>
  <si>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</si>
  <si>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</si>
  <si>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</si>
  <si>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</si>
  <si>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</si>
  <si>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Campbell</t>
  </si>
  <si>
    <t>Lawrence, T</t>
  </si>
  <si>
    <t>Division Environmental  Specialist</t>
  </si>
  <si>
    <t>0060</t>
  </si>
  <si>
    <t>0325   Roswell, New Mexico</t>
  </si>
  <si>
    <t>(505) 625-8022</t>
  </si>
  <si>
    <t>P00505622</t>
  </si>
  <si>
    <t>01</t>
  </si>
  <si>
    <t>10/23-10/27</t>
  </si>
  <si>
    <t xml:space="preserve"> Albuq. To Houston to Albuq.  Des Mtgs, Houston, Tx</t>
  </si>
  <si>
    <t>P</t>
  </si>
  <si>
    <t>B</t>
  </si>
  <si>
    <t>OCD Inspection, Monument C/S</t>
  </si>
  <si>
    <t>L</t>
  </si>
  <si>
    <t>Railroad Incident, Prewett, NM</t>
  </si>
  <si>
    <t>B.Russell, Transwestern</t>
  </si>
  <si>
    <t>SoCal Transwestern PCB Mtg</t>
  </si>
  <si>
    <t>Team Mtg Albuq. NM</t>
  </si>
  <si>
    <t>Team Meeting Room, Albuq, NM</t>
  </si>
  <si>
    <t>11/9-11/10</t>
  </si>
  <si>
    <t>SoCal Transwestern PCB Management Committee Mtg, Albuq to LosAngeles to Albuq</t>
  </si>
  <si>
    <t xml:space="preserve">SoCal Transwestern PCB Management Committee Mtg,  </t>
  </si>
  <si>
    <t>Team Mtg, Albuq. NM</t>
  </si>
  <si>
    <t>D</t>
  </si>
  <si>
    <t>C</t>
  </si>
  <si>
    <t xml:space="preserve">SoCal Transwestern PCB Management Committee Mtg, </t>
  </si>
  <si>
    <t>SoCal Transwestern PCB Management Committee Mtg, Airport Parking</t>
  </si>
  <si>
    <t>52004500</t>
  </si>
  <si>
    <t>111102</t>
  </si>
  <si>
    <t>52003000</t>
  </si>
  <si>
    <t>SGA Emissions Testing Workshop</t>
  </si>
  <si>
    <t>B.Russell Transwestern</t>
  </si>
  <si>
    <t>PCB Presentation from Penn State</t>
  </si>
  <si>
    <t>L,D</t>
  </si>
  <si>
    <t>03</t>
  </si>
  <si>
    <t>Priority Management calendars for 2001</t>
  </si>
  <si>
    <t>53500500</t>
  </si>
  <si>
    <t>9000095</t>
  </si>
  <si>
    <t>04</t>
  </si>
  <si>
    <t>Hazardous Waste Fee, Staion no. 2, Flagstaff</t>
  </si>
  <si>
    <t>52505500</t>
  </si>
  <si>
    <t>111131</t>
  </si>
  <si>
    <t>0023</t>
  </si>
  <si>
    <t xml:space="preserve">Sta. 7 Title V Semi annual reprot preparation </t>
  </si>
  <si>
    <t>Sta. 7 Title V Report Preparation</t>
  </si>
  <si>
    <t>B. Russell Transwestern</t>
  </si>
  <si>
    <t>D.Ayers ETS</t>
  </si>
  <si>
    <t>NNG Reagan Co. No. 2 Compliance Audit</t>
  </si>
  <si>
    <t>NNG Reagan Co. No. 2 Company Compliance Audit</t>
  </si>
  <si>
    <t>J. Mitchell, Big Lake Team ETS</t>
  </si>
  <si>
    <t>11/21-11/23</t>
  </si>
  <si>
    <t>Post Construction Audit, Receivers facility Topock Lateral</t>
  </si>
  <si>
    <t>B,L,D</t>
  </si>
  <si>
    <t>Post Construction Audit Topock Lateral</t>
  </si>
  <si>
    <t>B.LineBarier, R. Williams</t>
  </si>
  <si>
    <t>02</t>
  </si>
  <si>
    <t>11/27-12/01</t>
  </si>
  <si>
    <t>Roswell to Bakersfield to Roswell-Consolidated audit EOTT Bakersfield Proc. Facility</t>
  </si>
  <si>
    <t>EOTT Audit Bakersfield Ca</t>
  </si>
  <si>
    <t>EOTT Audit Bakersfield Ca Rental Car</t>
  </si>
  <si>
    <t>RC</t>
  </si>
  <si>
    <t>EOTT Audit Bakersfield Ca Rental Car Gasoline</t>
  </si>
  <si>
    <t>EOTT Audit Bakersfield,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</si>
</sst>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6" customWidth="1"/>
    <col min="2" max="2" width="10.6640625" style="286" customWidth="1"/>
    <col min="3" max="3" width="6.109375" style="286" customWidth="1"/>
    <col min="4" max="4" width="8" style="286" customWidth="1"/>
    <col min="5" max="5" width="6.5546875" style="286" customWidth="1"/>
    <col min="6" max="7" width="6.6640625" style="286" customWidth="1"/>
    <col min="8" max="8" width="11.6640625" style="286" customWidth="1"/>
    <col min="9" max="9" width="7.5546875" style="286" customWidth="1"/>
    <col min="10" max="10" width="11.109375" style="359" customWidth="1"/>
    <col min="11" max="11" width="8.44140625" style="359" customWidth="1"/>
    <col min="12" max="16384" width="9.109375" style="286"/>
  </cols>
  <sheetData>
    <row r="1" spans="1:11" ht="13.5" customHeight="1" x14ac:dyDescent="0.3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96</v>
      </c>
      <c r="C2" s="373" t="s">
        <v>99</v>
      </c>
      <c r="D2" s="374"/>
      <c r="E2" s="389" t="s">
        <v>100</v>
      </c>
      <c r="F2" s="390"/>
      <c r="G2" s="375"/>
      <c r="H2" s="391" t="s">
        <v>101</v>
      </c>
      <c r="I2" s="389"/>
      <c r="J2" s="366" t="s">
        <v>97</v>
      </c>
      <c r="K2" s="365" t="s">
        <v>98</v>
      </c>
    </row>
    <row r="3" spans="1:11" ht="16.5" customHeight="1" x14ac:dyDescent="0.25">
      <c r="A3" s="290">
        <f>'Short Form'!N27</f>
        <v>0</v>
      </c>
      <c r="B3" s="345">
        <f>'Short Form'!A29</f>
        <v>0</v>
      </c>
      <c r="C3" s="291">
        <f>'Short Form'!B29</f>
        <v>0</v>
      </c>
      <c r="D3" s="387">
        <f>'Short Form'!C29</f>
        <v>0</v>
      </c>
      <c r="E3" s="387"/>
      <c r="F3" s="387"/>
      <c r="G3" s="387"/>
      <c r="H3" s="387">
        <f>'Short Form'!G29</f>
        <v>0</v>
      </c>
      <c r="I3" s="387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8"/>
      <c r="K4" s="358"/>
    </row>
    <row r="5" spans="1:11" ht="16.5" customHeight="1" x14ac:dyDescent="0.25">
      <c r="A5" s="290">
        <f>'Short Form'!N42</f>
        <v>0</v>
      </c>
      <c r="B5" s="291">
        <f>'Short Form'!A44</f>
        <v>0</v>
      </c>
      <c r="C5" s="291">
        <f>'Short Form'!B44</f>
        <v>0</v>
      </c>
      <c r="D5" s="387">
        <f>'Short Form'!C44</f>
        <v>0</v>
      </c>
      <c r="E5" s="387"/>
      <c r="F5" s="387"/>
      <c r="G5" s="387"/>
      <c r="H5" s="387">
        <f>'Short Form'!G44</f>
        <v>0</v>
      </c>
      <c r="I5" s="387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8"/>
      <c r="K6" s="358"/>
    </row>
    <row r="7" spans="1:11" ht="16.5" customHeight="1" x14ac:dyDescent="0.25">
      <c r="A7" s="290">
        <f>'Travel Form'!O49</f>
        <v>3217.54</v>
      </c>
      <c r="B7" s="291" t="str">
        <f>'Travel Form'!B49</f>
        <v>52004500</v>
      </c>
      <c r="C7" s="291" t="str">
        <f>'Travel Form'!C49</f>
        <v>0060</v>
      </c>
      <c r="D7" s="387" t="str">
        <f>'Travel Form'!D49:G49</f>
        <v>111102</v>
      </c>
      <c r="E7" s="387"/>
      <c r="F7" s="387"/>
      <c r="G7" s="387"/>
      <c r="H7" s="387">
        <f>'Travel Form'!H49:I49</f>
        <v>0</v>
      </c>
      <c r="I7" s="387"/>
      <c r="J7" s="361">
        <f>'Travel Form'!J49</f>
        <v>0</v>
      </c>
      <c r="K7" s="361">
        <f>'Travel Form'!K49</f>
        <v>0</v>
      </c>
    </row>
    <row r="8" spans="1:11" ht="16.5" customHeight="1" x14ac:dyDescent="0.3">
      <c r="A8" s="348"/>
      <c r="B8" s="346"/>
      <c r="C8" s="346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8"/>
      <c r="K8" s="358"/>
    </row>
    <row r="9" spans="1:11" ht="16.5" customHeight="1" x14ac:dyDescent="0.25">
      <c r="A9" s="290">
        <f>'Travel Form'!O51</f>
        <v>0</v>
      </c>
      <c r="B9" s="291">
        <f>'Travel Form'!B51</f>
        <v>0</v>
      </c>
      <c r="C9" s="291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8"/>
      <c r="K12" s="358"/>
    </row>
    <row r="13" spans="1:11" ht="16.5" customHeight="1" x14ac:dyDescent="0.25">
      <c r="A13" s="290">
        <f>'Meals and Ent Sup'!N49</f>
        <v>345.46</v>
      </c>
      <c r="B13" s="291" t="str">
        <f>'Meals and Ent Sup'!B49</f>
        <v>52003000</v>
      </c>
      <c r="C13" s="291" t="str">
        <f>'Meals and Ent Sup'!C49</f>
        <v>0060</v>
      </c>
      <c r="D13" s="387" t="str">
        <f>'Meals and Ent Sup'!D49</f>
        <v>111102</v>
      </c>
      <c r="E13" s="387"/>
      <c r="F13" s="387"/>
      <c r="G13" s="387"/>
      <c r="H13" s="387">
        <f>'Meals and Ent Sup'!H49</f>
        <v>0</v>
      </c>
      <c r="I13" s="387"/>
      <c r="J13" s="361">
        <f>'Meals and Ent Sup'!J49</f>
        <v>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2"/>
      <c r="K18" s="362"/>
    </row>
    <row r="19" spans="1:11" ht="16.5" customHeight="1" x14ac:dyDescent="0.25">
      <c r="A19" s="290">
        <f>'Misc. Exp. Sup'!O49</f>
        <v>24.25</v>
      </c>
      <c r="B19" s="291" t="str">
        <f>'Misc. Exp. Sup'!B49</f>
        <v>53500500</v>
      </c>
      <c r="C19" s="345" t="str">
        <f>'Misc. Exp. Sup'!C49</f>
        <v>0060</v>
      </c>
      <c r="D19" s="386" t="str">
        <f>'Misc. Exp. Sup'!D49</f>
        <v>111102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1" t="str">
        <f>'Misc. Exp. Sup'!J49</f>
        <v>9000095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6.08</v>
      </c>
      <c r="B21" s="291" t="str">
        <f>'Misc. Exp. Sup'!B51</f>
        <v>52505500</v>
      </c>
      <c r="C21" s="291" t="str">
        <f>'Misc. Exp. Sup'!C51</f>
        <v>0060</v>
      </c>
      <c r="D21" s="387" t="str">
        <f>'Misc. Exp. Sup'!D51</f>
        <v>111131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2"/>
      <c r="K42" s="362"/>
    </row>
    <row r="43" spans="1:11" ht="16.5" customHeight="1" x14ac:dyDescent="0.25">
      <c r="A43" s="364">
        <f>SUM(A3:A42)</f>
        <v>3593.33</v>
      </c>
      <c r="B43" s="359"/>
      <c r="C43" s="359"/>
      <c r="D43" s="359"/>
      <c r="E43" s="359"/>
      <c r="F43" s="359"/>
      <c r="G43" s="359"/>
      <c r="H43" s="359"/>
      <c r="I43" s="359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opLeftCell="A35" zoomScale="80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0" t="s">
        <v>2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4">
      <c r="A2"/>
      <c r="B2" s="54"/>
      <c r="C2"/>
      <c r="D2" s="240" t="s">
        <v>3</v>
      </c>
      <c r="E2" s="239"/>
      <c r="F2" s="72"/>
      <c r="G2"/>
      <c r="H2" s="329"/>
      <c r="I2" s="72"/>
      <c r="J2" s="241"/>
      <c r="K2" s="241"/>
      <c r="L2" s="72"/>
      <c r="M2" s="302" t="s">
        <v>4</v>
      </c>
      <c r="N2" s="292">
        <v>36845</v>
      </c>
      <c r="P2" s="260">
        <f ca="1">TODAY()</f>
        <v>36864</v>
      </c>
    </row>
    <row r="3" spans="1:64" ht="20.25" customHeight="1" x14ac:dyDescent="0.4">
      <c r="A3"/>
      <c r="B3"/>
      <c r="C3"/>
      <c r="D3" s="240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6"/>
      <c r="C5" s="27"/>
      <c r="D5" s="236"/>
      <c r="E5" s="237" t="s">
        <v>9</v>
      </c>
      <c r="F5" s="236"/>
      <c r="G5" s="236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7" t="s">
        <v>121</v>
      </c>
      <c r="B6" s="121"/>
      <c r="C6" s="121"/>
      <c r="D6"/>
      <c r="E6" s="288" t="s">
        <v>122</v>
      </c>
      <c r="F6" s="121"/>
      <c r="G6" s="121"/>
      <c r="H6" s="174" t="s">
        <v>123</v>
      </c>
      <c r="I6" s="121"/>
      <c r="J6" s="176"/>
      <c r="K6" s="114" t="s">
        <v>127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7" t="s">
        <v>124</v>
      </c>
      <c r="B8" s="289"/>
      <c r="C8" s="289"/>
      <c r="D8" s="173"/>
      <c r="E8" s="190" t="s">
        <v>125</v>
      </c>
      <c r="F8" s="172"/>
      <c r="G8" s="191"/>
      <c r="H8" s="172"/>
      <c r="I8" s="172"/>
      <c r="J8" s="189"/>
      <c r="K8" s="269" t="s">
        <v>126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1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5">
      <c r="A11" s="192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6" t="s">
        <v>13</v>
      </c>
      <c r="B13" s="297" t="s">
        <v>14</v>
      </c>
      <c r="C13" s="298"/>
      <c r="D13" s="298" t="s">
        <v>15</v>
      </c>
      <c r="E13" s="298"/>
      <c r="F13" s="298"/>
      <c r="G13" s="299"/>
      <c r="H13" s="300" t="s">
        <v>16</v>
      </c>
      <c r="I13" s="300"/>
      <c r="J13" s="300"/>
      <c r="K13" s="299"/>
      <c r="L13" s="296" t="s">
        <v>17</v>
      </c>
      <c r="M13" s="296" t="s">
        <v>18</v>
      </c>
      <c r="N13" s="296" t="s">
        <v>19</v>
      </c>
    </row>
    <row r="14" spans="1:64" s="4" customFormat="1" ht="24" customHeight="1" x14ac:dyDescent="0.3">
      <c r="A14" s="146"/>
      <c r="B14" s="135"/>
      <c r="C14" s="126"/>
      <c r="D14" s="155"/>
      <c r="E14" s="155"/>
      <c r="F14" s="156"/>
      <c r="G14" s="157"/>
      <c r="H14" s="264"/>
      <c r="I14" s="261"/>
      <c r="J14" s="262"/>
      <c r="K14" s="262"/>
      <c r="L14" s="258"/>
      <c r="M14" s="195"/>
      <c r="N14" s="188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4"/>
      <c r="I15" s="261"/>
      <c r="J15" s="262"/>
      <c r="K15" s="262"/>
      <c r="L15" s="258"/>
      <c r="M15" s="195"/>
      <c r="N15" s="188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4"/>
      <c r="I16" s="261"/>
      <c r="J16" s="262"/>
      <c r="K16" s="262"/>
      <c r="L16" s="258"/>
      <c r="M16" s="195"/>
      <c r="N16" s="188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4"/>
      <c r="I17" s="261"/>
      <c r="J17" s="262"/>
      <c r="K17" s="262"/>
      <c r="L17" s="258"/>
      <c r="M17" s="195"/>
      <c r="N17" s="188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4"/>
      <c r="I18" s="261"/>
      <c r="J18" s="262"/>
      <c r="K18" s="262"/>
      <c r="L18" s="258"/>
      <c r="M18" s="195"/>
      <c r="N18" s="188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5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21</v>
      </c>
      <c r="M27" s="305"/>
      <c r="N27" s="130">
        <f>SUM(N14:N26)</f>
        <v>0</v>
      </c>
    </row>
    <row r="28" spans="1:64" ht="24" customHeight="1" x14ac:dyDescent="0.25">
      <c r="A28" s="306" t="s">
        <v>106</v>
      </c>
      <c r="B28" s="306" t="s">
        <v>111</v>
      </c>
      <c r="C28" s="330"/>
      <c r="D28" s="402" t="s">
        <v>104</v>
      </c>
      <c r="E28" s="403"/>
      <c r="F28" s="331"/>
      <c r="G28" s="397" t="s">
        <v>101</v>
      </c>
      <c r="H28" s="398"/>
      <c r="I28" s="344" t="s">
        <v>118</v>
      </c>
      <c r="J28" s="344" t="s">
        <v>117</v>
      </c>
      <c r="K28" s="68"/>
      <c r="L28" s="304" t="s">
        <v>22</v>
      </c>
      <c r="M28" s="305"/>
      <c r="N28" s="230">
        <f>'Meals and Ent Sup'!N55+'Meals and Ent Sup (2)'!N55</f>
        <v>345.46</v>
      </c>
    </row>
    <row r="29" spans="1:64" ht="24" customHeight="1" x14ac:dyDescent="0.25">
      <c r="A29" s="295"/>
      <c r="B29" s="295"/>
      <c r="C29" s="399"/>
      <c r="D29" s="400"/>
      <c r="E29" s="400"/>
      <c r="F29" s="401"/>
      <c r="G29" s="395"/>
      <c r="H29" s="396"/>
      <c r="I29" s="294"/>
      <c r="J29" s="332"/>
      <c r="K29" s="66"/>
      <c r="L29" s="305" t="s">
        <v>23</v>
      </c>
      <c r="M29" s="305"/>
      <c r="N29" s="183">
        <f>SUM(N27:N28)</f>
        <v>345.46</v>
      </c>
    </row>
    <row r="30" spans="1:64" ht="24" customHeight="1" x14ac:dyDescent="0.25">
      <c r="A30" s="295"/>
      <c r="B30" s="295"/>
      <c r="C30" s="392"/>
      <c r="D30" s="393"/>
      <c r="E30" s="393"/>
      <c r="F30" s="394"/>
      <c r="G30" s="395"/>
      <c r="H30" s="396"/>
      <c r="I30" s="294"/>
      <c r="J30" s="294"/>
      <c r="K30" s="66"/>
      <c r="L30" s="66"/>
      <c r="M30" s="66"/>
      <c r="N30" s="333"/>
    </row>
    <row r="31" spans="1:64" ht="21.75" customHeight="1" x14ac:dyDescent="0.3">
      <c r="A31" s="193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7" t="s">
        <v>13</v>
      </c>
      <c r="B33" s="298"/>
      <c r="C33" s="298"/>
      <c r="D33" s="298"/>
      <c r="E33" s="298"/>
      <c r="F33" s="298" t="s">
        <v>25</v>
      </c>
      <c r="G33" s="298"/>
      <c r="H33" s="298"/>
      <c r="I33" s="298"/>
      <c r="J33" s="298"/>
      <c r="K33" s="299"/>
      <c r="L33" s="296" t="s">
        <v>17</v>
      </c>
      <c r="M33" s="296" t="s">
        <v>18</v>
      </c>
      <c r="N33" s="296" t="s">
        <v>19</v>
      </c>
    </row>
    <row r="34" spans="1:64" s="4" customFormat="1" ht="24" customHeight="1" x14ac:dyDescent="0.3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8"/>
      <c r="M34" s="195"/>
      <c r="N34" s="188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8"/>
      <c r="M35" s="195"/>
      <c r="N35" s="188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8"/>
      <c r="M36" s="195"/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5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26</v>
      </c>
      <c r="M42" s="300"/>
      <c r="N42" s="130">
        <f>SUM(N34:N41)</f>
        <v>0</v>
      </c>
    </row>
    <row r="43" spans="1:64" ht="24" customHeight="1" x14ac:dyDescent="0.25">
      <c r="A43" s="306" t="s">
        <v>106</v>
      </c>
      <c r="B43" s="306" t="s">
        <v>111</v>
      </c>
      <c r="C43" s="330"/>
      <c r="D43" s="402" t="s">
        <v>104</v>
      </c>
      <c r="E43" s="403"/>
      <c r="F43" s="331"/>
      <c r="G43" s="397" t="s">
        <v>101</v>
      </c>
      <c r="H43" s="398"/>
      <c r="I43" s="344" t="s">
        <v>118</v>
      </c>
      <c r="J43" s="344" t="s">
        <v>117</v>
      </c>
      <c r="K43" s="68"/>
      <c r="L43" s="304" t="s">
        <v>27</v>
      </c>
      <c r="M43" s="305"/>
      <c r="N43" s="228">
        <f>'Misc. Exp. Sup'!O55+'Misc. Exp. Sup (2)'!O55</f>
        <v>30.33</v>
      </c>
    </row>
    <row r="44" spans="1:64" ht="24" customHeight="1" x14ac:dyDescent="0.25">
      <c r="A44" s="295"/>
      <c r="B44" s="295"/>
      <c r="C44" s="392"/>
      <c r="D44" s="393"/>
      <c r="E44" s="393"/>
      <c r="F44" s="394"/>
      <c r="G44" s="395"/>
      <c r="H44" s="396"/>
      <c r="I44" s="294"/>
      <c r="J44" s="332"/>
      <c r="K44" s="122"/>
      <c r="L44" s="305" t="s">
        <v>28</v>
      </c>
      <c r="M44" s="305"/>
      <c r="N44" s="183">
        <f>SUM(N42:N43)</f>
        <v>30.33</v>
      </c>
    </row>
    <row r="45" spans="1:64" ht="24.75" customHeight="1" x14ac:dyDescent="0.25">
      <c r="A45" s="295"/>
      <c r="B45" s="295"/>
      <c r="C45" s="392"/>
      <c r="D45" s="393"/>
      <c r="E45" s="393"/>
      <c r="F45" s="394"/>
      <c r="G45" s="395"/>
      <c r="H45" s="396"/>
      <c r="I45" s="294"/>
      <c r="J45" s="294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8" t="s">
        <v>29</v>
      </c>
      <c r="B48" s="46"/>
      <c r="C48" s="46"/>
      <c r="D48" s="46"/>
      <c r="E48" s="46"/>
      <c r="F48" s="46"/>
      <c r="G48" s="46"/>
      <c r="H48" s="46"/>
      <c r="I48" s="123"/>
      <c r="J48" s="312" t="s">
        <v>30</v>
      </c>
      <c r="K48" s="313"/>
      <c r="L48" s="313"/>
      <c r="M48" s="313"/>
      <c r="N48" s="212">
        <f>'Travel Form'!O55+'Travel Sup (2)'!O55</f>
        <v>3217.54</v>
      </c>
    </row>
    <row r="49" spans="1:64" ht="24" customHeight="1" x14ac:dyDescent="0.25">
      <c r="A49" s="307" t="s">
        <v>31</v>
      </c>
      <c r="B49" s="308"/>
      <c r="C49" s="296"/>
      <c r="D49" s="308"/>
      <c r="E49" s="308"/>
      <c r="F49" s="309"/>
      <c r="G49" s="310"/>
      <c r="H49" s="41"/>
      <c r="I49" s="67"/>
      <c r="J49" s="314" t="s">
        <v>32</v>
      </c>
      <c r="K49" s="315"/>
      <c r="L49" s="315"/>
      <c r="M49" s="315"/>
      <c r="N49" s="160">
        <f>N48+N44+N29</f>
        <v>3593.33</v>
      </c>
    </row>
    <row r="50" spans="1:64" ht="24" customHeight="1" x14ac:dyDescent="0.25">
      <c r="A50" s="296" t="s">
        <v>33</v>
      </c>
      <c r="B50" s="147"/>
      <c r="C50" s="297" t="s">
        <v>34</v>
      </c>
      <c r="D50" s="141"/>
      <c r="E50" s="297" t="s">
        <v>1</v>
      </c>
      <c r="F50" s="143"/>
      <c r="G50" s="138"/>
      <c r="H50" s="41"/>
      <c r="I50" s="41"/>
      <c r="J50" s="316" t="s">
        <v>35</v>
      </c>
      <c r="K50" s="317"/>
      <c r="L50" s="317"/>
      <c r="M50" s="317"/>
      <c r="N50" s="161">
        <f>F53</f>
        <v>0</v>
      </c>
    </row>
    <row r="51" spans="1:64" ht="24" customHeight="1" x14ac:dyDescent="0.3">
      <c r="A51" s="296" t="s">
        <v>33</v>
      </c>
      <c r="B51" s="147"/>
      <c r="C51" s="297" t="s">
        <v>34</v>
      </c>
      <c r="D51" s="142"/>
      <c r="E51" s="297" t="s">
        <v>1</v>
      </c>
      <c r="F51" s="143"/>
      <c r="G51" s="138"/>
      <c r="H51" s="41"/>
      <c r="I51" s="41"/>
      <c r="J51" s="318" t="s">
        <v>36</v>
      </c>
      <c r="K51" s="319"/>
      <c r="L51" s="320" t="str">
        <f>IF($N$49-$N$50&lt;0,"X","  ")</f>
        <v xml:space="preserve">  </v>
      </c>
      <c r="M51" s="319" t="s">
        <v>37</v>
      </c>
      <c r="N51" s="132"/>
    </row>
    <row r="52" spans="1:64" ht="24" customHeight="1" x14ac:dyDescent="0.3">
      <c r="A52" s="296" t="s">
        <v>33</v>
      </c>
      <c r="B52" s="147"/>
      <c r="C52" s="297" t="s">
        <v>34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38</v>
      </c>
      <c r="N52" s="140">
        <f>ABS(N49-N50)</f>
        <v>3593.33</v>
      </c>
    </row>
    <row r="53" spans="1:64" ht="24" customHeight="1" x14ac:dyDescent="0.25">
      <c r="A53" s="309"/>
      <c r="B53" s="309"/>
      <c r="C53" s="309"/>
      <c r="D53" s="311" t="s">
        <v>39</v>
      </c>
      <c r="E53" s="296"/>
      <c r="F53" s="162">
        <f>SUM(F50:F52)</f>
        <v>0</v>
      </c>
      <c r="G53" s="139"/>
      <c r="H53" s="41"/>
      <c r="I53" s="41"/>
      <c r="J53" s="324" t="s">
        <v>40</v>
      </c>
      <c r="K53" s="321"/>
      <c r="L53" s="321"/>
      <c r="M53" s="321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5" t="s">
        <v>41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4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9" t="s">
        <v>107</v>
      </c>
      <c r="B59" s="380"/>
      <c r="C59" s="380"/>
      <c r="D59" s="380"/>
      <c r="E59" s="381"/>
      <c r="F59" s="382"/>
      <c r="G59" s="383" t="s">
        <v>45</v>
      </c>
      <c r="H59" s="380"/>
      <c r="I59" s="380"/>
      <c r="J59" s="384"/>
      <c r="K59" s="385"/>
      <c r="L59" s="383" t="s">
        <v>45</v>
      </c>
      <c r="M59" s="52"/>
      <c r="N59" s="180"/>
    </row>
    <row r="60" spans="1:64" ht="15.75" customHeight="1" x14ac:dyDescent="0.25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Campbell</v>
      </c>
      <c r="B62" s="249" t="str">
        <f>IF(ISBLANK($E$6),TRIM(" "),$E$6)</f>
        <v>Lawrence, T</v>
      </c>
      <c r="C62" s="293" t="str">
        <f>TEXT(IF(ISBLANK($N$2),"      ",$N$2),"000000")</f>
        <v>036845</v>
      </c>
      <c r="D62" s="110" t="str">
        <f>TEXT($K$6,"###-##-####")</f>
        <v>P00505622</v>
      </c>
      <c r="E62" s="250" t="str">
        <f>TEXT($N$52,"######0.00")</f>
        <v>3593.33</v>
      </c>
      <c r="F62" s="284" t="s">
        <v>60</v>
      </c>
      <c r="G62" s="284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0" zoomScale="80" workbookViewId="0">
      <selection activeCell="A26" sqref="A26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8" t="s">
        <v>63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64</v>
      </c>
      <c r="N2" s="267">
        <f>IF(VALUE('Short Form'!H62)&lt;&gt;0,2,"")</f>
        <v>2</v>
      </c>
      <c r="O2" s="268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3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3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6" t="s">
        <v>128</v>
      </c>
      <c r="B12" s="148" t="s">
        <v>129</v>
      </c>
      <c r="C12" s="137" t="s">
        <v>130</v>
      </c>
      <c r="D12" s="166"/>
      <c r="E12" s="166"/>
      <c r="F12" s="166"/>
      <c r="G12" s="167"/>
      <c r="H12" s="166"/>
      <c r="I12" s="168"/>
      <c r="J12" s="166"/>
      <c r="K12" s="166"/>
      <c r="L12" s="254" t="s">
        <v>131</v>
      </c>
      <c r="M12" s="259">
        <v>408</v>
      </c>
      <c r="N12" s="257">
        <v>1</v>
      </c>
      <c r="O12" s="188">
        <f t="shared" ref="O12:O27" si="0">IF(N12=" ",M12*1,M12*N12)</f>
        <v>408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6" t="s">
        <v>128</v>
      </c>
      <c r="B13" s="148">
        <v>36838</v>
      </c>
      <c r="C13" s="124" t="s">
        <v>138</v>
      </c>
      <c r="D13" s="166"/>
      <c r="E13" s="166"/>
      <c r="F13" s="166"/>
      <c r="G13" s="167"/>
      <c r="H13" s="166"/>
      <c r="I13" s="166"/>
      <c r="J13" s="166"/>
      <c r="K13" s="166"/>
      <c r="L13" s="254"/>
      <c r="M13" s="259">
        <v>127.43</v>
      </c>
      <c r="N13" s="257">
        <v>1</v>
      </c>
      <c r="O13" s="188">
        <f t="shared" si="0"/>
        <v>127.43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6" t="s">
        <v>128</v>
      </c>
      <c r="B14" s="148">
        <v>36838</v>
      </c>
      <c r="C14" s="124" t="s">
        <v>139</v>
      </c>
      <c r="D14" s="166"/>
      <c r="E14" s="166"/>
      <c r="F14" s="166"/>
      <c r="G14" s="167"/>
      <c r="H14" s="166"/>
      <c r="I14" s="166"/>
      <c r="J14" s="166"/>
      <c r="K14" s="166"/>
      <c r="L14" s="254"/>
      <c r="M14" s="259">
        <v>179.78</v>
      </c>
      <c r="N14" s="257">
        <v>1</v>
      </c>
      <c r="O14" s="188">
        <f t="shared" si="0"/>
        <v>179.78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6" t="s">
        <v>128</v>
      </c>
      <c r="B15" s="148" t="s">
        <v>140</v>
      </c>
      <c r="C15" s="124" t="s">
        <v>141</v>
      </c>
      <c r="D15" s="166"/>
      <c r="E15" s="166"/>
      <c r="F15" s="166"/>
      <c r="G15" s="167"/>
      <c r="H15" s="166"/>
      <c r="I15" s="166"/>
      <c r="J15" s="166"/>
      <c r="K15" s="166"/>
      <c r="L15" s="254" t="s">
        <v>131</v>
      </c>
      <c r="M15" s="259">
        <v>336.5</v>
      </c>
      <c r="N15" s="257">
        <v>1</v>
      </c>
      <c r="O15" s="188">
        <f t="shared" si="0"/>
        <v>336.5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6" t="s">
        <v>128</v>
      </c>
      <c r="B16" s="148" t="s">
        <v>140</v>
      </c>
      <c r="C16" s="124" t="s">
        <v>142</v>
      </c>
      <c r="D16" s="166"/>
      <c r="E16" s="166"/>
      <c r="F16" s="166"/>
      <c r="G16" s="167"/>
      <c r="H16" s="166"/>
      <c r="I16" s="166"/>
      <c r="J16" s="166"/>
      <c r="K16" s="166"/>
      <c r="L16" s="254"/>
      <c r="M16" s="259">
        <v>209.76</v>
      </c>
      <c r="N16" s="257">
        <v>1</v>
      </c>
      <c r="O16" s="188">
        <f t="shared" si="0"/>
        <v>209.76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6" t="s">
        <v>128</v>
      </c>
      <c r="B17" s="148">
        <v>36839</v>
      </c>
      <c r="C17" s="124" t="s">
        <v>146</v>
      </c>
      <c r="D17" s="166"/>
      <c r="E17" s="166"/>
      <c r="F17" s="166"/>
      <c r="G17" s="167"/>
      <c r="H17" s="166"/>
      <c r="I17" s="166"/>
      <c r="J17" s="166"/>
      <c r="K17" s="166"/>
      <c r="L17" s="254" t="s">
        <v>145</v>
      </c>
      <c r="M17" s="259">
        <v>26</v>
      </c>
      <c r="N17" s="257">
        <v>1</v>
      </c>
      <c r="O17" s="188">
        <f t="shared" si="0"/>
        <v>26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6" t="s">
        <v>128</v>
      </c>
      <c r="B18" s="148">
        <v>36840</v>
      </c>
      <c r="C18" s="124" t="s">
        <v>147</v>
      </c>
      <c r="D18" s="166"/>
      <c r="E18" s="196"/>
      <c r="F18" s="166"/>
      <c r="G18" s="167"/>
      <c r="H18" s="166"/>
      <c r="I18" s="166"/>
      <c r="J18" s="166"/>
      <c r="K18" s="166"/>
      <c r="L18" s="254"/>
      <c r="M18" s="259">
        <v>8</v>
      </c>
      <c r="N18" s="257">
        <v>1</v>
      </c>
      <c r="O18" s="188">
        <f t="shared" si="0"/>
        <v>8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6" t="s">
        <v>128</v>
      </c>
      <c r="B19" s="148">
        <v>36844</v>
      </c>
      <c r="C19" s="124" t="s">
        <v>164</v>
      </c>
      <c r="D19" s="166"/>
      <c r="E19" s="166"/>
      <c r="F19" s="166"/>
      <c r="G19" s="167"/>
      <c r="H19" s="166"/>
      <c r="I19" s="166"/>
      <c r="J19" s="166"/>
      <c r="K19" s="166"/>
      <c r="L19" s="254"/>
      <c r="M19" s="259">
        <v>77.52</v>
      </c>
      <c r="N19" s="257">
        <v>1</v>
      </c>
      <c r="O19" s="188">
        <f t="shared" si="0"/>
        <v>77.52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6" t="s">
        <v>128</v>
      </c>
      <c r="B20" s="148">
        <v>36845</v>
      </c>
      <c r="C20" s="124" t="s">
        <v>169</v>
      </c>
      <c r="D20" s="166"/>
      <c r="E20" s="166"/>
      <c r="F20" s="166"/>
      <c r="G20" s="167"/>
      <c r="H20" s="166"/>
      <c r="I20" s="166"/>
      <c r="J20" s="166"/>
      <c r="K20" s="166"/>
      <c r="L20" s="254"/>
      <c r="M20" s="259">
        <v>70.06</v>
      </c>
      <c r="N20" s="257">
        <v>1</v>
      </c>
      <c r="O20" s="188">
        <f t="shared" si="0"/>
        <v>70.06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6" t="s">
        <v>128</v>
      </c>
      <c r="B21" s="148" t="s">
        <v>171</v>
      </c>
      <c r="C21" s="124" t="s">
        <v>172</v>
      </c>
      <c r="D21" s="166"/>
      <c r="E21" s="166"/>
      <c r="F21" s="166"/>
      <c r="G21" s="167"/>
      <c r="H21" s="166"/>
      <c r="I21" s="166"/>
      <c r="J21" s="166"/>
      <c r="K21" s="166"/>
      <c r="L21" s="254"/>
      <c r="M21" s="259">
        <v>160.97999999999999</v>
      </c>
      <c r="N21" s="257">
        <v>1</v>
      </c>
      <c r="O21" s="188">
        <f t="shared" si="0"/>
        <v>160.97999999999999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6" t="s">
        <v>128</v>
      </c>
      <c r="B22" s="148" t="s">
        <v>177</v>
      </c>
      <c r="C22" s="124" t="s">
        <v>178</v>
      </c>
      <c r="D22" s="166"/>
      <c r="E22" s="166"/>
      <c r="F22" s="166"/>
      <c r="G22" s="167"/>
      <c r="H22" s="166"/>
      <c r="I22" s="166"/>
      <c r="J22" s="166"/>
      <c r="K22" s="166"/>
      <c r="L22" s="254" t="s">
        <v>131</v>
      </c>
      <c r="M22" s="259">
        <v>1080</v>
      </c>
      <c r="N22" s="257">
        <v>1</v>
      </c>
      <c r="O22" s="188">
        <f t="shared" si="0"/>
        <v>1080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6" t="s">
        <v>128</v>
      </c>
      <c r="B23" s="148" t="s">
        <v>177</v>
      </c>
      <c r="C23" s="124" t="s">
        <v>179</v>
      </c>
      <c r="D23" s="166"/>
      <c r="E23" s="166"/>
      <c r="F23" s="166"/>
      <c r="G23" s="167"/>
      <c r="H23" s="166"/>
      <c r="I23" s="166"/>
      <c r="J23" s="166"/>
      <c r="K23" s="166"/>
      <c r="L23" s="254"/>
      <c r="M23" s="259">
        <v>353.44</v>
      </c>
      <c r="N23" s="257">
        <v>1</v>
      </c>
      <c r="O23" s="188">
        <f t="shared" si="0"/>
        <v>353.44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6" t="s">
        <v>128</v>
      </c>
      <c r="B24" s="148">
        <v>36861</v>
      </c>
      <c r="C24" s="124" t="s">
        <v>180</v>
      </c>
      <c r="D24" s="166"/>
      <c r="E24" s="166"/>
      <c r="F24" s="166"/>
      <c r="G24" s="167"/>
      <c r="H24" s="166"/>
      <c r="I24" s="166"/>
      <c r="J24" s="166"/>
      <c r="K24" s="166"/>
      <c r="L24" s="254" t="s">
        <v>181</v>
      </c>
      <c r="M24" s="259">
        <v>176.29</v>
      </c>
      <c r="N24" s="257">
        <v>1</v>
      </c>
      <c r="O24" s="188">
        <f t="shared" si="0"/>
        <v>176.29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6" t="s">
        <v>128</v>
      </c>
      <c r="B25" s="148">
        <v>36861</v>
      </c>
      <c r="C25" s="124" t="s">
        <v>182</v>
      </c>
      <c r="D25" s="166"/>
      <c r="E25" s="166"/>
      <c r="F25" s="166"/>
      <c r="G25" s="167"/>
      <c r="H25" s="166"/>
      <c r="I25" s="166"/>
      <c r="J25" s="166"/>
      <c r="K25" s="166"/>
      <c r="L25" s="254" t="s">
        <v>181</v>
      </c>
      <c r="M25" s="259">
        <v>3.78</v>
      </c>
      <c r="N25" s="257">
        <v>1</v>
      </c>
      <c r="O25" s="188">
        <f t="shared" si="0"/>
        <v>3.78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3217.54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6" t="s">
        <v>68</v>
      </c>
      <c r="B48" s="306" t="s">
        <v>106</v>
      </c>
      <c r="C48" s="306" t="s">
        <v>105</v>
      </c>
      <c r="D48" s="330"/>
      <c r="E48" s="402" t="s">
        <v>104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5" t="s">
        <v>128</v>
      </c>
      <c r="B49" s="336" t="s">
        <v>148</v>
      </c>
      <c r="C49" s="337" t="s">
        <v>124</v>
      </c>
      <c r="D49" s="404" t="s">
        <v>149</v>
      </c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3217.54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3">
      <c r="A51" s="338" t="s">
        <v>176</v>
      </c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75</v>
      </c>
      <c r="N55" s="296"/>
      <c r="O55" s="125">
        <f>SUM(O49:O54)</f>
        <v>3217.54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37" zoomScale="80" workbookViewId="0">
      <selection activeCell="A32" sqref="A32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4" t="s">
        <v>86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64</v>
      </c>
      <c r="M2" s="267">
        <f>IF((VALUE('Short Form'!I62)&lt;&gt;0),1+VALUE('Short Form'!H62)+VALUE('Short Form'!I62),"")</f>
        <v>3</v>
      </c>
      <c r="N2" s="268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P00505622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5" t="s">
        <v>116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8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128</v>
      </c>
      <c r="B10" s="146">
        <v>36831</v>
      </c>
      <c r="C10" s="135" t="s">
        <v>132</v>
      </c>
      <c r="D10" s="126" t="s">
        <v>133</v>
      </c>
      <c r="E10" s="155"/>
      <c r="F10" s="155"/>
      <c r="G10" s="156"/>
      <c r="H10" s="157"/>
      <c r="I10" s="126"/>
      <c r="J10" s="155"/>
      <c r="K10" s="155"/>
      <c r="L10" s="259">
        <v>8.4700000000000006</v>
      </c>
      <c r="M10" s="255">
        <v>1</v>
      </c>
      <c r="N10" s="188">
        <f t="shared" ref="N10:N25" si="0">IF(M10=" ",L10*1,L10*M10)</f>
        <v>8.4700000000000006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 t="s">
        <v>128</v>
      </c>
      <c r="B11" s="146">
        <v>36832</v>
      </c>
      <c r="C11" s="135" t="s">
        <v>134</v>
      </c>
      <c r="D11" s="126" t="s">
        <v>135</v>
      </c>
      <c r="E11" s="155"/>
      <c r="F11" s="155"/>
      <c r="G11" s="156"/>
      <c r="H11" s="157"/>
      <c r="I11" s="127" t="s">
        <v>136</v>
      </c>
      <c r="J11" s="155"/>
      <c r="K11" s="156"/>
      <c r="L11" s="259">
        <v>19.54</v>
      </c>
      <c r="M11" s="255">
        <v>1</v>
      </c>
      <c r="N11" s="188">
        <f t="shared" si="0"/>
        <v>19.54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 t="s">
        <v>128</v>
      </c>
      <c r="B12" s="146">
        <v>36838</v>
      </c>
      <c r="C12" s="135" t="s">
        <v>134</v>
      </c>
      <c r="D12" s="126" t="s">
        <v>143</v>
      </c>
      <c r="E12" s="155"/>
      <c r="F12" s="155"/>
      <c r="G12" s="156"/>
      <c r="H12" s="157"/>
      <c r="I12" s="127"/>
      <c r="J12" s="155"/>
      <c r="K12" s="156"/>
      <c r="L12" s="259">
        <v>4.3099999999999996</v>
      </c>
      <c r="M12" s="255">
        <v>1</v>
      </c>
      <c r="N12" s="188">
        <f t="shared" si="0"/>
        <v>4.3099999999999996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 t="s">
        <v>128</v>
      </c>
      <c r="B13" s="146">
        <v>36839</v>
      </c>
      <c r="C13" s="135" t="s">
        <v>154</v>
      </c>
      <c r="D13" s="126" t="s">
        <v>137</v>
      </c>
      <c r="E13" s="155"/>
      <c r="F13" s="155"/>
      <c r="G13" s="156"/>
      <c r="H13" s="157"/>
      <c r="I13" s="127"/>
      <c r="J13" s="155"/>
      <c r="K13" s="156"/>
      <c r="L13" s="259">
        <v>18.489999999999998</v>
      </c>
      <c r="M13" s="255">
        <v>1</v>
      </c>
      <c r="N13" s="188">
        <f t="shared" si="0"/>
        <v>18.489999999999998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 t="s">
        <v>128</v>
      </c>
      <c r="B14" s="146">
        <v>36839</v>
      </c>
      <c r="C14" s="135" t="s">
        <v>144</v>
      </c>
      <c r="D14" s="126" t="s">
        <v>137</v>
      </c>
      <c r="E14" s="155"/>
      <c r="F14" s="155"/>
      <c r="G14" s="156"/>
      <c r="H14" s="157"/>
      <c r="I14" s="127"/>
      <c r="J14" s="155"/>
      <c r="K14" s="156"/>
      <c r="L14" s="259">
        <v>46.59</v>
      </c>
      <c r="M14" s="255">
        <v>1</v>
      </c>
      <c r="N14" s="188">
        <f t="shared" si="0"/>
        <v>46.59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 t="s">
        <v>128</v>
      </c>
      <c r="B15" s="146">
        <v>36840</v>
      </c>
      <c r="C15" s="135" t="s">
        <v>144</v>
      </c>
      <c r="D15" s="126" t="s">
        <v>137</v>
      </c>
      <c r="E15" s="155"/>
      <c r="F15" s="155"/>
      <c r="G15" s="156"/>
      <c r="H15" s="157"/>
      <c r="I15" s="127"/>
      <c r="J15" s="155"/>
      <c r="K15" s="156"/>
      <c r="L15" s="259">
        <v>13.43</v>
      </c>
      <c r="M15" s="255">
        <v>1</v>
      </c>
      <c r="N15" s="188">
        <f t="shared" si="0"/>
        <v>13.43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 t="s">
        <v>128</v>
      </c>
      <c r="B16" s="146">
        <v>36808</v>
      </c>
      <c r="C16" s="135" t="s">
        <v>144</v>
      </c>
      <c r="D16" s="126" t="s">
        <v>151</v>
      </c>
      <c r="E16" s="155"/>
      <c r="F16" s="155"/>
      <c r="G16" s="156"/>
      <c r="H16" s="157"/>
      <c r="I16" s="127" t="s">
        <v>152</v>
      </c>
      <c r="J16" s="155"/>
      <c r="K16" s="156"/>
      <c r="L16" s="259">
        <v>42.53</v>
      </c>
      <c r="M16" s="255">
        <v>1</v>
      </c>
      <c r="N16" s="188">
        <f t="shared" si="0"/>
        <v>42.53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 t="s">
        <v>128</v>
      </c>
      <c r="B17" s="146">
        <v>36795</v>
      </c>
      <c r="C17" s="135" t="s">
        <v>144</v>
      </c>
      <c r="D17" s="126" t="s">
        <v>153</v>
      </c>
      <c r="E17" s="155"/>
      <c r="F17" s="155"/>
      <c r="G17" s="156"/>
      <c r="H17" s="157"/>
      <c r="I17" s="127"/>
      <c r="J17" s="155"/>
      <c r="K17" s="156"/>
      <c r="L17" s="259">
        <v>15.5</v>
      </c>
      <c r="M17" s="255">
        <v>1</v>
      </c>
      <c r="N17" s="188">
        <f t="shared" si="0"/>
        <v>15.5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 t="s">
        <v>128</v>
      </c>
      <c r="B18" s="146">
        <v>36844</v>
      </c>
      <c r="C18" s="135" t="s">
        <v>134</v>
      </c>
      <c r="D18" s="126" t="s">
        <v>165</v>
      </c>
      <c r="E18" s="155"/>
      <c r="F18" s="155"/>
      <c r="G18" s="156"/>
      <c r="H18" s="157"/>
      <c r="I18" s="127" t="s">
        <v>166</v>
      </c>
      <c r="J18" s="155"/>
      <c r="K18" s="156"/>
      <c r="L18" s="259">
        <v>14.97</v>
      </c>
      <c r="M18" s="255">
        <v>1</v>
      </c>
      <c r="N18" s="188">
        <f t="shared" si="0"/>
        <v>14.97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 t="s">
        <v>128</v>
      </c>
      <c r="B19" s="146">
        <v>36844</v>
      </c>
      <c r="C19" s="135" t="s">
        <v>132</v>
      </c>
      <c r="D19" s="126" t="s">
        <v>165</v>
      </c>
      <c r="E19" s="155"/>
      <c r="F19" s="155"/>
      <c r="G19" s="156"/>
      <c r="H19" s="157"/>
      <c r="I19" s="127"/>
      <c r="J19" s="155"/>
      <c r="K19" s="156"/>
      <c r="L19" s="259">
        <v>0.73</v>
      </c>
      <c r="M19" s="255">
        <v>1</v>
      </c>
      <c r="N19" s="188">
        <f t="shared" si="0"/>
        <v>0.73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 t="s">
        <v>128</v>
      </c>
      <c r="B20" s="146">
        <v>36844</v>
      </c>
      <c r="C20" s="135" t="s">
        <v>144</v>
      </c>
      <c r="D20" s="126" t="s">
        <v>165</v>
      </c>
      <c r="E20" s="155"/>
      <c r="F20" s="155"/>
      <c r="G20" s="156"/>
      <c r="H20" s="157"/>
      <c r="I20" s="127" t="s">
        <v>167</v>
      </c>
      <c r="J20" s="155"/>
      <c r="K20" s="156"/>
      <c r="L20" s="259">
        <v>42.35</v>
      </c>
      <c r="M20" s="255">
        <v>1</v>
      </c>
      <c r="N20" s="188">
        <f t="shared" si="0"/>
        <v>42.35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 t="s">
        <v>128</v>
      </c>
      <c r="B21" s="146">
        <v>36845</v>
      </c>
      <c r="C21" s="135" t="s">
        <v>144</v>
      </c>
      <c r="D21" s="126" t="s">
        <v>168</v>
      </c>
      <c r="E21" s="155"/>
      <c r="F21" s="155"/>
      <c r="G21" s="156"/>
      <c r="H21" s="157"/>
      <c r="I21" s="127"/>
      <c r="J21" s="155"/>
      <c r="K21" s="156"/>
      <c r="L21" s="259">
        <v>6.51</v>
      </c>
      <c r="M21" s="255">
        <v>1</v>
      </c>
      <c r="N21" s="188">
        <f t="shared" si="0"/>
        <v>6.51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 t="s">
        <v>128</v>
      </c>
      <c r="B22" s="146">
        <v>36846</v>
      </c>
      <c r="C22" s="135" t="s">
        <v>132</v>
      </c>
      <c r="D22" s="126" t="s">
        <v>168</v>
      </c>
      <c r="E22" s="155"/>
      <c r="F22" s="155"/>
      <c r="G22" s="156"/>
      <c r="H22" s="157"/>
      <c r="I22" s="127"/>
      <c r="J22" s="155"/>
      <c r="K22" s="156"/>
      <c r="L22" s="259">
        <v>6.22</v>
      </c>
      <c r="M22" s="255">
        <v>1</v>
      </c>
      <c r="N22" s="188">
        <f t="shared" si="0"/>
        <v>6.22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 t="s">
        <v>128</v>
      </c>
      <c r="B23" s="146">
        <v>36846</v>
      </c>
      <c r="C23" s="135" t="s">
        <v>134</v>
      </c>
      <c r="D23" s="126" t="s">
        <v>168</v>
      </c>
      <c r="E23" s="155"/>
      <c r="F23" s="155"/>
      <c r="G23" s="156"/>
      <c r="H23" s="157"/>
      <c r="I23" s="127" t="s">
        <v>170</v>
      </c>
      <c r="J23" s="155"/>
      <c r="K23" s="156"/>
      <c r="L23" s="259">
        <v>10.38</v>
      </c>
      <c r="M23" s="255">
        <v>1</v>
      </c>
      <c r="N23" s="188">
        <f t="shared" si="0"/>
        <v>10.38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 t="s">
        <v>128</v>
      </c>
      <c r="B24" s="146">
        <v>36851</v>
      </c>
      <c r="C24" s="135" t="s">
        <v>173</v>
      </c>
      <c r="D24" s="126" t="s">
        <v>174</v>
      </c>
      <c r="E24" s="155"/>
      <c r="F24" s="155"/>
      <c r="G24" s="156"/>
      <c r="H24" s="157"/>
      <c r="I24" s="127"/>
      <c r="J24" s="155"/>
      <c r="K24" s="156"/>
      <c r="L24" s="259">
        <v>10.78</v>
      </c>
      <c r="M24" s="255">
        <v>1</v>
      </c>
      <c r="N24" s="188">
        <f t="shared" si="0"/>
        <v>10.78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 t="s">
        <v>128</v>
      </c>
      <c r="B25" s="146">
        <v>36852</v>
      </c>
      <c r="C25" s="135" t="s">
        <v>132</v>
      </c>
      <c r="D25" s="126" t="s">
        <v>174</v>
      </c>
      <c r="E25" s="155"/>
      <c r="F25" s="155"/>
      <c r="G25" s="156"/>
      <c r="H25" s="157"/>
      <c r="I25" s="127"/>
      <c r="J25" s="155"/>
      <c r="K25" s="156"/>
      <c r="L25" s="259">
        <v>3.49</v>
      </c>
      <c r="M25" s="255">
        <v>1</v>
      </c>
      <c r="N25" s="188">
        <f t="shared" si="0"/>
        <v>3.49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 t="s">
        <v>128</v>
      </c>
      <c r="B26" s="146">
        <v>36547</v>
      </c>
      <c r="C26" s="135" t="s">
        <v>134</v>
      </c>
      <c r="D26" s="126" t="s">
        <v>174</v>
      </c>
      <c r="E26" s="155"/>
      <c r="F26" s="155"/>
      <c r="G26" s="156"/>
      <c r="H26" s="157"/>
      <c r="I26" s="127" t="s">
        <v>175</v>
      </c>
      <c r="J26" s="155"/>
      <c r="K26" s="156"/>
      <c r="L26" s="259">
        <v>25.34</v>
      </c>
      <c r="M26" s="255">
        <v>1</v>
      </c>
      <c r="N26" s="188">
        <f t="shared" ref="N26:N39" si="1">IF(M26=" ",L26*1,L26*M26)</f>
        <v>25.34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 t="s">
        <v>128</v>
      </c>
      <c r="B27" s="146">
        <v>36548</v>
      </c>
      <c r="C27" s="135" t="s">
        <v>134</v>
      </c>
      <c r="D27" s="126" t="s">
        <v>174</v>
      </c>
      <c r="E27" s="155"/>
      <c r="F27" s="155"/>
      <c r="G27" s="156"/>
      <c r="H27" s="157"/>
      <c r="I27" s="127"/>
      <c r="J27" s="155"/>
      <c r="K27" s="156"/>
      <c r="L27" s="259">
        <v>10</v>
      </c>
      <c r="M27" s="255">
        <v>1</v>
      </c>
      <c r="N27" s="188">
        <f t="shared" si="1"/>
        <v>10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 t="s">
        <v>128</v>
      </c>
      <c r="B28" s="146">
        <v>36855</v>
      </c>
      <c r="C28" s="135" t="s">
        <v>144</v>
      </c>
      <c r="D28" s="126" t="s">
        <v>174</v>
      </c>
      <c r="E28" s="155"/>
      <c r="F28" s="155"/>
      <c r="G28" s="156"/>
      <c r="H28" s="157"/>
      <c r="I28" s="127"/>
      <c r="J28" s="155"/>
      <c r="K28" s="156"/>
      <c r="L28" s="259">
        <v>4.83</v>
      </c>
      <c r="M28" s="255">
        <v>1</v>
      </c>
      <c r="N28" s="188">
        <f t="shared" si="1"/>
        <v>4.83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 t="s">
        <v>128</v>
      </c>
      <c r="B29" s="146">
        <v>36858</v>
      </c>
      <c r="C29" s="135" t="s">
        <v>132</v>
      </c>
      <c r="D29" s="126" t="s">
        <v>183</v>
      </c>
      <c r="E29" s="155"/>
      <c r="F29" s="155"/>
      <c r="G29" s="156"/>
      <c r="H29" s="157"/>
      <c r="I29" s="127"/>
      <c r="J29" s="155"/>
      <c r="K29" s="156"/>
      <c r="L29" s="259">
        <v>6.17</v>
      </c>
      <c r="M29" s="255">
        <v>1</v>
      </c>
      <c r="N29" s="188">
        <f t="shared" si="1"/>
        <v>6.17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 t="s">
        <v>128</v>
      </c>
      <c r="B30" s="146">
        <v>36860</v>
      </c>
      <c r="C30" s="135" t="s">
        <v>132</v>
      </c>
      <c r="D30" s="126" t="s">
        <v>183</v>
      </c>
      <c r="E30" s="155"/>
      <c r="F30" s="155"/>
      <c r="G30" s="156"/>
      <c r="H30" s="157"/>
      <c r="I30" s="127"/>
      <c r="J30" s="155"/>
      <c r="K30" s="156"/>
      <c r="L30" s="259">
        <v>4.76</v>
      </c>
      <c r="M30" s="255">
        <v>1</v>
      </c>
      <c r="N30" s="188">
        <f t="shared" si="1"/>
        <v>4.76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 t="s">
        <v>128</v>
      </c>
      <c r="B31" s="146">
        <v>36861</v>
      </c>
      <c r="C31" s="135" t="s">
        <v>173</v>
      </c>
      <c r="D31" s="126" t="s">
        <v>183</v>
      </c>
      <c r="E31" s="155"/>
      <c r="F31" s="155"/>
      <c r="G31" s="156"/>
      <c r="H31" s="157"/>
      <c r="I31" s="127"/>
      <c r="J31" s="155"/>
      <c r="K31" s="156"/>
      <c r="L31" s="259">
        <v>30.07</v>
      </c>
      <c r="M31" s="255">
        <v>1</v>
      </c>
      <c r="N31" s="188">
        <f t="shared" si="1"/>
        <v>30.07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345.46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6" t="s">
        <v>68</v>
      </c>
      <c r="B48" s="306" t="s">
        <v>106</v>
      </c>
      <c r="C48" s="306" t="s">
        <v>108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5" t="s">
        <v>128</v>
      </c>
      <c r="B49" s="336" t="s">
        <v>150</v>
      </c>
      <c r="C49" s="337" t="s">
        <v>124</v>
      </c>
      <c r="D49" s="404" t="s">
        <v>149</v>
      </c>
      <c r="E49" s="405"/>
      <c r="F49" s="405"/>
      <c r="G49" s="406"/>
      <c r="H49" s="404"/>
      <c r="I49" s="407"/>
      <c r="J49" s="187"/>
      <c r="K49" s="187"/>
      <c r="L49" s="341"/>
      <c r="M49" s="40"/>
      <c r="N49" s="169">
        <f>IF($L$49=" ",SUMIF($A$10:$A$40,A49,$N$10:$N$40),$K$41*$L$49)</f>
        <v>345.46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75</v>
      </c>
      <c r="N55" s="128">
        <f>SUM(N49:N54)</f>
        <v>345.46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abSelected="1" zoomScale="80" workbookViewId="0"/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8" t="s">
        <v>91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>
        <f>IF((VALUE('Short Form'!J62)&lt;&gt;0),1+VALUE('Short Form'!I62)+VALUE('Short Form'!J62)+VALUE('Short Form'!H62),"")</f>
        <v>4</v>
      </c>
      <c r="O2" s="268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6" t="s">
        <v>155</v>
      </c>
      <c r="B10" s="148">
        <v>36843</v>
      </c>
      <c r="C10" s="124" t="s">
        <v>156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4">
        <v>24.25</v>
      </c>
      <c r="N10" s="256">
        <v>1</v>
      </c>
      <c r="O10" s="188">
        <f>IF(N10=" ",M10*1,M10*N10)</f>
        <v>24.25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6" t="s">
        <v>159</v>
      </c>
      <c r="B11" s="148">
        <v>36844</v>
      </c>
      <c r="C11" s="124" t="s">
        <v>160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4">
        <v>6.08</v>
      </c>
      <c r="N11" s="256">
        <v>1</v>
      </c>
      <c r="O11" s="188">
        <f>IF(N11=" ",M11*1,M11*N11)</f>
        <v>6.08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30.33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6" t="s">
        <v>68</v>
      </c>
      <c r="B48" s="306" t="s">
        <v>106</v>
      </c>
      <c r="C48" s="306" t="s">
        <v>112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3">
      <c r="A49" s="335" t="s">
        <v>155</v>
      </c>
      <c r="B49" s="336" t="s">
        <v>157</v>
      </c>
      <c r="C49" s="337" t="s">
        <v>124</v>
      </c>
      <c r="D49" s="404" t="s">
        <v>149</v>
      </c>
      <c r="E49" s="405"/>
      <c r="F49" s="405"/>
      <c r="G49" s="406"/>
      <c r="H49" s="404"/>
      <c r="I49" s="407"/>
      <c r="J49" s="187" t="s">
        <v>158</v>
      </c>
      <c r="K49" s="187"/>
      <c r="L49" s="283"/>
      <c r="M49" s="73"/>
      <c r="N49" s="93"/>
      <c r="O49" s="169">
        <f>IF($L$49=" ",SUMIF($A$10:$A$40,A49,$O$10:$O$40),$K$41*$L$49)</f>
        <v>24.25</v>
      </c>
      <c r="P49" s="78"/>
      <c r="Q49" s="78"/>
      <c r="R49" s="78"/>
      <c r="S49" s="78"/>
      <c r="T49" s="78"/>
    </row>
    <row r="50" spans="1:20" ht="24" customHeight="1" x14ac:dyDescent="0.3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8" t="s">
        <v>159</v>
      </c>
      <c r="B51" s="336" t="s">
        <v>161</v>
      </c>
      <c r="C51" s="337" t="s">
        <v>124</v>
      </c>
      <c r="D51" s="404" t="s">
        <v>162</v>
      </c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6.08</v>
      </c>
      <c r="P51" s="78"/>
      <c r="Q51" s="78"/>
      <c r="R51" s="78"/>
      <c r="S51" s="78"/>
      <c r="T51" s="78"/>
    </row>
    <row r="52" spans="1:20" ht="24" customHeight="1" x14ac:dyDescent="0.3">
      <c r="A52" s="339"/>
      <c r="B52" s="336" t="s">
        <v>163</v>
      </c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75</v>
      </c>
      <c r="N55" s="296"/>
      <c r="O55" s="125">
        <f>SUM(O49:O54)</f>
        <v>30.33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8" t="s">
        <v>93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64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3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3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4" t="s">
        <v>94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64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P00505622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5" t="s">
        <v>87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3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6" t="s">
        <v>68</v>
      </c>
      <c r="B48" s="306" t="s">
        <v>106</v>
      </c>
      <c r="C48" s="306" t="s">
        <v>114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1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75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8" t="s">
        <v>95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3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2000-12-04T17:54:54Z</cp:lastPrinted>
  <dcterms:created xsi:type="dcterms:W3CDTF">1997-11-03T17:34:07Z</dcterms:created>
  <dcterms:modified xsi:type="dcterms:W3CDTF">2023-09-10T11:07:34Z</dcterms:modified>
</cp:coreProperties>
</file>