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7212" tabRatio="824" firstSheet="1" activeTab="5"/>
  </bookViews>
  <sheets>
    <sheet name="XXXXXX" sheetId="24" state="veryHidden" r:id="rId1"/>
    <sheet name="Summary" sheetId="27" r:id="rId2"/>
    <sheet name="Truck Loading" sheetId="34" r:id="rId3"/>
    <sheet name="Fug" sheetId="6" r:id="rId4"/>
    <sheet name="Tanks" sheetId="26" r:id="rId5"/>
    <sheet name="Engines" sheetId="21" r:id="rId6"/>
  </sheets>
  <definedNames>
    <definedName name="_Regression_Int" localSheetId="5" hidden="1">1</definedName>
    <definedName name="_xlnm.Print_Area" localSheetId="5">Engines!$A$1:$N$33</definedName>
    <definedName name="_xlnm.Print_Area" localSheetId="3">Fug!$A$1:$I$29</definedName>
    <definedName name="_xlnm.Print_Area" localSheetId="1">Summary!$A$1:$H$18</definedName>
    <definedName name="_xlnm.Print_Area" localSheetId="4">Tanks!$A$1:$K$18</definedName>
    <definedName name="_xlnm.Print_Area" localSheetId="2">'Truck Loading'!$A$1:$I$19</definedName>
    <definedName name="Print_Area_MI">Engines!$A$14:$T$78</definedName>
    <definedName name="_xlnm.Print_Titles" localSheetId="5">Engines!$3:$13</definedName>
    <definedName name="Print_Titles_MI" localSheetId="5">Engines!$3:$13</definedName>
  </definedNames>
  <calcPr calcId="101716" fullCalcOnLoad="1"/>
</workbook>
</file>

<file path=xl/calcChain.xml><?xml version="1.0" encoding="utf-8"?>
<calcChain xmlns="http://schemas.openxmlformats.org/spreadsheetml/2006/main">
  <c r="D10" i="26" l="1"/>
  <c r="J17" i="21"/>
  <c r="J25" i="21"/>
  <c r="K17" i="21"/>
  <c r="K25" i="21"/>
  <c r="L17" i="21"/>
  <c r="L25" i="21"/>
  <c r="M17" i="21"/>
  <c r="M25" i="21"/>
  <c r="J18" i="21"/>
  <c r="J26" i="21"/>
  <c r="K18" i="21"/>
  <c r="K26" i="21"/>
  <c r="L18" i="21"/>
  <c r="L26" i="21"/>
  <c r="M18" i="21"/>
  <c r="M26" i="21"/>
  <c r="I17" i="21"/>
  <c r="I25" i="21"/>
  <c r="I18" i="21"/>
  <c r="I26" i="21"/>
  <c r="H18" i="21"/>
  <c r="H26" i="21"/>
  <c r="H17" i="21"/>
  <c r="H25" i="21"/>
  <c r="E26" i="21"/>
  <c r="F26" i="21"/>
  <c r="G26" i="21"/>
  <c r="F25" i="21"/>
  <c r="G25" i="21"/>
  <c r="E25" i="21"/>
  <c r="C25" i="21"/>
  <c r="D25" i="21"/>
  <c r="C26" i="21"/>
  <c r="B26" i="21"/>
  <c r="B25" i="21"/>
  <c r="A3" i="21"/>
  <c r="M27" i="21"/>
  <c r="K27" i="21"/>
  <c r="I27" i="21"/>
  <c r="H27" i="21"/>
  <c r="M19" i="21"/>
  <c r="K19" i="21"/>
  <c r="I19" i="21"/>
  <c r="H19" i="21"/>
  <c r="J27" i="21"/>
  <c r="J19" i="21"/>
  <c r="L27" i="21"/>
  <c r="L19" i="21"/>
  <c r="F11" i="6"/>
  <c r="F12" i="6"/>
  <c r="E14" i="6"/>
  <c r="F14" i="6"/>
  <c r="F15" i="6"/>
  <c r="F16" i="6"/>
  <c r="D18" i="6"/>
  <c r="E18" i="6"/>
  <c r="F18" i="6"/>
  <c r="D19" i="6"/>
  <c r="E19" i="6"/>
  <c r="F19" i="6"/>
  <c r="E21" i="6"/>
  <c r="F21" i="6"/>
  <c r="F22" i="6"/>
  <c r="E23" i="6"/>
  <c r="F23" i="6"/>
  <c r="F10" i="6"/>
  <c r="A1" i="6"/>
  <c r="A3" i="6"/>
  <c r="G16" i="6"/>
  <c r="H16" i="6"/>
  <c r="G12" i="6"/>
  <c r="H12" i="6"/>
  <c r="G19" i="6"/>
  <c r="H19" i="6"/>
  <c r="A19" i="6"/>
  <c r="G21" i="6"/>
  <c r="H21" i="6"/>
  <c r="A18" i="6"/>
  <c r="G10" i="6"/>
  <c r="H10" i="6"/>
  <c r="G11" i="6"/>
  <c r="H11" i="6"/>
  <c r="G14" i="6"/>
  <c r="H14" i="6"/>
  <c r="G15" i="6"/>
  <c r="H15" i="6"/>
  <c r="G18" i="6"/>
  <c r="H18" i="6"/>
  <c r="G22" i="6"/>
  <c r="H22" i="6"/>
  <c r="G23" i="6"/>
  <c r="H23" i="6"/>
  <c r="H25" i="6"/>
  <c r="G25" i="6"/>
  <c r="A2" i="6"/>
  <c r="D11" i="27"/>
  <c r="D12" i="27"/>
  <c r="D15" i="27"/>
  <c r="C11" i="27"/>
  <c r="C12" i="27"/>
  <c r="C15" i="27"/>
  <c r="H12" i="27"/>
  <c r="F12" i="27"/>
  <c r="H11" i="27"/>
  <c r="H15" i="27"/>
  <c r="F11" i="27"/>
  <c r="F15" i="27"/>
  <c r="E13" i="27"/>
  <c r="E11" i="27"/>
  <c r="E12" i="27"/>
  <c r="G12" i="27"/>
  <c r="G11" i="27"/>
  <c r="G15" i="27"/>
  <c r="E14" i="27"/>
  <c r="H10" i="26"/>
  <c r="E10" i="27"/>
  <c r="E15" i="27"/>
  <c r="A1" i="26"/>
  <c r="A3" i="26"/>
  <c r="D11" i="26"/>
  <c r="J10" i="26"/>
  <c r="J11" i="26"/>
  <c r="I10" i="26"/>
  <c r="I11" i="26"/>
  <c r="H11" i="26"/>
  <c r="G11" i="26"/>
  <c r="F11" i="26"/>
  <c r="A2" i="26"/>
  <c r="H12" i="34"/>
  <c r="A1" i="34"/>
  <c r="A3" i="34"/>
  <c r="A2" i="34"/>
</calcChain>
</file>

<file path=xl/sharedStrings.xml><?xml version="1.0" encoding="utf-8"?>
<sst xmlns="http://schemas.openxmlformats.org/spreadsheetml/2006/main" count="242" uniqueCount="173">
  <si>
    <t>EMISSIONS</t>
  </si>
  <si>
    <t>EPN</t>
  </si>
  <si>
    <t xml:space="preserve"> </t>
  </si>
  <si>
    <t>Notes:</t>
  </si>
  <si>
    <t>ANNUAL EMISSIONS</t>
  </si>
  <si>
    <t>TOTAL</t>
  </si>
  <si>
    <t>ANNUAL EMISSIONS (TONS/YR)</t>
  </si>
  <si>
    <t>ANNUAL</t>
  </si>
  <si>
    <t>(1)</t>
  </si>
  <si>
    <t>(2)</t>
  </si>
  <si>
    <t>HOURS</t>
  </si>
  <si>
    <t>SO2</t>
  </si>
  <si>
    <t>CO</t>
  </si>
  <si>
    <t>PERCENT</t>
  </si>
  <si>
    <t>COMPONENT</t>
  </si>
  <si>
    <t>COUNT</t>
  </si>
  <si>
    <t>(lb/yr)</t>
  </si>
  <si>
    <t>(tn/yr)</t>
  </si>
  <si>
    <t>(lb/day)</t>
  </si>
  <si>
    <t>VALVES:</t>
  </si>
  <si>
    <t>GAS/VAPOR</t>
  </si>
  <si>
    <t>LIGHT LIQUID</t>
  </si>
  <si>
    <t>FLANGES:</t>
  </si>
  <si>
    <t>TOTAL VOC (59999):</t>
  </si>
  <si>
    <t>(tpy)</t>
  </si>
  <si>
    <t>Benzene</t>
  </si>
  <si>
    <t>Toluene</t>
  </si>
  <si>
    <t>Acetaldehyde</t>
  </si>
  <si>
    <t>Ethylbenzene</t>
  </si>
  <si>
    <t>NATURAL GAS FIRED ENGINES</t>
  </si>
  <si>
    <t>AP-42 EMISSION FACTORS FROM SECTION 3.2, SUPPLEMENT E</t>
  </si>
  <si>
    <t>REFERENCE:</t>
  </si>
  <si>
    <t>RECIP COMPRESSOR OR TURBINE? (S/T)</t>
  </si>
  <si>
    <t>COMPRESSOR TYPE?   (2L,4L,4R)</t>
  </si>
  <si>
    <t>2L = 2 CYCLE LEAN BURN, 4L = 4 CYCLE LEAN BURN</t>
  </si>
  <si>
    <t>4R = 4 CYCLE RICH BURN</t>
  </si>
  <si>
    <t>CONTROL TYPE:</t>
  </si>
  <si>
    <t>U-UNCONTROLLED</t>
  </si>
  <si>
    <t>1-PRECOMBUSTION CHAMBER</t>
  </si>
  <si>
    <t>2-INTERCOOL</t>
  </si>
  <si>
    <t>3-CLEANBURN</t>
  </si>
  <si>
    <t>4-NSCR</t>
  </si>
  <si>
    <t>5-SCR</t>
  </si>
  <si>
    <t>All units are gm/hp-hr</t>
  </si>
  <si>
    <t>HAZARDOUS AIR POLLUTANTS (actual test data )</t>
  </si>
  <si>
    <t>TOC</t>
  </si>
  <si>
    <t>NOx</t>
  </si>
  <si>
    <t>nmVOC</t>
  </si>
  <si>
    <t>PM</t>
  </si>
  <si>
    <t>NH3</t>
  </si>
  <si>
    <t>HCHO</t>
  </si>
  <si>
    <t>Xylenes</t>
  </si>
  <si>
    <t>Propylene</t>
  </si>
  <si>
    <t>Naphthalene</t>
  </si>
  <si>
    <t>Acrolein</t>
  </si>
  <si>
    <t>T</t>
  </si>
  <si>
    <t>Gas Turbines -U</t>
  </si>
  <si>
    <t>S,2L,U</t>
  </si>
  <si>
    <t>2-Cycle Lean Burn -U</t>
  </si>
  <si>
    <t xml:space="preserve"> HAP's from Table 3.2-3</t>
  </si>
  <si>
    <t>S,4L,U</t>
  </si>
  <si>
    <t>4-Cycle Lean Burn -U</t>
  </si>
  <si>
    <t>S,4R,U</t>
  </si>
  <si>
    <t>4-Cycle Rich Burn -U</t>
  </si>
  <si>
    <t xml:space="preserve"> HAP's from Table 3.2-5 Inlet test values</t>
  </si>
  <si>
    <t>S,2L,2</t>
  </si>
  <si>
    <t>2-Cycle Lean Burn -C(+A/F,Intercool)</t>
  </si>
  <si>
    <t>S,4R,4</t>
  </si>
  <si>
    <t>4-Cycle Rich Burn -C(NSCR)</t>
  </si>
  <si>
    <t xml:space="preserve"> HAP's from Table 3.2-5 Oulet test values</t>
  </si>
  <si>
    <t>S,4L,5</t>
  </si>
  <si>
    <t>4-Cycle Lean Burn -C(SCR)</t>
  </si>
  <si>
    <t>S,2L,1</t>
  </si>
  <si>
    <t>2-Cycle Lean Burn -C(PreCombustion)</t>
  </si>
  <si>
    <t>S,2L,3</t>
  </si>
  <si>
    <t>2-Cycle Lean Burn -C(CleanBurn)</t>
  </si>
  <si>
    <t>VOC</t>
  </si>
  <si>
    <t>LOAD</t>
  </si>
  <si>
    <t>UNIT ID</t>
  </si>
  <si>
    <t>Throughput</t>
  </si>
  <si>
    <t xml:space="preserve">TOTAL </t>
  </si>
  <si>
    <t>2000 EMISSIONS (tpy)</t>
  </si>
  <si>
    <t>Fugitives</t>
  </si>
  <si>
    <t>EMISSION</t>
  </si>
  <si>
    <t>FACTOR *1</t>
  </si>
  <si>
    <t xml:space="preserve"> VOC *1</t>
  </si>
  <si>
    <t>DAILY</t>
  </si>
  <si>
    <t>(lb/hr/comp)</t>
  </si>
  <si>
    <t xml:space="preserve">COMPRESSORS: </t>
  </si>
  <si>
    <t>OPEN ENDED LINES</t>
  </si>
  <si>
    <t>PUMPS</t>
  </si>
  <si>
    <t>SAMPLE CONNECTIONS:</t>
  </si>
  <si>
    <t>Operating</t>
  </si>
  <si>
    <t>Annual</t>
  </si>
  <si>
    <t>Rated</t>
  </si>
  <si>
    <t>Power</t>
  </si>
  <si>
    <t>OZONE SEASON EMISSIONS</t>
  </si>
  <si>
    <t>Engine</t>
  </si>
  <si>
    <t>ID No</t>
  </si>
  <si>
    <t>Formaldehyde</t>
  </si>
  <si>
    <t>Ozone</t>
  </si>
  <si>
    <t>1. Percent VOC for liquid stream conservatively estimated.</t>
  </si>
  <si>
    <t>2. Percent VOC for gas streams from gas analysis.</t>
  </si>
  <si>
    <t>HAP</t>
  </si>
  <si>
    <t>TANK EMISSIONS</t>
  </si>
  <si>
    <t xml:space="preserve">Maximum </t>
  </si>
  <si>
    <t xml:space="preserve">Working </t>
  </si>
  <si>
    <t>Standing</t>
  </si>
  <si>
    <t>Max Hourly</t>
  </si>
  <si>
    <t>Fill Rate</t>
  </si>
  <si>
    <t>Losses</t>
  </si>
  <si>
    <t xml:space="preserve">Emissions </t>
  </si>
  <si>
    <t>Emissions</t>
  </si>
  <si>
    <t>Tank ID</t>
  </si>
  <si>
    <t>Contents</t>
  </si>
  <si>
    <t>(gal/yr)</t>
  </si>
  <si>
    <t>(gals/hr)</t>
  </si>
  <si>
    <t>(lb/hr)</t>
  </si>
  <si>
    <t xml:space="preserve">LOADING EMISSIONS CALCULATIONS </t>
  </si>
  <si>
    <t>Mol</t>
  </si>
  <si>
    <t>AVG. VAPOR</t>
  </si>
  <si>
    <t>SAT.</t>
  </si>
  <si>
    <t>EPN: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</si>
  <si>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</si>
  <si>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</si>
  <si>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</si>
  <si>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</si>
  <si>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</si>
  <si>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</si>
  <si>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</si>
  <si>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</si>
  <si>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CONDENSATE</t>
  </si>
  <si>
    <t>NOTES:</t>
  </si>
  <si>
    <t>(1) Condensate is assumed to be 100 percent VOC.</t>
  </si>
  <si>
    <t>(2) Saturation factor for submerged loading, dedicated normal service.</t>
  </si>
  <si>
    <t>Truck Loading</t>
  </si>
  <si>
    <t>Condensate</t>
  </si>
  <si>
    <t>Condensate Tank No. 1</t>
  </si>
  <si>
    <t>RELIEF VALVES/Other:</t>
  </si>
  <si>
    <t>HEAVY LIQUID</t>
  </si>
  <si>
    <t>T-1</t>
  </si>
  <si>
    <t>Daily Max</t>
  </si>
  <si>
    <t>MONTHLY</t>
  </si>
  <si>
    <t>Ambient</t>
  </si>
  <si>
    <t>(3) Max ambient temperatures taken from EPA Tanks program database.</t>
  </si>
  <si>
    <t>PERMIT BY RULE</t>
  </si>
  <si>
    <t>Heat Rate</t>
  </si>
  <si>
    <t>(btu/hp-hr)</t>
  </si>
  <si>
    <t>Theoretical</t>
  </si>
  <si>
    <t>DAILY EMISSIONS (LB/DAY)</t>
  </si>
  <si>
    <t>(hrs/yr)</t>
  </si>
  <si>
    <t>(hp)</t>
  </si>
  <si>
    <t>C-1</t>
  </si>
  <si>
    <t xml:space="preserve">(2) 100% of Total Outlet particulate is assumed to be PM10 and PM2.5, including filterables and condensables.   </t>
  </si>
  <si>
    <t>1. Maximum fill rate is conservatively estimated.</t>
  </si>
  <si>
    <t>2. Maximum hourly emission rate estimated as: (working losses)*(hourly throughput)/(annual throughput) + (standing losses/8760)</t>
  </si>
  <si>
    <t>3. Ozone emissions (lb/day) based on annualized emissions (tpy).</t>
  </si>
  <si>
    <t>EPN: FUG-1                              AREA FUGITIVE EMISSIONS</t>
  </si>
  <si>
    <t>(gals/year)</t>
  </si>
  <si>
    <t>tons/year</t>
  </si>
  <si>
    <t>FUG-1</t>
  </si>
  <si>
    <t>SUMMARY OF EMISSIONS</t>
  </si>
  <si>
    <t>C-2</t>
  </si>
  <si>
    <t>EMISSION FACTORS (lb/MMBtu)</t>
  </si>
  <si>
    <t>White Superior G825</t>
  </si>
  <si>
    <t>Waukesha 3711</t>
  </si>
  <si>
    <t>NORTHERN NATURAL GAS COMPANY</t>
  </si>
  <si>
    <t>MARTIN COUNTY #1 COMPRESSOR STATION</t>
  </si>
  <si>
    <t>TANK-1</t>
  </si>
  <si>
    <t>Capacity (gals)</t>
  </si>
  <si>
    <t>4. Annual throughput conservatively estimated.</t>
  </si>
  <si>
    <t xml:space="preserve">(3) Theoretical heat rate conservatively estimated. </t>
  </si>
  <si>
    <t>(1) Emission factor for all engines (in lb/MMBtu) from AP-42 (7/00) for 4-cycle rich-burn engines operating at less than 90%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</si>
</sst>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mm/dd/yy_)"/>
    <numFmt numFmtId="170" formatCode="0.00000_)"/>
    <numFmt numFmtId="171" formatCode="0.000000_)"/>
    <numFmt numFmtId="172" formatCode="0.0%"/>
    <numFmt numFmtId="173" formatCode="General_)"/>
    <numFmt numFmtId="174" formatCode="#,##0.0_);\(#,##0.0\)"/>
    <numFmt numFmtId="175" formatCode="0.0"/>
    <numFmt numFmtId="178" formatCode="0.00000"/>
    <numFmt numFmtId="179" formatCode="0.0000000_)"/>
    <numFmt numFmtId="180" formatCode="0.00000000_)"/>
  </numFmts>
  <fonts count="13" x14ac:knownFonts="1">
    <font>
      <sz val="12"/>
      <name val="Helv"/>
    </font>
    <font>
      <sz val="10"/>
      <name val="Arial"/>
    </font>
    <font>
      <sz val="10"/>
      <name val="Tms Rmn"/>
    </font>
    <font>
      <b/>
      <sz val="10"/>
      <name val="Tms Rmn"/>
    </font>
    <font>
      <sz val="10"/>
      <name val="MS Sans Serif"/>
    </font>
    <font>
      <sz val="7"/>
      <name val="Small Fonts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2"/>
      <name val="Helv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125">
        <fgColor indexed="8"/>
      </patternFill>
    </fill>
  </fills>
  <borders count="5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37" fontId="5" fillId="0" borderId="0"/>
    <xf numFmtId="9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>
      <alignment horizontal="left"/>
    </xf>
  </cellStyleXfs>
  <cellXfs count="237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NumberFormat="1" applyProtection="1"/>
    <xf numFmtId="167" fontId="0" fillId="0" borderId="0" xfId="0" applyNumberFormat="1" applyProtection="1"/>
    <xf numFmtId="166" fontId="0" fillId="0" borderId="0" xfId="0" applyNumberFormat="1" applyProtection="1"/>
    <xf numFmtId="165" fontId="0" fillId="0" borderId="0" xfId="0" applyNumberFormat="1" applyProtection="1"/>
    <xf numFmtId="170" fontId="0" fillId="0" borderId="0" xfId="0" applyNumberFormat="1" applyProtection="1"/>
    <xf numFmtId="171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0" fillId="0" borderId="3" xfId="0" applyBorder="1"/>
    <xf numFmtId="164" fontId="3" fillId="0" borderId="4" xfId="0" applyFont="1" applyBorder="1" applyAlignment="1" applyProtection="1">
      <alignment horizontal="right"/>
    </xf>
    <xf numFmtId="164" fontId="3" fillId="0" borderId="5" xfId="0" applyFont="1" applyBorder="1" applyAlignment="1" applyProtection="1">
      <alignment horizontal="right"/>
    </xf>
    <xf numFmtId="170" fontId="0" fillId="0" borderId="1" xfId="0" applyNumberFormat="1" applyBorder="1" applyProtection="1"/>
    <xf numFmtId="171" fontId="0" fillId="0" borderId="1" xfId="0" applyNumberFormat="1" applyBorder="1" applyProtection="1"/>
    <xf numFmtId="164" fontId="6" fillId="2" borderId="6" xfId="0" applyFont="1" applyFill="1" applyBorder="1" applyAlignment="1" applyProtection="1">
      <alignment horizontal="center"/>
    </xf>
    <xf numFmtId="164" fontId="6" fillId="2" borderId="7" xfId="0" applyFont="1" applyFill="1" applyBorder="1" applyAlignment="1" applyProtection="1">
      <alignment horizontal="center"/>
    </xf>
    <xf numFmtId="164" fontId="6" fillId="2" borderId="8" xfId="0" applyFont="1" applyFill="1" applyBorder="1" applyAlignment="1" applyProtection="1">
      <alignment horizontal="center"/>
    </xf>
    <xf numFmtId="164" fontId="6" fillId="0" borderId="9" xfId="0" applyFont="1" applyBorder="1" applyAlignment="1" applyProtection="1">
      <alignment horizontal="left"/>
    </xf>
    <xf numFmtId="164" fontId="7" fillId="0" borderId="10" xfId="0" applyFont="1" applyBorder="1" applyAlignment="1" applyProtection="1">
      <alignment horizontal="left"/>
    </xf>
    <xf numFmtId="164" fontId="6" fillId="2" borderId="0" xfId="0" applyNumberFormat="1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6" fillId="2" borderId="11" xfId="0" applyFont="1" applyFill="1" applyBorder="1" applyAlignment="1" applyProtection="1">
      <alignment horizontal="center"/>
    </xf>
    <xf numFmtId="164" fontId="6" fillId="2" borderId="12" xfId="0" applyFont="1" applyFill="1" applyBorder="1" applyAlignment="1" applyProtection="1">
      <alignment horizontal="center"/>
    </xf>
    <xf numFmtId="164" fontId="6" fillId="2" borderId="12" xfId="0" applyNumberFormat="1" applyFont="1" applyFill="1" applyBorder="1" applyAlignment="1" applyProtection="1">
      <alignment horizontal="center"/>
    </xf>
    <xf numFmtId="164" fontId="6" fillId="2" borderId="13" xfId="0" applyNumberFormat="1" applyFont="1" applyFill="1" applyBorder="1" applyAlignment="1" applyProtection="1">
      <alignment horizontal="center"/>
    </xf>
    <xf numFmtId="164" fontId="6" fillId="2" borderId="14" xfId="0" applyNumberFormat="1" applyFont="1" applyFill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7" fillId="0" borderId="0" xfId="0" applyFont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7" fillId="3" borderId="15" xfId="0" applyFont="1" applyFill="1" applyBorder="1" applyAlignment="1" applyProtection="1">
      <alignment horizontal="center"/>
    </xf>
    <xf numFmtId="165" fontId="7" fillId="0" borderId="0" xfId="0" applyNumberFormat="1" applyFont="1" applyProtection="1"/>
    <xf numFmtId="166" fontId="7" fillId="0" borderId="0" xfId="0" applyNumberFormat="1" applyFont="1" applyProtection="1"/>
    <xf numFmtId="164" fontId="7" fillId="0" borderId="2" xfId="0" applyFont="1" applyBorder="1"/>
    <xf numFmtId="164" fontId="9" fillId="0" borderId="0" xfId="0" applyFont="1" applyAlignment="1" applyProtection="1">
      <alignment horizontal="left"/>
    </xf>
    <xf numFmtId="164" fontId="9" fillId="0" borderId="0" xfId="0" applyFont="1"/>
    <xf numFmtId="164" fontId="7" fillId="0" borderId="0" xfId="0" applyNumberFormat="1" applyFont="1" applyProtection="1"/>
    <xf numFmtId="167" fontId="7" fillId="0" borderId="0" xfId="0" applyNumberFormat="1" applyFont="1"/>
    <xf numFmtId="164" fontId="6" fillId="0" borderId="0" xfId="0" applyFont="1"/>
    <xf numFmtId="164" fontId="7" fillId="0" borderId="15" xfId="0" applyFont="1" applyBorder="1" applyAlignment="1">
      <alignment horizontal="center"/>
    </xf>
    <xf numFmtId="164" fontId="7" fillId="0" borderId="16" xfId="0" applyFont="1" applyBorder="1"/>
    <xf numFmtId="164" fontId="7" fillId="0" borderId="17" xfId="0" applyFont="1" applyBorder="1" applyAlignment="1" applyProtection="1">
      <alignment horizontal="left"/>
    </xf>
    <xf numFmtId="164" fontId="6" fillId="0" borderId="18" xfId="0" applyFont="1" applyBorder="1" applyAlignment="1" applyProtection="1">
      <alignment horizontal="left"/>
    </xf>
    <xf numFmtId="168" fontId="7" fillId="0" borderId="0" xfId="0" applyNumberFormat="1" applyFont="1" applyProtection="1"/>
    <xf numFmtId="164" fontId="9" fillId="0" borderId="0" xfId="0" applyNumberFormat="1" applyFont="1" applyProtection="1"/>
    <xf numFmtId="164" fontId="9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4" fontId="7" fillId="0" borderId="19" xfId="0" applyFont="1" applyBorder="1"/>
    <xf numFmtId="164" fontId="7" fillId="0" borderId="4" xfId="0" applyFont="1" applyBorder="1"/>
    <xf numFmtId="166" fontId="7" fillId="0" borderId="4" xfId="0" applyNumberFormat="1" applyFont="1" applyBorder="1" applyProtection="1"/>
    <xf numFmtId="164" fontId="6" fillId="0" borderId="4" xfId="0" applyFont="1" applyBorder="1" applyAlignment="1" applyProtection="1">
      <alignment horizontal="right"/>
    </xf>
    <xf numFmtId="164" fontId="6" fillId="0" borderId="4" xfId="0" applyFont="1" applyBorder="1" applyAlignment="1" applyProtection="1">
      <alignment horizontal="center"/>
    </xf>
    <xf numFmtId="164" fontId="10" fillId="0" borderId="20" xfId="0" applyFont="1" applyBorder="1" applyAlignment="1" applyProtection="1">
      <alignment horizontal="right"/>
    </xf>
    <xf numFmtId="164" fontId="10" fillId="0" borderId="4" xfId="0" applyFont="1" applyBorder="1" applyAlignment="1" applyProtection="1">
      <alignment horizontal="right"/>
    </xf>
    <xf numFmtId="164" fontId="7" fillId="0" borderId="0" xfId="0" applyFont="1" applyProtection="1"/>
    <xf numFmtId="164" fontId="7" fillId="0" borderId="16" xfId="0" applyFont="1" applyBorder="1" applyProtection="1"/>
    <xf numFmtId="170" fontId="7" fillId="0" borderId="0" xfId="0" applyNumberFormat="1" applyFont="1" applyProtection="1"/>
    <xf numFmtId="171" fontId="7" fillId="0" borderId="0" xfId="0" applyNumberFormat="1" applyFont="1" applyProtection="1"/>
    <xf numFmtId="164" fontId="7" fillId="0" borderId="18" xfId="0" applyFont="1" applyBorder="1" applyAlignment="1" applyProtection="1">
      <alignment horizontal="left"/>
    </xf>
    <xf numFmtId="164" fontId="7" fillId="0" borderId="2" xfId="0" applyFont="1" applyBorder="1" applyAlignment="1" applyProtection="1">
      <alignment horizontal="left"/>
    </xf>
    <xf numFmtId="164" fontId="7" fillId="0" borderId="2" xfId="0" applyFont="1" applyBorder="1" applyProtection="1"/>
    <xf numFmtId="164" fontId="7" fillId="0" borderId="21" xfId="0" applyFont="1" applyBorder="1"/>
    <xf numFmtId="164" fontId="7" fillId="0" borderId="22" xfId="0" applyFont="1" applyBorder="1" applyAlignment="1" applyProtection="1">
      <alignment horizontal="left"/>
    </xf>
    <xf numFmtId="164" fontId="7" fillId="0" borderId="23" xfId="0" applyFont="1" applyBorder="1"/>
    <xf numFmtId="164" fontId="7" fillId="3" borderId="24" xfId="0" applyFont="1" applyFill="1" applyBorder="1" applyAlignment="1" applyProtection="1">
      <alignment horizontal="center"/>
    </xf>
    <xf numFmtId="164" fontId="7" fillId="0" borderId="25" xfId="0" applyFont="1" applyBorder="1"/>
    <xf numFmtId="164" fontId="7" fillId="3" borderId="26" xfId="0" applyFont="1" applyFill="1" applyBorder="1" applyAlignment="1" applyProtection="1">
      <alignment horizontal="center"/>
    </xf>
    <xf numFmtId="164" fontId="7" fillId="3" borderId="23" xfId="0" applyFont="1" applyFill="1" applyBorder="1" applyAlignment="1" applyProtection="1">
      <alignment horizontal="center"/>
    </xf>
    <xf numFmtId="164" fontId="7" fillId="3" borderId="25" xfId="0" applyFont="1" applyFill="1" applyBorder="1" applyAlignment="1" applyProtection="1">
      <alignment horizontal="center"/>
    </xf>
    <xf numFmtId="164" fontId="7" fillId="3" borderId="0" xfId="0" applyFont="1" applyFill="1" applyBorder="1"/>
    <xf numFmtId="164" fontId="7" fillId="3" borderId="27" xfId="0" applyFont="1" applyFill="1" applyBorder="1" applyAlignment="1" applyProtection="1">
      <alignment horizontal="centerContinuous"/>
    </xf>
    <xf numFmtId="164" fontId="7" fillId="3" borderId="28" xfId="0" applyFont="1" applyFill="1" applyBorder="1" applyAlignment="1">
      <alignment horizontal="centerContinuous"/>
    </xf>
    <xf numFmtId="164" fontId="7" fillId="3" borderId="29" xfId="0" applyFont="1" applyFill="1" applyBorder="1" applyAlignment="1">
      <alignment horizontal="centerContinuous"/>
    </xf>
    <xf numFmtId="164" fontId="7" fillId="3" borderId="30" xfId="0" applyFont="1" applyFill="1" applyBorder="1" applyAlignment="1" applyProtection="1">
      <alignment horizontal="center"/>
    </xf>
    <xf numFmtId="164" fontId="7" fillId="3" borderId="31" xfId="0" applyFont="1" applyFill="1" applyBorder="1"/>
    <xf numFmtId="164" fontId="6" fillId="0" borderId="0" xfId="0" quotePrefix="1" applyFont="1" applyAlignment="1" applyProtection="1">
      <alignment horizontal="left"/>
    </xf>
    <xf numFmtId="167" fontId="7" fillId="0" borderId="32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 applyAlignment="1" applyProtection="1"/>
    <xf numFmtId="164" fontId="6" fillId="0" borderId="27" xfId="0" applyFont="1" applyBorder="1" applyAlignment="1" applyProtection="1">
      <alignment horizontal="center"/>
    </xf>
    <xf numFmtId="164" fontId="6" fillId="0" borderId="31" xfId="0" applyFont="1" applyBorder="1" applyAlignment="1" applyProtection="1">
      <alignment horizontal="center"/>
    </xf>
    <xf numFmtId="164" fontId="6" fillId="0" borderId="33" xfId="0" quotePrefix="1" applyFont="1" applyBorder="1" applyAlignment="1" applyProtection="1">
      <alignment horizontal="left"/>
    </xf>
    <xf numFmtId="164" fontId="6" fillId="0" borderId="26" xfId="0" applyFont="1" applyBorder="1" applyAlignment="1" applyProtection="1">
      <alignment horizontal="center"/>
    </xf>
    <xf numFmtId="164" fontId="6" fillId="0" borderId="26" xfId="0" applyFont="1" applyBorder="1" applyAlignment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15" xfId="0" applyFont="1" applyBorder="1" applyAlignment="1">
      <alignment horizontal="center"/>
    </xf>
    <xf numFmtId="164" fontId="6" fillId="0" borderId="34" xfId="0" applyFont="1" applyBorder="1" applyAlignment="1" applyProtection="1">
      <alignment horizontal="center"/>
    </xf>
    <xf numFmtId="164" fontId="6" fillId="0" borderId="34" xfId="0" applyFont="1" applyBorder="1" applyAlignment="1">
      <alignment horizontal="center"/>
    </xf>
    <xf numFmtId="164" fontId="7" fillId="3" borderId="25" xfId="0" quotePrefix="1" applyFont="1" applyFill="1" applyBorder="1" applyAlignment="1" applyProtection="1">
      <alignment horizontal="center"/>
    </xf>
    <xf numFmtId="164" fontId="7" fillId="0" borderId="0" xfId="0" quotePrefix="1" applyFont="1" applyAlignment="1" applyProtection="1">
      <alignment horizontal="left"/>
    </xf>
    <xf numFmtId="164" fontId="11" fillId="0" borderId="0" xfId="0" applyFont="1"/>
    <xf numFmtId="164" fontId="7" fillId="0" borderId="26" xfId="0" applyFont="1" applyBorder="1" applyAlignment="1">
      <alignment horizontal="center"/>
    </xf>
    <xf numFmtId="164" fontId="7" fillId="0" borderId="33" xfId="0" applyFont="1" applyBorder="1"/>
    <xf numFmtId="164" fontId="7" fillId="0" borderId="34" xfId="0" applyFont="1" applyBorder="1"/>
    <xf numFmtId="164" fontId="7" fillId="0" borderId="34" xfId="0" applyFont="1" applyBorder="1" applyAlignment="1">
      <alignment horizontal="center"/>
    </xf>
    <xf numFmtId="164" fontId="7" fillId="0" borderId="35" xfId="0" applyFont="1" applyBorder="1"/>
    <xf numFmtId="164" fontId="7" fillId="0" borderId="0" xfId="0" applyFont="1" applyAlignment="1">
      <alignment horizontal="center"/>
    </xf>
    <xf numFmtId="167" fontId="7" fillId="0" borderId="31" xfId="0" applyNumberFormat="1" applyFont="1" applyBorder="1" applyAlignment="1" applyProtection="1">
      <alignment horizontal="center"/>
    </xf>
    <xf numFmtId="166" fontId="6" fillId="0" borderId="2" xfId="0" applyNumberFormat="1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/>
    </xf>
    <xf numFmtId="168" fontId="6" fillId="0" borderId="2" xfId="0" applyNumberFormat="1" applyFont="1" applyBorder="1" applyAlignment="1" applyProtection="1">
      <alignment horizontal="center"/>
    </xf>
    <xf numFmtId="2" fontId="7" fillId="0" borderId="35" xfId="0" applyNumberFormat="1" applyFont="1" applyBorder="1" applyAlignment="1">
      <alignment horizontal="center"/>
    </xf>
    <xf numFmtId="2" fontId="7" fillId="0" borderId="35" xfId="1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3" xfId="1" applyNumberFormat="1" applyFont="1" applyBorder="1" applyAlignment="1">
      <alignment horizontal="center"/>
    </xf>
    <xf numFmtId="164" fontId="6" fillId="2" borderId="31" xfId="0" applyNumberFormat="1" applyFont="1" applyFill="1" applyBorder="1" applyAlignment="1" applyProtection="1">
      <alignment horizontal="center"/>
    </xf>
    <xf numFmtId="164" fontId="6" fillId="2" borderId="36" xfId="0" applyNumberFormat="1" applyFont="1" applyFill="1" applyBorder="1" applyAlignment="1" applyProtection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7" fillId="0" borderId="38" xfId="0" applyNumberFormat="1" applyFont="1" applyBorder="1" applyAlignment="1">
      <alignment horizontal="center"/>
    </xf>
    <xf numFmtId="164" fontId="7" fillId="0" borderId="39" xfId="0" applyFont="1" applyBorder="1" applyAlignment="1">
      <alignment horizontal="center"/>
    </xf>
    <xf numFmtId="164" fontId="7" fillId="0" borderId="10" xfId="0" applyFont="1" applyBorder="1" applyAlignment="1">
      <alignment horizontal="center"/>
    </xf>
    <xf numFmtId="164" fontId="7" fillId="0" borderId="40" xfId="0" applyFont="1" applyBorder="1" applyAlignment="1">
      <alignment horizontal="center"/>
    </xf>
    <xf numFmtId="164" fontId="7" fillId="0" borderId="22" xfId="0" applyNumberFormat="1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center"/>
    </xf>
    <xf numFmtId="164" fontId="7" fillId="0" borderId="41" xfId="0" applyFont="1" applyBorder="1"/>
    <xf numFmtId="167" fontId="7" fillId="0" borderId="42" xfId="0" applyNumberFormat="1" applyFont="1" applyBorder="1" applyAlignment="1" applyProtection="1">
      <alignment horizontal="center"/>
    </xf>
    <xf numFmtId="164" fontId="7" fillId="0" borderId="22" xfId="0" applyFont="1" applyBorder="1"/>
    <xf numFmtId="164" fontId="7" fillId="0" borderId="43" xfId="0" applyNumberFormat="1" applyFont="1" applyBorder="1" applyAlignment="1">
      <alignment horizontal="center"/>
    </xf>
    <xf numFmtId="164" fontId="12" fillId="0" borderId="0" xfId="0" applyFont="1"/>
    <xf numFmtId="164" fontId="7" fillId="0" borderId="26" xfId="0" applyFont="1" applyBorder="1"/>
    <xf numFmtId="167" fontId="7" fillId="0" borderId="15" xfId="0" quotePrefix="1" applyNumberFormat="1" applyFont="1" applyBorder="1" applyAlignment="1" applyProtection="1">
      <alignment horizontal="center"/>
    </xf>
    <xf numFmtId="167" fontId="7" fillId="0" borderId="15" xfId="0" applyNumberFormat="1" applyFont="1" applyBorder="1" applyAlignment="1">
      <alignment horizontal="center"/>
    </xf>
    <xf numFmtId="167" fontId="7" fillId="0" borderId="25" xfId="0" applyNumberFormat="1" applyFont="1" applyBorder="1" applyAlignment="1" applyProtection="1">
      <alignment horizontal="center"/>
    </xf>
    <xf numFmtId="167" fontId="7" fillId="0" borderId="23" xfId="0" quotePrefix="1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>
      <alignment horizontal="center"/>
    </xf>
    <xf numFmtId="164" fontId="7" fillId="0" borderId="27" xfId="0" applyNumberFormat="1" applyFont="1" applyBorder="1" applyAlignment="1" applyProtection="1">
      <alignment horizontal="center"/>
    </xf>
    <xf numFmtId="164" fontId="7" fillId="0" borderId="28" xfId="0" applyNumberFormat="1" applyFont="1" applyBorder="1" applyAlignment="1" applyProtection="1">
      <alignment horizontal="center"/>
    </xf>
    <xf numFmtId="164" fontId="7" fillId="0" borderId="29" xfId="0" applyNumberFormat="1" applyFont="1" applyBorder="1" applyAlignment="1" applyProtection="1">
      <alignment horizontal="center"/>
    </xf>
    <xf numFmtId="164" fontId="7" fillId="0" borderId="25" xfId="0" applyNumberFormat="1" applyFont="1" applyBorder="1" applyAlignment="1" applyProtection="1">
      <alignment horizontal="center"/>
    </xf>
    <xf numFmtId="164" fontId="7" fillId="0" borderId="30" xfId="0" applyNumberFormat="1" applyFont="1" applyBorder="1" applyAlignment="1" applyProtection="1">
      <alignment horizontal="center"/>
    </xf>
    <xf numFmtId="164" fontId="7" fillId="0" borderId="24" xfId="0" applyNumberFormat="1" applyFont="1" applyBorder="1" applyAlignment="1" applyProtection="1">
      <alignment horizontal="center"/>
    </xf>
    <xf numFmtId="170" fontId="7" fillId="0" borderId="28" xfId="0" applyNumberFormat="1" applyFont="1" applyBorder="1" applyAlignment="1" applyProtection="1">
      <alignment horizontal="center"/>
    </xf>
    <xf numFmtId="171" fontId="7" fillId="0" borderId="28" xfId="0" applyNumberFormat="1" applyFont="1" applyBorder="1" applyAlignment="1" applyProtection="1">
      <alignment horizontal="center"/>
    </xf>
    <xf numFmtId="168" fontId="7" fillId="0" borderId="29" xfId="0" applyNumberFormat="1" applyFont="1" applyBorder="1" applyAlignment="1" applyProtection="1">
      <alignment horizontal="center"/>
    </xf>
    <xf numFmtId="170" fontId="7" fillId="0" borderId="30" xfId="0" applyNumberFormat="1" applyFont="1" applyBorder="1" applyAlignment="1" applyProtection="1">
      <alignment horizontal="center"/>
    </xf>
    <xf numFmtId="171" fontId="7" fillId="0" borderId="30" xfId="0" applyNumberFormat="1" applyFont="1" applyBorder="1" applyAlignment="1" applyProtection="1">
      <alignment horizontal="center"/>
    </xf>
    <xf numFmtId="168" fontId="7" fillId="0" borderId="24" xfId="0" applyNumberFormat="1" applyFont="1" applyBorder="1" applyAlignment="1" applyProtection="1">
      <alignment horizontal="center"/>
    </xf>
    <xf numFmtId="164" fontId="7" fillId="0" borderId="44" xfId="0" applyNumberFormat="1" applyFont="1" applyBorder="1" applyAlignment="1" applyProtection="1">
      <alignment horizontal="center"/>
    </xf>
    <xf numFmtId="168" fontId="7" fillId="0" borderId="28" xfId="0" applyNumberFormat="1" applyFont="1" applyBorder="1" applyAlignment="1" applyProtection="1">
      <alignment horizontal="center"/>
    </xf>
    <xf numFmtId="168" fontId="7" fillId="0" borderId="30" xfId="0" applyNumberFormat="1" applyFont="1" applyBorder="1" applyAlignment="1" applyProtection="1">
      <alignment horizontal="center"/>
    </xf>
    <xf numFmtId="167" fontId="7" fillId="0" borderId="26" xfId="0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 applyProtection="1">
      <alignment horizontal="center"/>
    </xf>
    <xf numFmtId="164" fontId="6" fillId="0" borderId="31" xfId="0" applyFont="1" applyBorder="1"/>
    <xf numFmtId="164" fontId="6" fillId="0" borderId="31" xfId="0" applyFont="1" applyBorder="1" applyAlignment="1">
      <alignment horizontal="center"/>
    </xf>
    <xf numFmtId="164" fontId="7" fillId="0" borderId="31" xfId="0" applyFont="1" applyBorder="1" applyAlignment="1">
      <alignment horizontal="center"/>
    </xf>
    <xf numFmtId="164" fontId="7" fillId="0" borderId="45" xfId="0" applyNumberFormat="1" applyFont="1" applyBorder="1" applyAlignment="1" applyProtection="1">
      <alignment horizontal="center"/>
    </xf>
    <xf numFmtId="175" fontId="7" fillId="0" borderId="35" xfId="0" applyNumberFormat="1" applyFont="1" applyBorder="1" applyAlignment="1">
      <alignment horizontal="center"/>
    </xf>
    <xf numFmtId="164" fontId="7" fillId="3" borderId="31" xfId="0" applyFont="1" applyFill="1" applyBorder="1" applyAlignment="1" applyProtection="1">
      <alignment horizontal="center"/>
    </xf>
    <xf numFmtId="164" fontId="7" fillId="3" borderId="0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left"/>
    </xf>
    <xf numFmtId="164" fontId="7" fillId="0" borderId="27" xfId="0" applyFont="1" applyBorder="1"/>
    <xf numFmtId="164" fontId="7" fillId="0" borderId="31" xfId="0" applyFont="1" applyBorder="1"/>
    <xf numFmtId="164" fontId="7" fillId="0" borderId="15" xfId="0" applyFont="1" applyBorder="1"/>
    <xf numFmtId="164" fontId="7" fillId="3" borderId="19" xfId="0" applyFont="1" applyFill="1" applyBorder="1"/>
    <xf numFmtId="164" fontId="7" fillId="3" borderId="4" xfId="0" applyFont="1" applyFill="1" applyBorder="1"/>
    <xf numFmtId="164" fontId="7" fillId="3" borderId="4" xfId="0" applyFont="1" applyFill="1" applyBorder="1" applyAlignment="1" applyProtection="1">
      <alignment horizontal="center"/>
    </xf>
    <xf numFmtId="164" fontId="7" fillId="3" borderId="19" xfId="0" applyFont="1" applyFill="1" applyBorder="1" applyAlignment="1" applyProtection="1">
      <alignment horizontal="fill"/>
    </xf>
    <xf numFmtId="164" fontId="7" fillId="3" borderId="5" xfId="0" applyFont="1" applyFill="1" applyBorder="1" applyAlignment="1" applyProtection="1">
      <alignment horizontal="fill"/>
    </xf>
    <xf numFmtId="164" fontId="7" fillId="3" borderId="17" xfId="0" applyFont="1" applyFill="1" applyBorder="1" applyAlignment="1" applyProtection="1">
      <alignment horizontal="center"/>
    </xf>
    <xf numFmtId="164" fontId="7" fillId="3" borderId="0" xfId="0" applyFont="1" applyFill="1" applyAlignment="1" applyProtection="1">
      <alignment horizontal="center"/>
    </xf>
    <xf numFmtId="164" fontId="7" fillId="3" borderId="1" xfId="0" applyFont="1" applyFill="1" applyBorder="1" applyAlignment="1" applyProtection="1">
      <alignment horizontal="center"/>
    </xf>
    <xf numFmtId="164" fontId="7" fillId="3" borderId="18" xfId="0" applyFont="1" applyFill="1" applyBorder="1"/>
    <xf numFmtId="164" fontId="7" fillId="3" borderId="2" xfId="0" applyFont="1" applyFill="1" applyBorder="1"/>
    <xf numFmtId="164" fontId="7" fillId="3" borderId="2" xfId="0" applyFont="1" applyFill="1" applyBorder="1" applyAlignment="1" applyProtection="1">
      <alignment horizontal="center"/>
    </xf>
    <xf numFmtId="164" fontId="7" fillId="3" borderId="18" xfId="0" applyFont="1" applyFill="1" applyBorder="1" applyAlignment="1" applyProtection="1">
      <alignment horizontal="center"/>
    </xf>
    <xf numFmtId="164" fontId="7" fillId="3" borderId="3" xfId="0" applyFont="1" applyFill="1" applyBorder="1" applyAlignment="1" applyProtection="1">
      <alignment horizontal="center"/>
    </xf>
    <xf numFmtId="164" fontId="6" fillId="0" borderId="17" xfId="0" applyFont="1" applyBorder="1" applyAlignment="1" applyProtection="1">
      <alignment horizontal="left"/>
    </xf>
    <xf numFmtId="164" fontId="7" fillId="0" borderId="0" xfId="0" applyFont="1" applyAlignment="1" applyProtection="1">
      <alignment horizontal="center"/>
    </xf>
    <xf numFmtId="164" fontId="7" fillId="0" borderId="17" xfId="0" applyFont="1" applyBorder="1"/>
    <xf numFmtId="164" fontId="7" fillId="0" borderId="1" xfId="0" applyFont="1" applyBorder="1"/>
    <xf numFmtId="164" fontId="7" fillId="0" borderId="31" xfId="0" applyFont="1" applyBorder="1" applyAlignment="1" applyProtection="1">
      <alignment horizontal="center"/>
    </xf>
    <xf numFmtId="1" fontId="7" fillId="0" borderId="0" xfId="0" applyNumberFormat="1" applyFont="1" applyAlignment="1" applyProtection="1">
      <alignment horizontal="center"/>
    </xf>
    <xf numFmtId="178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2" fontId="7" fillId="0" borderId="0" xfId="3" applyNumberFormat="1" applyFont="1" applyAlignment="1" applyProtection="1">
      <alignment horizontal="center"/>
    </xf>
    <xf numFmtId="164" fontId="7" fillId="0" borderId="17" xfId="0" applyNumberFormat="1" applyFont="1" applyBorder="1" applyAlignment="1" applyProtection="1">
      <alignment horizontal="center"/>
    </xf>
    <xf numFmtId="168" fontId="7" fillId="0" borderId="0" xfId="0" applyNumberFormat="1" applyFont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172" fontId="7" fillId="0" borderId="0" xfId="0" applyNumberFormat="1" applyFont="1" applyAlignment="1" applyProtection="1">
      <alignment horizontal="center"/>
    </xf>
    <xf numFmtId="179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 applyProtection="1">
      <alignment horizontal="left"/>
    </xf>
    <xf numFmtId="168" fontId="7" fillId="0" borderId="1" xfId="0" applyNumberFormat="1" applyFont="1" applyBorder="1" applyAlignment="1" applyProtection="1">
      <alignment horizontal="center"/>
    </xf>
    <xf numFmtId="170" fontId="7" fillId="0" borderId="0" xfId="0" applyNumberFormat="1" applyFont="1" applyAlignment="1" applyProtection="1">
      <alignment horizontal="center"/>
    </xf>
    <xf numFmtId="172" fontId="7" fillId="0" borderId="0" xfId="3" applyNumberFormat="1" applyFont="1" applyAlignment="1">
      <alignment horizontal="center"/>
    </xf>
    <xf numFmtId="180" fontId="7" fillId="0" borderId="0" xfId="0" applyNumberFormat="1" applyFont="1" applyAlignment="1" applyProtection="1">
      <alignment horizontal="center"/>
    </xf>
    <xf numFmtId="10" fontId="7" fillId="0" borderId="0" xfId="0" applyNumberFormat="1" applyFont="1" applyAlignment="1" applyProtection="1">
      <alignment horizontal="center"/>
    </xf>
    <xf numFmtId="167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>
      <alignment horizontal="left"/>
    </xf>
    <xf numFmtId="168" fontId="7" fillId="0" borderId="2" xfId="0" applyNumberFormat="1" applyFont="1" applyBorder="1" applyAlignment="1" applyProtection="1">
      <alignment horizontal="center"/>
    </xf>
    <xf numFmtId="172" fontId="7" fillId="0" borderId="2" xfId="0" applyNumberFormat="1" applyFont="1" applyBorder="1" applyProtection="1"/>
    <xf numFmtId="164" fontId="7" fillId="0" borderId="18" xfId="0" applyNumberFormat="1" applyFont="1" applyBorder="1" applyProtection="1"/>
    <xf numFmtId="168" fontId="7" fillId="0" borderId="2" xfId="0" applyNumberFormat="1" applyFont="1" applyBorder="1" applyProtection="1"/>
    <xf numFmtId="168" fontId="7" fillId="0" borderId="3" xfId="0" applyNumberFormat="1" applyFont="1" applyBorder="1" applyProtection="1"/>
    <xf numFmtId="164" fontId="7" fillId="0" borderId="2" xfId="0" applyFont="1" applyBorder="1" applyAlignment="1" applyProtection="1">
      <alignment horizontal="center"/>
    </xf>
    <xf numFmtId="164" fontId="7" fillId="0" borderId="47" xfId="0" applyFont="1" applyBorder="1" applyAlignment="1">
      <alignment horizontal="center"/>
    </xf>
    <xf numFmtId="2" fontId="6" fillId="0" borderId="2" xfId="0" applyNumberFormat="1" applyFont="1" applyBorder="1" applyAlignment="1" applyProtection="1">
      <alignment horizontal="center"/>
    </xf>
    <xf numFmtId="2" fontId="6" fillId="0" borderId="3" xfId="0" applyNumberFormat="1" applyFont="1" applyBorder="1" applyAlignment="1" applyProtection="1">
      <alignment horizontal="center"/>
    </xf>
    <xf numFmtId="164" fontId="7" fillId="0" borderId="0" xfId="0" applyFont="1" applyBorder="1" applyAlignment="1" applyProtection="1">
      <alignment horizontal="center"/>
    </xf>
    <xf numFmtId="164" fontId="7" fillId="0" borderId="0" xfId="0" applyFont="1" applyBorder="1"/>
    <xf numFmtId="168" fontId="6" fillId="0" borderId="0" xfId="0" applyNumberFormat="1" applyFont="1" applyBorder="1" applyProtection="1"/>
    <xf numFmtId="164" fontId="6" fillId="0" borderId="18" xfId="0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left"/>
    </xf>
    <xf numFmtId="164" fontId="6" fillId="0" borderId="2" xfId="0" applyFont="1" applyBorder="1" applyAlignment="1" applyProtection="1">
      <alignment horizontal="right"/>
    </xf>
    <xf numFmtId="164" fontId="6" fillId="0" borderId="0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left"/>
    </xf>
    <xf numFmtId="37" fontId="7" fillId="2" borderId="19" xfId="0" applyNumberFormat="1" applyFont="1" applyFill="1" applyBorder="1" applyProtection="1"/>
    <xf numFmtId="164" fontId="7" fillId="2" borderId="19" xfId="0" applyFont="1" applyFill="1" applyBorder="1"/>
    <xf numFmtId="164" fontId="7" fillId="2" borderId="4" xfId="0" applyFont="1" applyFill="1" applyBorder="1" applyAlignment="1" applyProtection="1">
      <alignment horizontal="center"/>
    </xf>
    <xf numFmtId="164" fontId="7" fillId="2" borderId="48" xfId="0" applyFont="1" applyFill="1" applyBorder="1" applyAlignment="1" applyProtection="1">
      <alignment horizontal="center"/>
    </xf>
    <xf numFmtId="164" fontId="7" fillId="2" borderId="17" xfId="0" applyFont="1" applyFill="1" applyBorder="1" applyAlignment="1" applyProtection="1">
      <alignment horizontal="center"/>
    </xf>
    <xf numFmtId="37" fontId="7" fillId="2" borderId="17" xfId="0" applyNumberFormat="1" applyFont="1" applyFill="1" applyBorder="1" applyAlignment="1" applyProtection="1">
      <alignment horizontal="center"/>
    </xf>
    <xf numFmtId="164" fontId="7" fillId="2" borderId="0" xfId="0" applyFont="1" applyFill="1" applyAlignment="1" applyProtection="1">
      <alignment horizontal="center"/>
    </xf>
    <xf numFmtId="164" fontId="7" fillId="2" borderId="49" xfId="0" applyFont="1" applyFill="1" applyBorder="1" applyAlignment="1" applyProtection="1">
      <alignment horizontal="center"/>
    </xf>
    <xf numFmtId="164" fontId="7" fillId="2" borderId="18" xfId="0" applyFont="1" applyFill="1" applyBorder="1"/>
    <xf numFmtId="164" fontId="7" fillId="2" borderId="18" xfId="0" applyFont="1" applyFill="1" applyBorder="1" applyAlignment="1" applyProtection="1">
      <alignment horizontal="center"/>
    </xf>
    <xf numFmtId="164" fontId="7" fillId="2" borderId="2" xfId="0" applyFont="1" applyFill="1" applyBorder="1" applyAlignment="1" applyProtection="1">
      <alignment horizontal="center"/>
    </xf>
    <xf numFmtId="164" fontId="7" fillId="2" borderId="50" xfId="0" applyFont="1" applyFill="1" applyBorder="1" applyAlignment="1" applyProtection="1">
      <alignment horizontal="center"/>
    </xf>
    <xf numFmtId="164" fontId="7" fillId="0" borderId="49" xfId="0" applyFont="1" applyBorder="1"/>
    <xf numFmtId="37" fontId="7" fillId="0" borderId="17" xfId="0" applyNumberFormat="1" applyFont="1" applyBorder="1" applyAlignment="1" applyProtection="1">
      <alignment horizontal="center"/>
    </xf>
    <xf numFmtId="166" fontId="7" fillId="0" borderId="0" xfId="0" applyNumberFormat="1" applyFont="1" applyAlignment="1" applyProtection="1">
      <alignment horizontal="center"/>
    </xf>
    <xf numFmtId="173" fontId="7" fillId="0" borderId="0" xfId="0" applyNumberFormat="1" applyFont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174" fontId="7" fillId="0" borderId="0" xfId="0" applyNumberFormat="1" applyFont="1" applyAlignment="1" applyProtection="1">
      <alignment horizontal="center"/>
    </xf>
    <xf numFmtId="164" fontId="7" fillId="0" borderId="49" xfId="0" applyNumberFormat="1" applyFont="1" applyBorder="1" applyAlignment="1" applyProtection="1">
      <alignment horizontal="center"/>
    </xf>
    <xf numFmtId="164" fontId="7" fillId="0" borderId="18" xfId="0" applyFont="1" applyBorder="1"/>
    <xf numFmtId="164" fontId="7" fillId="0" borderId="50" xfId="0" applyFont="1" applyBorder="1"/>
    <xf numFmtId="164" fontId="7" fillId="0" borderId="0" xfId="0" applyFont="1" applyAlignment="1">
      <alignment horizontal="right"/>
    </xf>
    <xf numFmtId="167" fontId="6" fillId="2" borderId="51" xfId="0" applyNumberFormat="1" applyFont="1" applyFill="1" applyBorder="1" applyAlignment="1" applyProtection="1">
      <alignment horizontal="center"/>
    </xf>
    <xf numFmtId="167" fontId="6" fillId="2" borderId="11" xfId="0" applyNumberFormat="1" applyFont="1" applyFill="1" applyBorder="1" applyAlignment="1" applyProtection="1">
      <alignment horizontal="center"/>
    </xf>
    <xf numFmtId="167" fontId="6" fillId="2" borderId="52" xfId="0" applyNumberFormat="1" applyFont="1" applyFill="1" applyBorder="1" applyAlignment="1" applyProtection="1">
      <alignment horizontal="center"/>
    </xf>
    <xf numFmtId="164" fontId="7" fillId="0" borderId="0" xfId="0" applyFont="1" applyAlignment="1">
      <alignment horizontal="center"/>
    </xf>
  </cellXfs>
  <cellStyles count="5">
    <cellStyle name="Comma" xfId="1" builtinId="3"/>
    <cellStyle name="no dec" xfId="2"/>
    <cellStyle name="Normal" xfId="0" builtinId="0"/>
    <cellStyle name="Percent" xfId="3" builtinId="5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48" zoomScaleSheetLayoutView="4"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zoomScale="75" workbookViewId="0">
      <selection activeCell="B4" sqref="B4"/>
    </sheetView>
  </sheetViews>
  <sheetFormatPr defaultRowHeight="15.6" x14ac:dyDescent="0.3"/>
  <cols>
    <col min="1" max="1" width="14.1796875" style="28" customWidth="1"/>
    <col min="2" max="2" width="39.54296875" style="28" customWidth="1"/>
    <col min="3" max="3" width="9.54296875" style="28" customWidth="1"/>
    <col min="4" max="4" width="9.81640625" style="28" customWidth="1"/>
    <col min="5" max="5" width="9.1796875" style="28" customWidth="1"/>
    <col min="6" max="6" width="8.54296875" style="28" customWidth="1"/>
    <col min="7" max="7" width="8.1796875" style="28" customWidth="1"/>
    <col min="8" max="9" width="8.90625" style="28" customWidth="1"/>
  </cols>
  <sheetData>
    <row r="1" spans="1:9" ht="17.399999999999999" x14ac:dyDescent="0.3">
      <c r="A1" s="27" t="s">
        <v>166</v>
      </c>
      <c r="B1" s="32"/>
    </row>
    <row r="2" spans="1:9" ht="17.399999999999999" x14ac:dyDescent="0.3">
      <c r="A2" s="27" t="s">
        <v>167</v>
      </c>
      <c r="B2" s="32"/>
    </row>
    <row r="3" spans="1:9" ht="17.399999999999999" x14ac:dyDescent="0.3">
      <c r="A3" s="27" t="s">
        <v>145</v>
      </c>
      <c r="B3" s="78"/>
    </row>
    <row r="5" spans="1:9" x14ac:dyDescent="0.3">
      <c r="A5" s="41" t="s">
        <v>161</v>
      </c>
    </row>
    <row r="6" spans="1:9" ht="16.2" thickBot="1" x14ac:dyDescent="0.35"/>
    <row r="7" spans="1:9" x14ac:dyDescent="0.3">
      <c r="A7" s="15"/>
      <c r="B7" s="22"/>
      <c r="C7" s="233" t="s">
        <v>81</v>
      </c>
      <c r="D7" s="234"/>
      <c r="E7" s="234"/>
      <c r="F7" s="234"/>
      <c r="G7" s="234"/>
      <c r="H7" s="235"/>
    </row>
    <row r="8" spans="1:9" x14ac:dyDescent="0.3">
      <c r="A8" s="16" t="s">
        <v>1</v>
      </c>
      <c r="B8" s="21" t="s">
        <v>78</v>
      </c>
      <c r="C8" s="109" t="s">
        <v>46</v>
      </c>
      <c r="D8" s="20" t="s">
        <v>12</v>
      </c>
      <c r="E8" s="20" t="s">
        <v>76</v>
      </c>
      <c r="F8" s="20" t="s">
        <v>48</v>
      </c>
      <c r="G8" s="20" t="s">
        <v>11</v>
      </c>
      <c r="H8" s="25" t="s">
        <v>103</v>
      </c>
    </row>
    <row r="9" spans="1:9" ht="16.2" thickBot="1" x14ac:dyDescent="0.35">
      <c r="A9" s="17"/>
      <c r="B9" s="23"/>
      <c r="C9" s="110"/>
      <c r="D9" s="24"/>
      <c r="E9" s="24"/>
      <c r="F9" s="24"/>
      <c r="G9" s="24"/>
      <c r="H9" s="26"/>
    </row>
    <row r="10" spans="1:9" x14ac:dyDescent="0.3">
      <c r="A10" s="79" t="s">
        <v>140</v>
      </c>
      <c r="B10" s="65" t="s">
        <v>137</v>
      </c>
      <c r="C10" s="111">
        <v>0</v>
      </c>
      <c r="D10" s="111">
        <v>0</v>
      </c>
      <c r="E10" s="111">
        <f>+Tanks!H10</f>
        <v>2.9675E-2</v>
      </c>
      <c r="F10" s="111">
        <v>0</v>
      </c>
      <c r="G10" s="112">
        <v>0</v>
      </c>
      <c r="H10" s="113">
        <v>0</v>
      </c>
    </row>
    <row r="11" spans="1:9" s="123" customFormat="1" x14ac:dyDescent="0.3">
      <c r="A11" s="79" t="s">
        <v>152</v>
      </c>
      <c r="B11" s="65" t="s">
        <v>164</v>
      </c>
      <c r="C11" s="111">
        <f>+Engines!H17</f>
        <v>21.677353650000001</v>
      </c>
      <c r="D11" s="111">
        <f>+Engines!I17</f>
        <v>33.51872745</v>
      </c>
      <c r="E11" s="111">
        <f>+Engines!J17</f>
        <v>0.28266505200000008</v>
      </c>
      <c r="F11" s="111">
        <f>+Engines!K17</f>
        <v>0.18535569794999998</v>
      </c>
      <c r="G11" s="111">
        <f>+Engines!L17</f>
        <v>5.6151030599999995E-3</v>
      </c>
      <c r="H11" s="113">
        <f>+Engines!M17</f>
        <v>0.1957646475</v>
      </c>
      <c r="I11" s="28"/>
    </row>
    <row r="12" spans="1:9" x14ac:dyDescent="0.3">
      <c r="A12" s="79" t="s">
        <v>162</v>
      </c>
      <c r="B12" s="65" t="s">
        <v>165</v>
      </c>
      <c r="C12" s="111">
        <f>+Engines!H18</f>
        <v>42.5940984</v>
      </c>
      <c r="D12" s="111">
        <f>+Engines!I18</f>
        <v>65.86135920000001</v>
      </c>
      <c r="E12" s="111">
        <f>+Engines!J18</f>
        <v>0.555412032</v>
      </c>
      <c r="F12" s="111">
        <f>+Engines!K18</f>
        <v>0.36420768720000007</v>
      </c>
      <c r="G12" s="111">
        <f>+Engines!L18</f>
        <v>1.1033184959999999E-2</v>
      </c>
      <c r="H12" s="113">
        <f>+Engines!M18</f>
        <v>0.38466036000000009</v>
      </c>
    </row>
    <row r="13" spans="1:9" x14ac:dyDescent="0.3">
      <c r="A13" s="79" t="s">
        <v>160</v>
      </c>
      <c r="B13" s="65" t="s">
        <v>82</v>
      </c>
      <c r="C13" s="111">
        <v>0</v>
      </c>
      <c r="D13" s="111">
        <v>0</v>
      </c>
      <c r="E13" s="111">
        <f>+Fug!G25</f>
        <v>0.49027092000000005</v>
      </c>
      <c r="F13" s="111">
        <v>0</v>
      </c>
      <c r="G13" s="112">
        <v>0</v>
      </c>
      <c r="H13" s="113">
        <v>0</v>
      </c>
    </row>
    <row r="14" spans="1:9" ht="16.2" thickBot="1" x14ac:dyDescent="0.35">
      <c r="A14" s="120" t="s">
        <v>77</v>
      </c>
      <c r="B14" s="121" t="s">
        <v>135</v>
      </c>
      <c r="C14" s="117">
        <v>0</v>
      </c>
      <c r="D14" s="111">
        <v>0</v>
      </c>
      <c r="E14" s="111">
        <f>+'Truck Loading'!H14</f>
        <v>0</v>
      </c>
      <c r="F14" s="111">
        <v>0</v>
      </c>
      <c r="G14" s="111">
        <v>0</v>
      </c>
      <c r="H14" s="122">
        <v>0</v>
      </c>
    </row>
    <row r="15" spans="1:9" ht="16.2" thickBot="1" x14ac:dyDescent="0.35">
      <c r="A15" s="18" t="s">
        <v>80</v>
      </c>
      <c r="B15" s="19"/>
      <c r="C15" s="114">
        <f t="shared" ref="C15:H15" si="0">SUM(C10:C14)</f>
        <v>64.271452049999994</v>
      </c>
      <c r="D15" s="115">
        <f t="shared" si="0"/>
        <v>99.38008665000001</v>
      </c>
      <c r="E15" s="115">
        <f t="shared" si="0"/>
        <v>1.3580230040000001</v>
      </c>
      <c r="F15" s="115">
        <f t="shared" si="0"/>
        <v>0.54956338515000003</v>
      </c>
      <c r="G15" s="115">
        <f t="shared" si="0"/>
        <v>1.6648288019999999E-2</v>
      </c>
      <c r="H15" s="116">
        <f t="shared" si="0"/>
        <v>0.58042500750000015</v>
      </c>
    </row>
  </sheetData>
  <mergeCells count="1">
    <mergeCell ref="C7:H7"/>
  </mergeCells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view="pageBreakPreview" zoomScale="60" zoomScaleNormal="100" workbookViewId="0">
      <selection activeCell="G16" sqref="G16"/>
    </sheetView>
  </sheetViews>
  <sheetFormatPr defaultRowHeight="15.6" x14ac:dyDescent="0.3"/>
  <cols>
    <col min="2" max="2" width="13.1796875" bestFit="1" customWidth="1"/>
    <col min="5" max="5" width="12" bestFit="1" customWidth="1"/>
    <col min="6" max="6" width="8.1796875" customWidth="1"/>
    <col min="7" max="7" width="13.54296875" bestFit="1" customWidth="1"/>
    <col min="8" max="8" width="11" bestFit="1" customWidth="1"/>
  </cols>
  <sheetData>
    <row r="1" spans="1:9" ht="17.399999999999999" x14ac:dyDescent="0.3">
      <c r="A1" s="27" t="str">
        <f>Engines!A1</f>
        <v>NORTHERN NATURAL GAS COMPANY</v>
      </c>
      <c r="B1" s="28"/>
      <c r="C1" s="28"/>
      <c r="D1" s="28"/>
      <c r="E1" s="28"/>
      <c r="F1" s="28"/>
      <c r="G1" s="28"/>
      <c r="H1" s="28"/>
      <c r="I1" s="28"/>
    </row>
    <row r="2" spans="1:9" ht="17.399999999999999" x14ac:dyDescent="0.3">
      <c r="A2" s="27" t="str">
        <f>Engines!A2</f>
        <v>MARTIN COUNTY #1 COMPRESSOR STATION</v>
      </c>
      <c r="B2" s="28"/>
      <c r="C2" s="28"/>
      <c r="D2" s="28"/>
      <c r="E2" s="28"/>
      <c r="F2" s="28"/>
      <c r="G2" s="28"/>
      <c r="H2" s="28"/>
      <c r="I2" s="28"/>
    </row>
    <row r="3" spans="1:9" ht="17.399999999999999" x14ac:dyDescent="0.3">
      <c r="A3" s="27" t="str">
        <f>Engines!A3</f>
        <v>PERMIT BY RULE</v>
      </c>
      <c r="B3" s="28"/>
      <c r="C3" s="28"/>
      <c r="D3" s="28"/>
      <c r="E3" s="28"/>
      <c r="F3" s="28"/>
      <c r="G3" s="28"/>
      <c r="H3" s="28"/>
      <c r="I3" s="28"/>
    </row>
    <row r="4" spans="1:9" x14ac:dyDescent="0.3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3">
      <c r="A5" s="31" t="s">
        <v>118</v>
      </c>
      <c r="B5" s="28"/>
      <c r="C5" s="28"/>
      <c r="D5" s="28"/>
      <c r="E5" s="28"/>
      <c r="F5" s="31"/>
      <c r="G5" s="28"/>
      <c r="H5" s="28"/>
      <c r="I5" s="28"/>
    </row>
    <row r="6" spans="1:9" x14ac:dyDescent="0.3">
      <c r="A6" s="28"/>
      <c r="B6" s="28"/>
      <c r="C6" s="28"/>
      <c r="D6" s="28"/>
      <c r="E6" s="28"/>
      <c r="F6" s="31"/>
      <c r="G6" s="28"/>
      <c r="H6" s="28"/>
      <c r="I6" s="28"/>
    </row>
    <row r="7" spans="1:9" x14ac:dyDescent="0.3">
      <c r="A7" s="32"/>
      <c r="B7" s="28"/>
      <c r="C7" s="28"/>
      <c r="D7" s="28"/>
      <c r="E7" s="28"/>
      <c r="F7" s="28"/>
      <c r="G7" s="28"/>
      <c r="H7" s="28"/>
      <c r="I7" s="28"/>
    </row>
    <row r="8" spans="1:9" x14ac:dyDescent="0.3">
      <c r="A8" s="211"/>
      <c r="B8" s="212"/>
      <c r="C8" s="213" t="s">
        <v>119</v>
      </c>
      <c r="D8" s="213" t="s">
        <v>141</v>
      </c>
      <c r="E8" s="213" t="s">
        <v>120</v>
      </c>
      <c r="F8" s="213" t="s">
        <v>121</v>
      </c>
      <c r="G8" s="213" t="s">
        <v>7</v>
      </c>
      <c r="H8" s="214" t="s">
        <v>142</v>
      </c>
      <c r="I8" s="28"/>
    </row>
    <row r="9" spans="1:9" x14ac:dyDescent="0.3">
      <c r="A9" s="215" t="s">
        <v>122</v>
      </c>
      <c r="B9" s="216" t="s">
        <v>123</v>
      </c>
      <c r="C9" s="217" t="s">
        <v>124</v>
      </c>
      <c r="D9" s="217" t="s">
        <v>143</v>
      </c>
      <c r="E9" s="217" t="s">
        <v>125</v>
      </c>
      <c r="F9" s="217" t="s">
        <v>126</v>
      </c>
      <c r="G9" s="217" t="s">
        <v>127</v>
      </c>
      <c r="H9" s="218" t="s">
        <v>0</v>
      </c>
      <c r="I9" s="28"/>
    </row>
    <row r="10" spans="1:9" x14ac:dyDescent="0.3">
      <c r="A10" s="219"/>
      <c r="B10" s="220" t="s">
        <v>8</v>
      </c>
      <c r="C10" s="221" t="s">
        <v>128</v>
      </c>
      <c r="D10" s="221" t="s">
        <v>129</v>
      </c>
      <c r="E10" s="221" t="s">
        <v>130</v>
      </c>
      <c r="F10" s="221" t="s">
        <v>9</v>
      </c>
      <c r="G10" s="221" t="s">
        <v>158</v>
      </c>
      <c r="H10" s="222" t="s">
        <v>159</v>
      </c>
      <c r="I10" s="28"/>
    </row>
    <row r="11" spans="1:9" x14ac:dyDescent="0.3">
      <c r="A11" s="174"/>
      <c r="B11" s="174"/>
      <c r="C11" s="28"/>
      <c r="D11" s="28"/>
      <c r="E11" s="28"/>
      <c r="F11" s="28"/>
      <c r="G11" s="28"/>
      <c r="H11" s="223"/>
      <c r="I11" s="28"/>
    </row>
    <row r="12" spans="1:9" x14ac:dyDescent="0.3">
      <c r="A12" s="224" t="s">
        <v>77</v>
      </c>
      <c r="B12" s="224" t="s">
        <v>131</v>
      </c>
      <c r="C12" s="192">
        <v>92</v>
      </c>
      <c r="D12" s="225">
        <v>65.56</v>
      </c>
      <c r="E12" s="226">
        <v>3.2898000000000001</v>
      </c>
      <c r="F12" s="227">
        <v>0.6</v>
      </c>
      <c r="G12" s="228">
        <v>150</v>
      </c>
      <c r="H12" s="229">
        <f>(12.46*E12*F12*C12/(D12+460))*((G12*42)/1000)/2000</f>
        <v>1.3561722891848696E-2</v>
      </c>
      <c r="I12" s="28"/>
    </row>
    <row r="13" spans="1:9" x14ac:dyDescent="0.3">
      <c r="A13" s="230"/>
      <c r="B13" s="230"/>
      <c r="C13" s="36"/>
      <c r="D13" s="36"/>
      <c r="E13" s="36"/>
      <c r="F13" s="36"/>
      <c r="G13" s="36"/>
      <c r="H13" s="231"/>
      <c r="I13" s="28"/>
    </row>
    <row r="14" spans="1:9" x14ac:dyDescent="0.3">
      <c r="A14" s="28"/>
      <c r="B14" s="28"/>
      <c r="C14" s="28"/>
      <c r="D14" s="28"/>
      <c r="E14" s="28"/>
      <c r="F14" s="28"/>
      <c r="G14" s="232"/>
      <c r="H14" s="28"/>
      <c r="I14" s="28"/>
    </row>
    <row r="15" spans="1:9" x14ac:dyDescent="0.3">
      <c r="A15" s="37" t="s">
        <v>132</v>
      </c>
      <c r="B15" s="28"/>
      <c r="C15" s="28"/>
      <c r="D15" s="28"/>
      <c r="E15" s="28"/>
      <c r="F15" s="28"/>
      <c r="G15" s="28"/>
      <c r="H15" s="28"/>
      <c r="I15" s="28"/>
    </row>
    <row r="16" spans="1:9" x14ac:dyDescent="0.3">
      <c r="A16" s="37" t="s">
        <v>133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3">
      <c r="A17" s="37" t="s">
        <v>134</v>
      </c>
      <c r="B17" s="28"/>
      <c r="C17" s="28"/>
      <c r="D17" s="28"/>
      <c r="E17" s="28"/>
      <c r="F17" s="28"/>
      <c r="G17" s="28"/>
      <c r="H17" s="28"/>
      <c r="I17" s="28"/>
    </row>
    <row r="18" spans="1:9" x14ac:dyDescent="0.3">
      <c r="A18" s="37" t="s">
        <v>144</v>
      </c>
      <c r="B18" s="28"/>
      <c r="C18" s="28"/>
      <c r="D18" s="28"/>
      <c r="E18" s="28"/>
      <c r="F18" s="28"/>
      <c r="G18" s="28"/>
      <c r="H18" s="28"/>
      <c r="I18" s="28"/>
    </row>
    <row r="19" spans="1:9" x14ac:dyDescent="0.3">
      <c r="A19" s="28"/>
      <c r="B19" s="28"/>
      <c r="C19" s="28"/>
      <c r="D19" s="28"/>
      <c r="E19" s="28"/>
      <c r="F19" s="28"/>
      <c r="G19" s="28"/>
      <c r="H19" s="28"/>
      <c r="I19" s="28"/>
    </row>
  </sheetData>
  <phoneticPr fontId="0" type="noConversion"/>
  <pageMargins left="0.75" right="0.75" top="0.83" bottom="0.87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7"/>
  <sheetViews>
    <sheetView view="pageBreakPreview" zoomScale="60" zoomScaleNormal="75" workbookViewId="0">
      <selection activeCell="A27" sqref="A27:A28"/>
    </sheetView>
  </sheetViews>
  <sheetFormatPr defaultRowHeight="15.6" x14ac:dyDescent="0.3"/>
  <cols>
    <col min="1" max="1" width="27.08984375" style="28" customWidth="1"/>
    <col min="2" max="2" width="14.6328125" style="28" customWidth="1"/>
    <col min="3" max="3" width="12.81640625" style="28" customWidth="1"/>
    <col min="4" max="4" width="10.54296875" style="28" customWidth="1"/>
    <col min="5" max="5" width="11.81640625" style="28" customWidth="1"/>
    <col min="6" max="6" width="11" style="28" customWidth="1"/>
    <col min="7" max="7" width="10.6328125" style="28" customWidth="1"/>
    <col min="8" max="13" width="8.90625" style="28" customWidth="1"/>
  </cols>
  <sheetData>
    <row r="1" spans="1:8" ht="17.399999999999999" x14ac:dyDescent="0.3">
      <c r="A1" s="27" t="str">
        <f>Engines!A1</f>
        <v>NORTHERN NATURAL GAS COMPANY</v>
      </c>
    </row>
    <row r="2" spans="1:8" ht="17.399999999999999" x14ac:dyDescent="0.3">
      <c r="A2" s="27" t="str">
        <f>Engines!A2</f>
        <v>MARTIN COUNTY #1 COMPRESSOR STATION</v>
      </c>
    </row>
    <row r="3" spans="1:8" ht="17.399999999999999" x14ac:dyDescent="0.3">
      <c r="A3" s="27" t="str">
        <f>Engines!A3</f>
        <v>PERMIT BY RULE</v>
      </c>
    </row>
    <row r="4" spans="1:8" x14ac:dyDescent="0.3">
      <c r="A4" s="78"/>
    </row>
    <row r="5" spans="1:8" x14ac:dyDescent="0.3">
      <c r="A5" s="31" t="s">
        <v>157</v>
      </c>
    </row>
    <row r="6" spans="1:8" x14ac:dyDescent="0.3">
      <c r="A6" s="159"/>
      <c r="B6" s="160"/>
      <c r="C6" s="161" t="s">
        <v>83</v>
      </c>
      <c r="D6" s="160"/>
      <c r="E6" s="161" t="s">
        <v>13</v>
      </c>
      <c r="F6" s="162"/>
      <c r="G6" s="161" t="s">
        <v>0</v>
      </c>
      <c r="H6" s="163"/>
    </row>
    <row r="7" spans="1:8" x14ac:dyDescent="0.3">
      <c r="A7" s="164" t="s">
        <v>14</v>
      </c>
      <c r="B7" s="165" t="s">
        <v>15</v>
      </c>
      <c r="C7" s="165" t="s">
        <v>84</v>
      </c>
      <c r="D7" s="165" t="s">
        <v>10</v>
      </c>
      <c r="E7" s="165" t="s">
        <v>85</v>
      </c>
      <c r="F7" s="164" t="s">
        <v>7</v>
      </c>
      <c r="G7" s="165" t="s">
        <v>7</v>
      </c>
      <c r="H7" s="166" t="s">
        <v>86</v>
      </c>
    </row>
    <row r="8" spans="1:8" x14ac:dyDescent="0.3">
      <c r="A8" s="167"/>
      <c r="B8" s="168"/>
      <c r="C8" s="169" t="s">
        <v>87</v>
      </c>
      <c r="D8" s="168"/>
      <c r="E8" s="168"/>
      <c r="F8" s="170" t="s">
        <v>16</v>
      </c>
      <c r="G8" s="169" t="s">
        <v>17</v>
      </c>
      <c r="H8" s="171" t="s">
        <v>18</v>
      </c>
    </row>
    <row r="9" spans="1:8" x14ac:dyDescent="0.3">
      <c r="A9" s="172" t="s">
        <v>19</v>
      </c>
      <c r="B9" s="173" t="s">
        <v>2</v>
      </c>
      <c r="E9" s="173" t="s">
        <v>2</v>
      </c>
      <c r="F9" s="174"/>
      <c r="H9" s="175"/>
    </row>
    <row r="10" spans="1:8" x14ac:dyDescent="0.3">
      <c r="A10" s="176" t="s">
        <v>20</v>
      </c>
      <c r="B10" s="177">
        <v>28</v>
      </c>
      <c r="C10" s="178">
        <v>9.92E-3</v>
      </c>
      <c r="D10" s="179">
        <v>8760</v>
      </c>
      <c r="E10" s="180">
        <v>0.1</v>
      </c>
      <c r="F10" s="181">
        <f>(B10*C10*D10*E10)</f>
        <v>243.31776000000002</v>
      </c>
      <c r="G10" s="182">
        <f>F10/2000</f>
        <v>0.12165888000000001</v>
      </c>
      <c r="H10" s="183">
        <f>+G10*5.47945205479452</f>
        <v>0.66662399999999999</v>
      </c>
    </row>
    <row r="11" spans="1:8" x14ac:dyDescent="0.3">
      <c r="A11" s="149" t="s">
        <v>21</v>
      </c>
      <c r="B11" s="177">
        <v>1</v>
      </c>
      <c r="C11" s="182">
        <v>5.4999999999999997E-3</v>
      </c>
      <c r="D11" s="177">
        <v>8760</v>
      </c>
      <c r="E11" s="184">
        <v>1</v>
      </c>
      <c r="F11" s="181">
        <f>(B11*C11*D11*E11)</f>
        <v>48.18</v>
      </c>
      <c r="G11" s="182">
        <f>F11/2000</f>
        <v>2.409E-2</v>
      </c>
      <c r="H11" s="183">
        <f>+G11*5.47945205479452</f>
        <v>0.13200000000000001</v>
      </c>
    </row>
    <row r="12" spans="1:8" x14ac:dyDescent="0.3">
      <c r="A12" s="149" t="s">
        <v>139</v>
      </c>
      <c r="B12" s="177">
        <v>0</v>
      </c>
      <c r="C12" s="185">
        <v>1.8499999999999999E-5</v>
      </c>
      <c r="D12" s="177">
        <v>8760</v>
      </c>
      <c r="E12" s="184">
        <v>1</v>
      </c>
      <c r="F12" s="181">
        <f>(B12*C12*D12*E12)</f>
        <v>0</v>
      </c>
      <c r="G12" s="182">
        <f>F12/2000</f>
        <v>0</v>
      </c>
      <c r="H12" s="183">
        <f>+G12*5.47945205479452</f>
        <v>0</v>
      </c>
    </row>
    <row r="13" spans="1:8" x14ac:dyDescent="0.3">
      <c r="A13" s="186" t="s">
        <v>22</v>
      </c>
      <c r="B13" s="99"/>
      <c r="C13" s="182"/>
      <c r="D13" s="179"/>
      <c r="E13" s="99"/>
      <c r="F13" s="181"/>
      <c r="G13" s="99"/>
      <c r="H13" s="187"/>
    </row>
    <row r="14" spans="1:8" x14ac:dyDescent="0.3">
      <c r="A14" s="176" t="s">
        <v>20</v>
      </c>
      <c r="B14" s="179">
        <v>62</v>
      </c>
      <c r="C14" s="188">
        <v>8.5999999999999998E-4</v>
      </c>
      <c r="D14" s="179">
        <v>8760</v>
      </c>
      <c r="E14" s="189">
        <f>+E10</f>
        <v>0.1</v>
      </c>
      <c r="F14" s="181">
        <f>(B14*C14*D14*E14)</f>
        <v>46.708320000000001</v>
      </c>
      <c r="G14" s="182">
        <f>F14/2000</f>
        <v>2.3354159999999999E-2</v>
      </c>
      <c r="H14" s="183">
        <f>+G14*5.47945205479452</f>
        <v>0.127968</v>
      </c>
    </row>
    <row r="15" spans="1:8" x14ac:dyDescent="0.3">
      <c r="A15" s="149" t="s">
        <v>21</v>
      </c>
      <c r="B15" s="177">
        <v>2</v>
      </c>
      <c r="C15" s="99">
        <v>2.43E-4</v>
      </c>
      <c r="D15" s="177">
        <v>8760</v>
      </c>
      <c r="E15" s="184">
        <v>1</v>
      </c>
      <c r="F15" s="181">
        <f>(B15*C15*D15*E15)</f>
        <v>4.2573600000000003</v>
      </c>
      <c r="G15" s="182">
        <f>F15/2000</f>
        <v>2.12868E-3</v>
      </c>
      <c r="H15" s="183">
        <f>+G15*5.47945205479452</f>
        <v>1.1663999999999999E-2</v>
      </c>
    </row>
    <row r="16" spans="1:8" x14ac:dyDescent="0.3">
      <c r="A16" s="149" t="s">
        <v>139</v>
      </c>
      <c r="B16" s="177">
        <v>0</v>
      </c>
      <c r="C16" s="190">
        <v>8.6000000000000002E-7</v>
      </c>
      <c r="D16" s="177">
        <v>8760</v>
      </c>
      <c r="E16" s="184">
        <v>1</v>
      </c>
      <c r="F16" s="181">
        <f>(B16*C16*D16*E16)</f>
        <v>0</v>
      </c>
      <c r="G16" s="182">
        <f>F16/2000</f>
        <v>0</v>
      </c>
      <c r="H16" s="183">
        <f>+G16*5.47945205479452</f>
        <v>0</v>
      </c>
    </row>
    <row r="17" spans="1:8" x14ac:dyDescent="0.3">
      <c r="A17" s="186" t="s">
        <v>88</v>
      </c>
      <c r="B17" s="173"/>
      <c r="C17" s="182"/>
      <c r="D17" s="177"/>
      <c r="E17" s="191"/>
      <c r="F17" s="181"/>
      <c r="G17" s="182"/>
      <c r="H17" s="187"/>
    </row>
    <row r="18" spans="1:8" x14ac:dyDescent="0.3">
      <c r="A18" s="100" t="str">
        <f>+Engines!A17</f>
        <v>C-1</v>
      </c>
      <c r="B18" s="192">
        <v>1</v>
      </c>
      <c r="C18" s="182">
        <v>1.9400000000000001E-2</v>
      </c>
      <c r="D18" s="177">
        <f>+Engines!C10</f>
        <v>8760</v>
      </c>
      <c r="E18" s="180">
        <f>+E10</f>
        <v>0.1</v>
      </c>
      <c r="F18" s="181">
        <f>(B18*C18*D18*E18)</f>
        <v>16.994400000000002</v>
      </c>
      <c r="G18" s="182">
        <f>F18/2000</f>
        <v>8.4972000000000016E-3</v>
      </c>
      <c r="H18" s="183">
        <f>+G18*5.47945205479452</f>
        <v>4.6560000000000004E-2</v>
      </c>
    </row>
    <row r="19" spans="1:8" x14ac:dyDescent="0.3">
      <c r="A19" s="100" t="str">
        <f>+Engines!A18</f>
        <v>C-2</v>
      </c>
      <c r="B19" s="192">
        <v>1</v>
      </c>
      <c r="C19" s="182">
        <v>1.9400000000000001E-2</v>
      </c>
      <c r="D19" s="177">
        <f>+Engines!C11</f>
        <v>8760</v>
      </c>
      <c r="E19" s="180">
        <f>+E10</f>
        <v>0.1</v>
      </c>
      <c r="F19" s="181">
        <f>(B19*C19*D19*E19)</f>
        <v>16.994400000000002</v>
      </c>
      <c r="G19" s="182">
        <f>F19/2000</f>
        <v>8.4972000000000016E-3</v>
      </c>
      <c r="H19" s="183">
        <f>+G19*5.47945205479452</f>
        <v>4.6560000000000004E-2</v>
      </c>
    </row>
    <row r="20" spans="1:8" x14ac:dyDescent="0.3">
      <c r="A20" s="176"/>
      <c r="B20" s="173"/>
      <c r="C20" s="182"/>
      <c r="D20" s="177"/>
      <c r="E20" s="180"/>
      <c r="F20" s="181"/>
      <c r="G20" s="182"/>
      <c r="H20" s="183"/>
    </row>
    <row r="21" spans="1:8" x14ac:dyDescent="0.3">
      <c r="A21" s="193" t="s">
        <v>89</v>
      </c>
      <c r="B21" s="192">
        <v>0</v>
      </c>
      <c r="C21" s="188">
        <v>4.4099999999999999E-3</v>
      </c>
      <c r="D21" s="177">
        <v>8760</v>
      </c>
      <c r="E21" s="191">
        <f>+E10</f>
        <v>0.1</v>
      </c>
      <c r="F21" s="181">
        <f>(B21*C21*D21*E21)</f>
        <v>0</v>
      </c>
      <c r="G21" s="182">
        <f>F21/2000</f>
        <v>0</v>
      </c>
      <c r="H21" s="183">
        <f>+G21*5.47945205479452</f>
        <v>0</v>
      </c>
    </row>
    <row r="22" spans="1:8" x14ac:dyDescent="0.3">
      <c r="A22" s="193" t="s">
        <v>90</v>
      </c>
      <c r="B22" s="192">
        <v>2</v>
      </c>
      <c r="C22" s="188">
        <v>2.8660000000000001E-2</v>
      </c>
      <c r="D22" s="177">
        <v>8760</v>
      </c>
      <c r="E22" s="191">
        <v>1</v>
      </c>
      <c r="F22" s="181">
        <f>(B22*C22*D22*E22)</f>
        <v>502.1232</v>
      </c>
      <c r="G22" s="182">
        <f>F22/2000</f>
        <v>0.2510616</v>
      </c>
      <c r="H22" s="183">
        <f>+G22*5.47945205479452</f>
        <v>1.3756799999999998</v>
      </c>
    </row>
    <row r="23" spans="1:8" x14ac:dyDescent="0.3">
      <c r="A23" s="172" t="s">
        <v>138</v>
      </c>
      <c r="B23" s="192">
        <v>6</v>
      </c>
      <c r="C23" s="182">
        <v>1.9400000000000001E-2</v>
      </c>
      <c r="D23" s="177">
        <v>8760</v>
      </c>
      <c r="E23" s="180">
        <f>+E10</f>
        <v>0.1</v>
      </c>
      <c r="F23" s="181">
        <f>(B23*C23*D23*E23)</f>
        <v>101.96640000000001</v>
      </c>
      <c r="G23" s="182">
        <f>F23/2000</f>
        <v>5.0983200000000006E-2</v>
      </c>
      <c r="H23" s="183">
        <f>+G23*5.47945205479452</f>
        <v>0.27936</v>
      </c>
    </row>
    <row r="24" spans="1:8" x14ac:dyDescent="0.3">
      <c r="A24" s="45" t="s">
        <v>91</v>
      </c>
      <c r="B24" s="36"/>
      <c r="C24" s="194"/>
      <c r="D24" s="36"/>
      <c r="E24" s="195"/>
      <c r="F24" s="196"/>
      <c r="G24" s="197"/>
      <c r="H24" s="198"/>
    </row>
    <row r="25" spans="1:8" x14ac:dyDescent="0.3">
      <c r="A25" s="206" t="s">
        <v>2</v>
      </c>
      <c r="B25" s="199" t="s">
        <v>2</v>
      </c>
      <c r="C25" s="199"/>
      <c r="D25" s="207"/>
      <c r="E25" s="208" t="s">
        <v>23</v>
      </c>
      <c r="F25" s="200"/>
      <c r="G25" s="201">
        <f>SUM(G10:G24)</f>
        <v>0.49027092000000005</v>
      </c>
      <c r="H25" s="202">
        <f>SUM(H10:H24)</f>
        <v>2.6864159999999999</v>
      </c>
    </row>
    <row r="26" spans="1:8" x14ac:dyDescent="0.3">
      <c r="A26" s="209"/>
      <c r="B26" s="203"/>
      <c r="C26" s="203"/>
      <c r="D26" s="210"/>
      <c r="E26" s="204"/>
      <c r="F26" s="204"/>
      <c r="G26" s="205"/>
      <c r="H26" s="205"/>
    </row>
    <row r="27" spans="1:8" x14ac:dyDescent="0.3">
      <c r="A27" s="37" t="s">
        <v>101</v>
      </c>
    </row>
    <row r="28" spans="1:8" x14ac:dyDescent="0.3">
      <c r="A28" s="37" t="s">
        <v>102</v>
      </c>
    </row>
    <row r="29" spans="1:8" x14ac:dyDescent="0.3">
      <c r="A29" s="31"/>
    </row>
    <row r="30" spans="1:8" x14ac:dyDescent="0.3">
      <c r="A30" s="80"/>
      <c r="B30"/>
      <c r="C30"/>
      <c r="D30"/>
      <c r="E30"/>
      <c r="F30"/>
      <c r="G30"/>
      <c r="H30"/>
    </row>
    <row r="31" spans="1:8" x14ac:dyDescent="0.3">
      <c r="A31" s="81"/>
      <c r="B31"/>
      <c r="C31"/>
      <c r="D31"/>
      <c r="E31"/>
      <c r="F31"/>
      <c r="G31"/>
      <c r="H31"/>
    </row>
    <row r="32" spans="1:8" x14ac:dyDescent="0.3">
      <c r="A32" s="80"/>
      <c r="B32"/>
      <c r="C32"/>
      <c r="D32"/>
      <c r="E32"/>
      <c r="F32"/>
      <c r="G32"/>
      <c r="H32"/>
    </row>
    <row r="33" spans="1:8" x14ac:dyDescent="0.3">
      <c r="A33"/>
      <c r="B33"/>
      <c r="C33"/>
      <c r="D33"/>
      <c r="E33"/>
      <c r="F33"/>
      <c r="G33"/>
      <c r="H33"/>
    </row>
    <row r="34" spans="1:8" x14ac:dyDescent="0.3">
      <c r="A34"/>
      <c r="B34"/>
      <c r="C34"/>
      <c r="D34"/>
      <c r="E34"/>
      <c r="F34"/>
      <c r="G34"/>
      <c r="H34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x14ac:dyDescent="0.3">
      <c r="A43"/>
      <c r="B43"/>
      <c r="C43"/>
      <c r="D43"/>
      <c r="E43"/>
      <c r="F43"/>
      <c r="G43"/>
      <c r="H43"/>
    </row>
    <row r="44" spans="1:8" x14ac:dyDescent="0.3">
      <c r="B44" s="40"/>
    </row>
    <row r="45" spans="1:8" x14ac:dyDescent="0.3">
      <c r="B45" s="40"/>
    </row>
    <row r="46" spans="1:8" x14ac:dyDescent="0.3">
      <c r="B46" s="40"/>
    </row>
    <row r="47" spans="1:8" x14ac:dyDescent="0.3">
      <c r="B47" s="40"/>
    </row>
    <row r="48" spans="1:8" x14ac:dyDescent="0.3">
      <c r="B48" s="40"/>
    </row>
    <row r="49" spans="2:2" x14ac:dyDescent="0.3">
      <c r="B49" s="40"/>
    </row>
    <row r="50" spans="2:2" x14ac:dyDescent="0.3">
      <c r="B50" s="40"/>
    </row>
    <row r="51" spans="2:2" x14ac:dyDescent="0.3">
      <c r="B51" s="40"/>
    </row>
    <row r="52" spans="2:2" x14ac:dyDescent="0.3">
      <c r="B52" s="40"/>
    </row>
    <row r="53" spans="2:2" x14ac:dyDescent="0.3">
      <c r="B53" s="40"/>
    </row>
    <row r="54" spans="2:2" x14ac:dyDescent="0.3">
      <c r="B54" s="40"/>
    </row>
    <row r="55" spans="2:2" x14ac:dyDescent="0.3">
      <c r="B55" s="40"/>
    </row>
    <row r="56" spans="2:2" x14ac:dyDescent="0.3">
      <c r="B56" s="40"/>
    </row>
    <row r="57" spans="2:2" x14ac:dyDescent="0.3">
      <c r="B57" s="40"/>
    </row>
    <row r="58" spans="2:2" x14ac:dyDescent="0.3">
      <c r="B58" s="40"/>
    </row>
    <row r="59" spans="2:2" x14ac:dyDescent="0.3">
      <c r="B59" s="40"/>
    </row>
    <row r="60" spans="2:2" x14ac:dyDescent="0.3">
      <c r="B60" s="40"/>
    </row>
    <row r="61" spans="2:2" x14ac:dyDescent="0.3">
      <c r="B61" s="40"/>
    </row>
    <row r="62" spans="2:2" x14ac:dyDescent="0.3">
      <c r="B62" s="40"/>
    </row>
    <row r="63" spans="2:2" x14ac:dyDescent="0.3">
      <c r="B63" s="40"/>
    </row>
    <row r="64" spans="2:2" x14ac:dyDescent="0.3">
      <c r="B64" s="40"/>
    </row>
    <row r="65" spans="2:2" x14ac:dyDescent="0.3">
      <c r="B65" s="40"/>
    </row>
    <row r="66" spans="2:2" x14ac:dyDescent="0.3">
      <c r="B66" s="40"/>
    </row>
    <row r="67" spans="2:2" x14ac:dyDescent="0.3">
      <c r="B67" s="40"/>
    </row>
    <row r="68" spans="2:2" x14ac:dyDescent="0.3">
      <c r="B68" s="40"/>
    </row>
    <row r="69" spans="2:2" x14ac:dyDescent="0.3">
      <c r="B69" s="40"/>
    </row>
    <row r="70" spans="2:2" x14ac:dyDescent="0.3">
      <c r="B70" s="40"/>
    </row>
    <row r="71" spans="2:2" x14ac:dyDescent="0.3">
      <c r="B71" s="40"/>
    </row>
    <row r="72" spans="2:2" x14ac:dyDescent="0.3">
      <c r="B72" s="40"/>
    </row>
    <row r="73" spans="2:2" x14ac:dyDescent="0.3">
      <c r="B73" s="40"/>
    </row>
    <row r="74" spans="2:2" x14ac:dyDescent="0.3">
      <c r="B74" s="40"/>
    </row>
    <row r="75" spans="2:2" x14ac:dyDescent="0.3">
      <c r="B75" s="40"/>
    </row>
    <row r="76" spans="2:2" x14ac:dyDescent="0.3">
      <c r="B76" s="40"/>
    </row>
    <row r="77" spans="2:2" x14ac:dyDescent="0.3">
      <c r="B77" s="40"/>
    </row>
    <row r="78" spans="2:2" x14ac:dyDescent="0.3">
      <c r="B78" s="40"/>
    </row>
    <row r="79" spans="2:2" x14ac:dyDescent="0.3">
      <c r="B79" s="40"/>
    </row>
    <row r="80" spans="2:2" x14ac:dyDescent="0.3">
      <c r="B80" s="40"/>
    </row>
    <row r="81" spans="2:2" x14ac:dyDescent="0.3">
      <c r="B81" s="40"/>
    </row>
    <row r="82" spans="2:2" x14ac:dyDescent="0.3">
      <c r="B82" s="40"/>
    </row>
    <row r="83" spans="2:2" x14ac:dyDescent="0.3">
      <c r="B83" s="40"/>
    </row>
    <row r="84" spans="2:2" x14ac:dyDescent="0.3">
      <c r="B84" s="40"/>
    </row>
    <row r="85" spans="2:2" x14ac:dyDescent="0.3">
      <c r="B85" s="40"/>
    </row>
    <row r="86" spans="2:2" x14ac:dyDescent="0.3">
      <c r="B86" s="40"/>
    </row>
    <row r="87" spans="2:2" x14ac:dyDescent="0.3">
      <c r="B87" s="40"/>
    </row>
    <row r="88" spans="2:2" x14ac:dyDescent="0.3">
      <c r="B88" s="40"/>
    </row>
    <row r="89" spans="2:2" x14ac:dyDescent="0.3">
      <c r="B89" s="40"/>
    </row>
    <row r="90" spans="2:2" x14ac:dyDescent="0.3">
      <c r="B90" s="40"/>
    </row>
    <row r="91" spans="2:2" x14ac:dyDescent="0.3">
      <c r="B91" s="40"/>
    </row>
    <row r="92" spans="2:2" x14ac:dyDescent="0.3">
      <c r="B92" s="40"/>
    </row>
    <row r="93" spans="2:2" x14ac:dyDescent="0.3">
      <c r="B93" s="40"/>
    </row>
    <row r="94" spans="2:2" x14ac:dyDescent="0.3">
      <c r="B94" s="40"/>
    </row>
    <row r="95" spans="2:2" x14ac:dyDescent="0.3">
      <c r="B95" s="40"/>
    </row>
    <row r="96" spans="2:2" x14ac:dyDescent="0.3">
      <c r="B96" s="40"/>
    </row>
    <row r="97" spans="2:2" x14ac:dyDescent="0.3">
      <c r="B97" s="40"/>
    </row>
    <row r="98" spans="2:2" x14ac:dyDescent="0.3">
      <c r="B98" s="40"/>
    </row>
    <row r="99" spans="2:2" x14ac:dyDescent="0.3">
      <c r="B99" s="40"/>
    </row>
    <row r="100" spans="2:2" x14ac:dyDescent="0.3">
      <c r="B100" s="40"/>
    </row>
    <row r="101" spans="2:2" x14ac:dyDescent="0.3">
      <c r="B101" s="40"/>
    </row>
    <row r="102" spans="2:2" x14ac:dyDescent="0.3">
      <c r="B102" s="40"/>
    </row>
    <row r="103" spans="2:2" x14ac:dyDescent="0.3">
      <c r="B103" s="40"/>
    </row>
    <row r="104" spans="2:2" x14ac:dyDescent="0.3">
      <c r="B104" s="40"/>
    </row>
    <row r="105" spans="2:2" x14ac:dyDescent="0.3">
      <c r="B105" s="40"/>
    </row>
    <row r="106" spans="2:2" x14ac:dyDescent="0.3">
      <c r="B106" s="40"/>
    </row>
    <row r="107" spans="2:2" x14ac:dyDescent="0.3">
      <c r="B107" s="40"/>
    </row>
    <row r="108" spans="2:2" x14ac:dyDescent="0.3">
      <c r="B108" s="40"/>
    </row>
    <row r="109" spans="2:2" x14ac:dyDescent="0.3">
      <c r="B109" s="40"/>
    </row>
    <row r="110" spans="2:2" x14ac:dyDescent="0.3">
      <c r="B110" s="40"/>
    </row>
    <row r="111" spans="2:2" x14ac:dyDescent="0.3">
      <c r="B111" s="40"/>
    </row>
    <row r="112" spans="2:2" x14ac:dyDescent="0.3">
      <c r="B112" s="40"/>
    </row>
    <row r="113" spans="2:2" x14ac:dyDescent="0.3">
      <c r="B113" s="40"/>
    </row>
    <row r="114" spans="2:2" x14ac:dyDescent="0.3">
      <c r="B114" s="40"/>
    </row>
    <row r="115" spans="2:2" x14ac:dyDescent="0.3">
      <c r="B115" s="40"/>
    </row>
    <row r="116" spans="2:2" x14ac:dyDescent="0.3">
      <c r="B116" s="40"/>
    </row>
    <row r="117" spans="2:2" x14ac:dyDescent="0.3">
      <c r="B117" s="40"/>
    </row>
    <row r="118" spans="2:2" x14ac:dyDescent="0.3">
      <c r="B118" s="40"/>
    </row>
    <row r="119" spans="2:2" x14ac:dyDescent="0.3">
      <c r="B119" s="40"/>
    </row>
    <row r="120" spans="2:2" x14ac:dyDescent="0.3">
      <c r="B120" s="40"/>
    </row>
    <row r="121" spans="2:2" x14ac:dyDescent="0.3">
      <c r="B121" s="40"/>
    </row>
    <row r="122" spans="2:2" x14ac:dyDescent="0.3">
      <c r="B122" s="40"/>
    </row>
    <row r="123" spans="2:2" x14ac:dyDescent="0.3">
      <c r="B123" s="40"/>
    </row>
    <row r="124" spans="2:2" x14ac:dyDescent="0.3">
      <c r="B124" s="40"/>
    </row>
    <row r="125" spans="2:2" x14ac:dyDescent="0.3">
      <c r="B125" s="40"/>
    </row>
    <row r="126" spans="2:2" x14ac:dyDescent="0.3">
      <c r="B126" s="40"/>
    </row>
    <row r="127" spans="2:2" x14ac:dyDescent="0.3">
      <c r="B127" s="40"/>
    </row>
    <row r="128" spans="2:2" x14ac:dyDescent="0.3">
      <c r="B128" s="40"/>
    </row>
    <row r="129" spans="2:2" x14ac:dyDescent="0.3">
      <c r="B129" s="40"/>
    </row>
    <row r="130" spans="2:2" x14ac:dyDescent="0.3">
      <c r="B130" s="40"/>
    </row>
    <row r="131" spans="2:2" x14ac:dyDescent="0.3">
      <c r="B131" s="40"/>
    </row>
    <row r="132" spans="2:2" x14ac:dyDescent="0.3">
      <c r="B132" s="40"/>
    </row>
    <row r="133" spans="2:2" x14ac:dyDescent="0.3">
      <c r="B133" s="40"/>
    </row>
    <row r="134" spans="2:2" x14ac:dyDescent="0.3">
      <c r="B134" s="40"/>
    </row>
    <row r="135" spans="2:2" x14ac:dyDescent="0.3">
      <c r="B135" s="40"/>
    </row>
    <row r="136" spans="2:2" x14ac:dyDescent="0.3">
      <c r="B136" s="40"/>
    </row>
    <row r="137" spans="2:2" x14ac:dyDescent="0.3">
      <c r="B137" s="40"/>
    </row>
    <row r="138" spans="2:2" x14ac:dyDescent="0.3">
      <c r="B138" s="40"/>
    </row>
    <row r="139" spans="2:2" x14ac:dyDescent="0.3">
      <c r="B139" s="40"/>
    </row>
    <row r="140" spans="2:2" x14ac:dyDescent="0.3">
      <c r="B140" s="40"/>
    </row>
    <row r="141" spans="2:2" x14ac:dyDescent="0.3">
      <c r="B141" s="40"/>
    </row>
    <row r="142" spans="2:2" x14ac:dyDescent="0.3">
      <c r="B142" s="40"/>
    </row>
    <row r="143" spans="2:2" x14ac:dyDescent="0.3">
      <c r="B143" s="40"/>
    </row>
    <row r="144" spans="2:2" x14ac:dyDescent="0.3">
      <c r="B144" s="40"/>
    </row>
    <row r="145" spans="2:2" x14ac:dyDescent="0.3">
      <c r="B145" s="40"/>
    </row>
    <row r="146" spans="2:2" x14ac:dyDescent="0.3">
      <c r="B146" s="40"/>
    </row>
    <row r="147" spans="2:2" x14ac:dyDescent="0.3">
      <c r="B147" s="40"/>
    </row>
    <row r="148" spans="2:2" x14ac:dyDescent="0.3">
      <c r="B148" s="40"/>
    </row>
    <row r="149" spans="2:2" x14ac:dyDescent="0.3">
      <c r="B149" s="40"/>
    </row>
    <row r="150" spans="2:2" x14ac:dyDescent="0.3">
      <c r="B150" s="40"/>
    </row>
    <row r="151" spans="2:2" x14ac:dyDescent="0.3">
      <c r="B151" s="40"/>
    </row>
    <row r="152" spans="2:2" x14ac:dyDescent="0.3">
      <c r="B152" s="40"/>
    </row>
    <row r="153" spans="2:2" x14ac:dyDescent="0.3">
      <c r="B153" s="40"/>
    </row>
    <row r="154" spans="2:2" x14ac:dyDescent="0.3">
      <c r="B154" s="40"/>
    </row>
    <row r="155" spans="2:2" x14ac:dyDescent="0.3">
      <c r="B155" s="40"/>
    </row>
    <row r="156" spans="2:2" x14ac:dyDescent="0.3">
      <c r="B156" s="40"/>
    </row>
    <row r="157" spans="2:2" x14ac:dyDescent="0.3">
      <c r="B157" s="40"/>
    </row>
    <row r="158" spans="2:2" x14ac:dyDescent="0.3">
      <c r="B158" s="40"/>
    </row>
    <row r="159" spans="2:2" x14ac:dyDescent="0.3">
      <c r="B159" s="40"/>
    </row>
    <row r="160" spans="2:2" x14ac:dyDescent="0.3">
      <c r="B160" s="40"/>
    </row>
    <row r="161" spans="2:2" x14ac:dyDescent="0.3">
      <c r="B161" s="40"/>
    </row>
    <row r="162" spans="2:2" x14ac:dyDescent="0.3">
      <c r="B162" s="40"/>
    </row>
    <row r="163" spans="2:2" x14ac:dyDescent="0.3">
      <c r="B163" s="40"/>
    </row>
    <row r="164" spans="2:2" x14ac:dyDescent="0.3">
      <c r="B164" s="40"/>
    </row>
    <row r="165" spans="2:2" x14ac:dyDescent="0.3">
      <c r="B165" s="40"/>
    </row>
    <row r="166" spans="2:2" x14ac:dyDescent="0.3">
      <c r="B166" s="40"/>
    </row>
    <row r="167" spans="2:2" x14ac:dyDescent="0.3">
      <c r="B167" s="40"/>
    </row>
    <row r="168" spans="2:2" x14ac:dyDescent="0.3">
      <c r="B168" s="40"/>
    </row>
    <row r="169" spans="2:2" x14ac:dyDescent="0.3">
      <c r="B169" s="40"/>
    </row>
    <row r="170" spans="2:2" x14ac:dyDescent="0.3">
      <c r="B170" s="40"/>
    </row>
    <row r="171" spans="2:2" x14ac:dyDescent="0.3">
      <c r="B171" s="40"/>
    </row>
    <row r="172" spans="2:2" x14ac:dyDescent="0.3">
      <c r="B172" s="40"/>
    </row>
    <row r="173" spans="2:2" x14ac:dyDescent="0.3">
      <c r="B173" s="40"/>
    </row>
    <row r="174" spans="2:2" x14ac:dyDescent="0.3">
      <c r="B174" s="40"/>
    </row>
    <row r="175" spans="2:2" x14ac:dyDescent="0.3">
      <c r="B175" s="40"/>
    </row>
    <row r="176" spans="2:2" x14ac:dyDescent="0.3">
      <c r="B176" s="40"/>
    </row>
    <row r="177" spans="2:2" x14ac:dyDescent="0.3">
      <c r="B177" s="40"/>
    </row>
    <row r="178" spans="2:2" x14ac:dyDescent="0.3">
      <c r="B178" s="40"/>
    </row>
    <row r="179" spans="2:2" x14ac:dyDescent="0.3">
      <c r="B179" s="40"/>
    </row>
    <row r="180" spans="2:2" x14ac:dyDescent="0.3">
      <c r="B180" s="40"/>
    </row>
    <row r="181" spans="2:2" x14ac:dyDescent="0.3">
      <c r="B181" s="40"/>
    </row>
    <row r="182" spans="2:2" x14ac:dyDescent="0.3">
      <c r="B182" s="40"/>
    </row>
    <row r="183" spans="2:2" x14ac:dyDescent="0.3">
      <c r="B183" s="40"/>
    </row>
    <row r="184" spans="2:2" x14ac:dyDescent="0.3">
      <c r="B184" s="40"/>
    </row>
    <row r="185" spans="2:2" x14ac:dyDescent="0.3">
      <c r="B185" s="40"/>
    </row>
    <row r="186" spans="2:2" x14ac:dyDescent="0.3">
      <c r="B186" s="40"/>
    </row>
    <row r="187" spans="2:2" x14ac:dyDescent="0.3">
      <c r="B187" s="40"/>
    </row>
    <row r="188" spans="2:2" x14ac:dyDescent="0.3">
      <c r="B188" s="40"/>
    </row>
    <row r="189" spans="2:2" x14ac:dyDescent="0.3">
      <c r="B189" s="40"/>
    </row>
    <row r="190" spans="2:2" x14ac:dyDescent="0.3">
      <c r="B190" s="40"/>
    </row>
    <row r="191" spans="2:2" x14ac:dyDescent="0.3">
      <c r="B191" s="40"/>
    </row>
    <row r="192" spans="2:2" x14ac:dyDescent="0.3">
      <c r="B192" s="40"/>
    </row>
    <row r="193" spans="2:2" x14ac:dyDescent="0.3">
      <c r="B193" s="40"/>
    </row>
    <row r="194" spans="2:2" x14ac:dyDescent="0.3">
      <c r="B194" s="40"/>
    </row>
    <row r="195" spans="2:2" x14ac:dyDescent="0.3">
      <c r="B195" s="40"/>
    </row>
    <row r="196" spans="2:2" x14ac:dyDescent="0.3">
      <c r="B196" s="40"/>
    </row>
    <row r="197" spans="2:2" x14ac:dyDescent="0.3">
      <c r="B197" s="40"/>
    </row>
    <row r="198" spans="2:2" x14ac:dyDescent="0.3">
      <c r="B198" s="40"/>
    </row>
    <row r="199" spans="2:2" x14ac:dyDescent="0.3">
      <c r="B199" s="40"/>
    </row>
    <row r="200" spans="2:2" x14ac:dyDescent="0.3">
      <c r="B200" s="40"/>
    </row>
    <row r="201" spans="2:2" x14ac:dyDescent="0.3">
      <c r="B201" s="40"/>
    </row>
    <row r="202" spans="2:2" x14ac:dyDescent="0.3">
      <c r="B202" s="40"/>
    </row>
    <row r="203" spans="2:2" x14ac:dyDescent="0.3">
      <c r="B203" s="40"/>
    </row>
    <row r="204" spans="2:2" x14ac:dyDescent="0.3">
      <c r="B204" s="40"/>
    </row>
    <row r="205" spans="2:2" x14ac:dyDescent="0.3">
      <c r="B205" s="40"/>
    </row>
    <row r="206" spans="2:2" x14ac:dyDescent="0.3">
      <c r="B206" s="40"/>
    </row>
    <row r="207" spans="2:2" x14ac:dyDescent="0.3">
      <c r="B207" s="40"/>
    </row>
  </sheetData>
  <phoneticPr fontId="0" type="noConversion"/>
  <pageMargins left="0.8" right="0.38" top="0.78" bottom="0.7" header="0.5" footer="0.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view="pageBreakPreview" zoomScale="60" zoomScaleNormal="100" workbookViewId="0">
      <selection activeCell="H10" sqref="H10"/>
    </sheetView>
  </sheetViews>
  <sheetFormatPr defaultRowHeight="15.6" x14ac:dyDescent="0.3"/>
  <cols>
    <col min="1" max="1" width="17.453125" style="28" customWidth="1"/>
    <col min="2" max="2" width="10.453125" style="28" customWidth="1"/>
    <col min="3" max="3" width="12.1796875" style="28" customWidth="1"/>
    <col min="4" max="4" width="15.1796875" style="28" customWidth="1"/>
    <col min="5" max="5" width="13.36328125" style="28" customWidth="1"/>
    <col min="6" max="6" width="7.90625" style="28" customWidth="1"/>
    <col min="7" max="8" width="8.90625" style="28" customWidth="1"/>
    <col min="9" max="9" width="10.1796875" style="28" customWidth="1"/>
  </cols>
  <sheetData>
    <row r="1" spans="1:13" ht="17.399999999999999" x14ac:dyDescent="0.3">
      <c r="A1" s="27" t="str">
        <f>Engines!A1</f>
        <v>NORTHERN NATURAL GAS COMPANY</v>
      </c>
      <c r="J1" s="28"/>
      <c r="K1" s="28"/>
    </row>
    <row r="2" spans="1:13" ht="17.399999999999999" x14ac:dyDescent="0.3">
      <c r="A2" s="27" t="str">
        <f>Engines!A2</f>
        <v>MARTIN COUNTY #1 COMPRESSOR STATION</v>
      </c>
      <c r="J2" s="28"/>
      <c r="K2" s="28"/>
    </row>
    <row r="3" spans="1:13" ht="17.399999999999999" x14ac:dyDescent="0.3">
      <c r="A3" s="27" t="str">
        <f>Engines!A3</f>
        <v>PERMIT BY RULE</v>
      </c>
      <c r="C3" s="29"/>
      <c r="D3" s="29"/>
      <c r="E3" s="29"/>
      <c r="F3" s="29"/>
      <c r="J3" s="28"/>
      <c r="K3" s="28"/>
    </row>
    <row r="4" spans="1:13" x14ac:dyDescent="0.3">
      <c r="A4" s="32"/>
      <c r="B4" s="29"/>
      <c r="C4" s="29"/>
      <c r="D4" s="29"/>
      <c r="E4" s="29"/>
      <c r="F4" s="29"/>
      <c r="J4" s="28"/>
      <c r="K4" s="28"/>
    </row>
    <row r="5" spans="1:13" x14ac:dyDescent="0.3">
      <c r="J5" s="28"/>
      <c r="K5" s="28"/>
    </row>
    <row r="6" spans="1:13" x14ac:dyDescent="0.3">
      <c r="A6" s="93" t="s">
        <v>104</v>
      </c>
      <c r="J6" s="28"/>
      <c r="K6" s="28"/>
    </row>
    <row r="7" spans="1:13" x14ac:dyDescent="0.3">
      <c r="A7" s="156"/>
      <c r="B7" s="124"/>
      <c r="C7" s="124"/>
      <c r="D7" s="94" t="s">
        <v>93</v>
      </c>
      <c r="E7" s="94" t="s">
        <v>105</v>
      </c>
      <c r="F7" s="94" t="s">
        <v>106</v>
      </c>
      <c r="G7" s="94" t="s">
        <v>107</v>
      </c>
      <c r="H7" s="94" t="s">
        <v>93</v>
      </c>
      <c r="I7" s="94" t="s">
        <v>108</v>
      </c>
      <c r="J7" s="94" t="s">
        <v>100</v>
      </c>
      <c r="K7" s="28"/>
    </row>
    <row r="8" spans="1:13" x14ac:dyDescent="0.3">
      <c r="A8" s="157"/>
      <c r="B8" s="158"/>
      <c r="C8" s="158"/>
      <c r="D8" s="42" t="s">
        <v>79</v>
      </c>
      <c r="E8" s="42" t="s">
        <v>109</v>
      </c>
      <c r="F8" s="42" t="s">
        <v>110</v>
      </c>
      <c r="G8" s="42" t="s">
        <v>110</v>
      </c>
      <c r="H8" s="42" t="s">
        <v>111</v>
      </c>
      <c r="I8" s="42" t="s">
        <v>112</v>
      </c>
      <c r="J8" s="42" t="s">
        <v>112</v>
      </c>
      <c r="K8" s="28"/>
    </row>
    <row r="9" spans="1:13" ht="16.2" thickBot="1" x14ac:dyDescent="0.35">
      <c r="A9" s="95" t="s">
        <v>113</v>
      </c>
      <c r="B9" s="96" t="s">
        <v>114</v>
      </c>
      <c r="C9" s="96" t="s">
        <v>169</v>
      </c>
      <c r="D9" s="97" t="s">
        <v>115</v>
      </c>
      <c r="E9" s="97" t="s">
        <v>116</v>
      </c>
      <c r="F9" s="97" t="s">
        <v>16</v>
      </c>
      <c r="G9" s="97" t="s">
        <v>16</v>
      </c>
      <c r="H9" s="97" t="s">
        <v>24</v>
      </c>
      <c r="I9" s="97" t="s">
        <v>117</v>
      </c>
      <c r="J9" s="97" t="s">
        <v>18</v>
      </c>
      <c r="K9" s="28"/>
      <c r="L9" s="28"/>
      <c r="M9" s="28"/>
    </row>
    <row r="10" spans="1:13" ht="16.2" thickTop="1" x14ac:dyDescent="0.3">
      <c r="A10" s="119" t="s">
        <v>168</v>
      </c>
      <c r="B10" s="98" t="s">
        <v>136</v>
      </c>
      <c r="C10" s="151">
        <v>500</v>
      </c>
      <c r="D10" s="106">
        <f>C10*3</f>
        <v>1500</v>
      </c>
      <c r="E10" s="105">
        <v>2500</v>
      </c>
      <c r="F10" s="106">
        <v>8.4</v>
      </c>
      <c r="G10" s="106">
        <v>50.95</v>
      </c>
      <c r="H10" s="105">
        <f>+(F10+G10)/2000</f>
        <v>2.9675E-2</v>
      </c>
      <c r="I10" s="105">
        <f>+((F10*E10)/D10)+G10/8760</f>
        <v>14.005816210045662</v>
      </c>
      <c r="J10" s="105">
        <f>+H10*5.47945205479452</f>
        <v>0.1626027397260274</v>
      </c>
      <c r="K10" s="28"/>
      <c r="L10" s="28"/>
      <c r="M10" s="28"/>
    </row>
    <row r="11" spans="1:13" x14ac:dyDescent="0.3">
      <c r="A11" s="68" t="s">
        <v>5</v>
      </c>
      <c r="B11" s="66"/>
      <c r="C11" s="107"/>
      <c r="D11" s="108">
        <f>SUM(D10:D10)</f>
        <v>1500</v>
      </c>
      <c r="E11" s="107"/>
      <c r="F11" s="108">
        <f>SUM(F10:F10)</f>
        <v>8.4</v>
      </c>
      <c r="G11" s="108">
        <f>SUM(G10:G10)</f>
        <v>50.95</v>
      </c>
      <c r="H11" s="108">
        <f>SUM(H10:H10)</f>
        <v>2.9675E-2</v>
      </c>
      <c r="I11" s="108">
        <f>SUM(I10:I10)</f>
        <v>14.005816210045662</v>
      </c>
      <c r="J11" s="108">
        <f>SUM(J10:J10)</f>
        <v>0.1626027397260274</v>
      </c>
      <c r="K11" s="28"/>
      <c r="L11" s="28"/>
      <c r="M11" s="28"/>
    </row>
    <row r="12" spans="1:13" x14ac:dyDescent="0.3">
      <c r="J12" s="28"/>
      <c r="K12" s="28"/>
      <c r="L12" s="28"/>
      <c r="M12" s="28"/>
    </row>
    <row r="13" spans="1:13" x14ac:dyDescent="0.3">
      <c r="A13" s="38" t="s">
        <v>3</v>
      </c>
      <c r="J13" s="28"/>
      <c r="K13" s="28"/>
      <c r="L13" s="28"/>
      <c r="M13" s="28"/>
    </row>
    <row r="14" spans="1:13" x14ac:dyDescent="0.3">
      <c r="A14" s="38" t="s">
        <v>154</v>
      </c>
      <c r="J14" s="28"/>
      <c r="K14" s="28"/>
      <c r="L14" s="28"/>
      <c r="M14" s="28"/>
    </row>
    <row r="15" spans="1:13" x14ac:dyDescent="0.3">
      <c r="A15" s="38" t="s">
        <v>155</v>
      </c>
      <c r="J15" s="28"/>
      <c r="K15" s="28"/>
      <c r="L15" s="28"/>
      <c r="M15" s="28"/>
    </row>
    <row r="16" spans="1:13" x14ac:dyDescent="0.3">
      <c r="A16" s="38" t="s">
        <v>156</v>
      </c>
      <c r="J16" s="28"/>
      <c r="K16" s="28"/>
      <c r="L16" s="28"/>
      <c r="M16" s="28"/>
    </row>
    <row r="17" spans="1:13" x14ac:dyDescent="0.3">
      <c r="A17" s="38" t="s">
        <v>170</v>
      </c>
      <c r="J17" s="28"/>
      <c r="K17" s="28"/>
      <c r="L17" s="28"/>
      <c r="M17" s="28"/>
    </row>
    <row r="18" spans="1:13" x14ac:dyDescent="0.3">
      <c r="J18" s="28"/>
      <c r="K18" s="28"/>
      <c r="L18" s="28"/>
      <c r="M18" s="28"/>
    </row>
    <row r="19" spans="1:13" x14ac:dyDescent="0.3">
      <c r="J19" s="28"/>
      <c r="K19" s="28"/>
      <c r="L19" s="28"/>
      <c r="M19" s="28"/>
    </row>
    <row r="20" spans="1:13" x14ac:dyDescent="0.3">
      <c r="J20" s="28"/>
      <c r="K20" s="28"/>
      <c r="L20" s="28"/>
      <c r="M20" s="28"/>
    </row>
    <row r="21" spans="1:13" x14ac:dyDescent="0.3">
      <c r="J21" s="28"/>
      <c r="K21" s="28"/>
      <c r="L21" s="28"/>
      <c r="M21" s="28"/>
    </row>
    <row r="22" spans="1:13" x14ac:dyDescent="0.3">
      <c r="J22" s="28"/>
      <c r="K22" s="28"/>
      <c r="L22" s="28"/>
      <c r="M22" s="28"/>
    </row>
    <row r="23" spans="1:13" x14ac:dyDescent="0.3">
      <c r="J23" s="28"/>
      <c r="K23" s="28"/>
      <c r="L23" s="28"/>
      <c r="M23" s="28"/>
    </row>
    <row r="24" spans="1:13" x14ac:dyDescent="0.3">
      <c r="J24" s="28"/>
      <c r="K24" s="28"/>
      <c r="L24" s="28"/>
      <c r="M24" s="28"/>
    </row>
    <row r="25" spans="1:13" x14ac:dyDescent="0.3">
      <c r="J25" s="28"/>
      <c r="K25" s="28"/>
      <c r="L25" s="28"/>
      <c r="M25" s="28"/>
    </row>
    <row r="26" spans="1:13" x14ac:dyDescent="0.3">
      <c r="J26" s="28"/>
      <c r="K26" s="28"/>
      <c r="L26" s="28"/>
      <c r="M26" s="28"/>
    </row>
    <row r="27" spans="1:13" x14ac:dyDescent="0.3">
      <c r="A27"/>
      <c r="B27"/>
      <c r="C27"/>
      <c r="D27"/>
      <c r="E27"/>
      <c r="F27"/>
      <c r="G27"/>
      <c r="H27"/>
      <c r="I27"/>
    </row>
    <row r="28" spans="1:13" x14ac:dyDescent="0.3">
      <c r="A28"/>
      <c r="B28"/>
      <c r="C28"/>
      <c r="D28"/>
      <c r="E28"/>
      <c r="F28"/>
      <c r="G28"/>
      <c r="H28"/>
      <c r="I28"/>
    </row>
    <row r="29" spans="1:13" x14ac:dyDescent="0.3">
      <c r="A29"/>
      <c r="B29"/>
      <c r="C29"/>
      <c r="D29"/>
      <c r="E29"/>
      <c r="F29"/>
      <c r="G29"/>
      <c r="H29"/>
      <c r="I29"/>
    </row>
    <row r="30" spans="1:13" x14ac:dyDescent="0.3">
      <c r="A30"/>
      <c r="B30"/>
      <c r="C30"/>
      <c r="D30"/>
      <c r="E30"/>
      <c r="F30"/>
      <c r="G30"/>
      <c r="H30"/>
      <c r="I30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BX105"/>
  <sheetViews>
    <sheetView tabSelected="1" view="pageBreakPreview" topLeftCell="A10" zoomScale="60" zoomScaleNormal="75" workbookViewId="0">
      <selection activeCell="A30" sqref="A30"/>
    </sheetView>
  </sheetViews>
  <sheetFormatPr defaultColWidth="10.6328125" defaultRowHeight="15.6" x14ac:dyDescent="0.3"/>
  <cols>
    <col min="1" max="1" width="10.1796875" style="28" customWidth="1"/>
    <col min="2" max="3" width="9.6328125" style="28" customWidth="1"/>
    <col min="4" max="4" width="13.453125" style="28" customWidth="1"/>
    <col min="5" max="5" width="12.1796875" style="28" customWidth="1"/>
    <col min="6" max="6" width="10.08984375" style="28" customWidth="1"/>
    <col min="7" max="7" width="12.6328125" style="28" customWidth="1"/>
    <col min="8" max="8" width="16.54296875" style="28" customWidth="1"/>
    <col min="9" max="9" width="11.81640625" style="28" customWidth="1"/>
    <col min="10" max="10" width="11.54296875" style="28" customWidth="1"/>
    <col min="11" max="12" width="8.6328125" style="28" customWidth="1"/>
    <col min="13" max="13" width="12.6328125" style="28" customWidth="1"/>
    <col min="14" max="14" width="7.6328125" style="28" customWidth="1"/>
    <col min="15" max="15" width="11.6328125" style="28" customWidth="1"/>
    <col min="16" max="16" width="10.6328125" style="28"/>
    <col min="17" max="18" width="9.6328125" style="28" customWidth="1"/>
    <col min="19" max="20" width="11.6328125" style="28" customWidth="1"/>
    <col min="21" max="21" width="7.6328125" style="28" customWidth="1"/>
    <col min="22" max="24" width="9.6328125" customWidth="1"/>
    <col min="25" max="25" width="8.6328125" customWidth="1"/>
    <col min="32" max="33" width="6.6328125" customWidth="1"/>
    <col min="34" max="34" width="8.6328125" customWidth="1"/>
    <col min="35" max="36" width="7.6328125" customWidth="1"/>
    <col min="37" max="37" width="9.6328125" customWidth="1"/>
    <col min="38" max="39" width="7.6328125" customWidth="1"/>
    <col min="40" max="41" width="9.6328125" customWidth="1"/>
    <col min="42" max="42" width="8.6328125" customWidth="1"/>
  </cols>
  <sheetData>
    <row r="1" spans="1:21" ht="17.399999999999999" x14ac:dyDescent="0.3">
      <c r="A1" s="27" t="s">
        <v>166</v>
      </c>
      <c r="B1" s="32"/>
      <c r="C1" s="32"/>
    </row>
    <row r="2" spans="1:21" ht="17.399999999999999" x14ac:dyDescent="0.3">
      <c r="A2" s="27" t="s">
        <v>167</v>
      </c>
      <c r="B2" s="32"/>
      <c r="C2" s="32"/>
    </row>
    <row r="3" spans="1:21" ht="16.2" customHeight="1" x14ac:dyDescent="0.3">
      <c r="A3" s="27" t="str">
        <f>Summary!A3</f>
        <v>PERMIT BY RULE</v>
      </c>
      <c r="B3" s="32"/>
      <c r="C3" s="32"/>
    </row>
    <row r="4" spans="1:21" ht="16.2" customHeight="1" x14ac:dyDescent="0.3">
      <c r="A4" s="32"/>
      <c r="B4" s="32"/>
      <c r="C4" s="32"/>
    </row>
    <row r="5" spans="1:21" x14ac:dyDescent="0.3">
      <c r="A5" s="78" t="s">
        <v>29</v>
      </c>
      <c r="B5" s="78"/>
      <c r="C5" s="78"/>
    </row>
    <row r="6" spans="1:21" x14ac:dyDescent="0.3">
      <c r="A6" s="78"/>
      <c r="B6" s="78"/>
      <c r="C6" s="78"/>
    </row>
    <row r="7" spans="1:21" x14ac:dyDescent="0.3">
      <c r="A7" s="82" t="s">
        <v>97</v>
      </c>
      <c r="B7" s="85" t="s">
        <v>94</v>
      </c>
      <c r="C7" s="85" t="s">
        <v>93</v>
      </c>
      <c r="D7" s="86" t="s">
        <v>148</v>
      </c>
      <c r="E7" s="147"/>
      <c r="Q7"/>
      <c r="R7"/>
      <c r="S7"/>
      <c r="T7"/>
      <c r="U7"/>
    </row>
    <row r="8" spans="1:21" x14ac:dyDescent="0.3">
      <c r="A8" s="83" t="s">
        <v>98</v>
      </c>
      <c r="B8" s="87" t="s">
        <v>95</v>
      </c>
      <c r="C8" s="87" t="s">
        <v>92</v>
      </c>
      <c r="D8" s="88" t="s">
        <v>146</v>
      </c>
      <c r="E8" s="148"/>
      <c r="G8" s="236"/>
      <c r="H8" s="236"/>
      <c r="I8" s="236"/>
      <c r="J8" s="236"/>
      <c r="K8" s="236"/>
      <c r="L8" s="236"/>
      <c r="Q8"/>
      <c r="R8"/>
      <c r="S8"/>
      <c r="T8"/>
      <c r="U8"/>
    </row>
    <row r="9" spans="1:21" ht="16.2" thickBot="1" x14ac:dyDescent="0.35">
      <c r="A9" s="84"/>
      <c r="B9" s="89" t="s">
        <v>151</v>
      </c>
      <c r="C9" s="89" t="s">
        <v>150</v>
      </c>
      <c r="D9" s="90" t="s">
        <v>147</v>
      </c>
      <c r="E9" s="148"/>
      <c r="G9" s="99"/>
      <c r="H9" s="99"/>
      <c r="I9" s="99"/>
      <c r="J9" s="99"/>
      <c r="K9" s="99"/>
      <c r="L9" s="99"/>
      <c r="Q9"/>
      <c r="R9"/>
      <c r="S9"/>
      <c r="T9"/>
      <c r="U9"/>
    </row>
    <row r="10" spans="1:21" s="123" customFormat="1" ht="16.2" thickTop="1" x14ac:dyDescent="0.3">
      <c r="A10" s="100" t="s">
        <v>152</v>
      </c>
      <c r="B10" s="125">
        <v>255</v>
      </c>
      <c r="C10" s="125">
        <v>8760</v>
      </c>
      <c r="D10" s="126">
        <v>8550</v>
      </c>
      <c r="E10" s="14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21" s="123" customFormat="1" x14ac:dyDescent="0.3">
      <c r="A11" s="127" t="s">
        <v>162</v>
      </c>
      <c r="B11" s="128">
        <v>510</v>
      </c>
      <c r="C11" s="128">
        <v>8760</v>
      </c>
      <c r="D11" s="129">
        <v>8400</v>
      </c>
      <c r="E11" s="14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1" x14ac:dyDescent="0.3">
      <c r="A12" s="78"/>
      <c r="B12" s="78"/>
      <c r="C12" s="78"/>
    </row>
    <row r="13" spans="1:21" x14ac:dyDescent="0.3">
      <c r="A13" s="28" t="s">
        <v>4</v>
      </c>
    </row>
    <row r="14" spans="1:21" x14ac:dyDescent="0.3">
      <c r="A14" s="69"/>
      <c r="B14" s="73" t="s">
        <v>163</v>
      </c>
      <c r="C14" s="74"/>
      <c r="D14" s="74"/>
      <c r="E14" s="74"/>
      <c r="F14" s="74"/>
      <c r="G14" s="75"/>
      <c r="H14" s="73" t="s">
        <v>6</v>
      </c>
      <c r="I14" s="74"/>
      <c r="J14" s="74"/>
      <c r="K14" s="74"/>
      <c r="L14" s="74"/>
      <c r="M14" s="75"/>
    </row>
    <row r="15" spans="1:21" x14ac:dyDescent="0.3">
      <c r="A15" s="33"/>
      <c r="B15" s="152"/>
      <c r="C15" s="72"/>
      <c r="D15" s="72"/>
      <c r="E15" s="153"/>
      <c r="F15" s="153"/>
      <c r="G15" s="154"/>
      <c r="H15" s="77"/>
      <c r="I15" s="72"/>
      <c r="J15" s="72"/>
      <c r="K15" s="72"/>
      <c r="L15" s="72"/>
      <c r="M15" s="155" t="s">
        <v>2</v>
      </c>
    </row>
    <row r="16" spans="1:21" x14ac:dyDescent="0.3">
      <c r="A16" s="70" t="s">
        <v>1</v>
      </c>
      <c r="B16" s="91" t="s">
        <v>46</v>
      </c>
      <c r="C16" s="76" t="s">
        <v>12</v>
      </c>
      <c r="D16" s="76" t="s">
        <v>76</v>
      </c>
      <c r="E16" s="76" t="s">
        <v>48</v>
      </c>
      <c r="F16" s="76" t="s">
        <v>11</v>
      </c>
      <c r="G16" s="67" t="s">
        <v>99</v>
      </c>
      <c r="H16" s="71" t="s">
        <v>46</v>
      </c>
      <c r="I16" s="76" t="s">
        <v>12</v>
      </c>
      <c r="J16" s="76" t="s">
        <v>76</v>
      </c>
      <c r="K16" s="76" t="s">
        <v>48</v>
      </c>
      <c r="L16" s="76" t="s">
        <v>11</v>
      </c>
      <c r="M16" s="67" t="s">
        <v>99</v>
      </c>
    </row>
    <row r="17" spans="1:21" s="123" customFormat="1" x14ac:dyDescent="0.3">
      <c r="A17" s="145" t="s">
        <v>152</v>
      </c>
      <c r="B17" s="130">
        <v>2.27</v>
      </c>
      <c r="C17" s="131">
        <v>3.51</v>
      </c>
      <c r="D17" s="143">
        <v>2.9600000000000001E-2</v>
      </c>
      <c r="E17" s="136">
        <v>1.941E-2</v>
      </c>
      <c r="F17" s="137">
        <v>5.8799999999999998E-4</v>
      </c>
      <c r="G17" s="138">
        <v>2.0500000000000001E-2</v>
      </c>
      <c r="H17" s="130">
        <f t="shared" ref="H17:M18" si="0">B17*$D10*$C10*$B10/1000000/2000</f>
        <v>21.677353650000001</v>
      </c>
      <c r="I17" s="131">
        <f t="shared" si="0"/>
        <v>33.51872745</v>
      </c>
      <c r="J17" s="131">
        <f t="shared" si="0"/>
        <v>0.28266505200000008</v>
      </c>
      <c r="K17" s="131">
        <f t="shared" si="0"/>
        <v>0.18535569794999998</v>
      </c>
      <c r="L17" s="131">
        <f t="shared" si="0"/>
        <v>5.6151030599999995E-3</v>
      </c>
      <c r="M17" s="132">
        <f t="shared" si="0"/>
        <v>0.1957646475</v>
      </c>
      <c r="N17" s="28"/>
      <c r="O17" s="28"/>
      <c r="P17" s="28"/>
      <c r="Q17" s="28"/>
      <c r="R17" s="28"/>
      <c r="S17" s="28"/>
      <c r="T17" s="28"/>
      <c r="U17" s="28"/>
    </row>
    <row r="18" spans="1:21" x14ac:dyDescent="0.3">
      <c r="A18" s="146" t="s">
        <v>162</v>
      </c>
      <c r="B18" s="133">
        <v>2.27</v>
      </c>
      <c r="C18" s="134">
        <v>3.51</v>
      </c>
      <c r="D18" s="144">
        <v>2.9600000000000001E-2</v>
      </c>
      <c r="E18" s="139">
        <v>1.941E-2</v>
      </c>
      <c r="F18" s="140">
        <v>5.8799999999999998E-4</v>
      </c>
      <c r="G18" s="141">
        <v>2.0500000000000001E-2</v>
      </c>
      <c r="H18" s="133">
        <f t="shared" si="0"/>
        <v>42.5940984</v>
      </c>
      <c r="I18" s="134">
        <f t="shared" si="0"/>
        <v>65.86135920000001</v>
      </c>
      <c r="J18" s="134">
        <f t="shared" si="0"/>
        <v>0.555412032</v>
      </c>
      <c r="K18" s="134">
        <f t="shared" si="0"/>
        <v>0.36420768720000007</v>
      </c>
      <c r="L18" s="134">
        <f t="shared" si="0"/>
        <v>1.1033184959999999E-2</v>
      </c>
      <c r="M18" s="135">
        <f t="shared" si="0"/>
        <v>0.38466036000000009</v>
      </c>
    </row>
    <row r="19" spans="1:21" ht="16.2" customHeight="1" x14ac:dyDescent="0.3">
      <c r="A19" s="45" t="s">
        <v>5</v>
      </c>
      <c r="B19" s="101" t="s">
        <v>2</v>
      </c>
      <c r="C19" s="102" t="s">
        <v>2</v>
      </c>
      <c r="D19" s="102" t="s">
        <v>2</v>
      </c>
      <c r="E19" s="103" t="s">
        <v>2</v>
      </c>
      <c r="F19" s="103"/>
      <c r="G19" s="104" t="s">
        <v>2</v>
      </c>
      <c r="H19" s="142">
        <f t="shared" ref="H19:M19" si="1">SUM(H17:H18)</f>
        <v>64.271452049999994</v>
      </c>
      <c r="I19" s="118">
        <f t="shared" si="1"/>
        <v>99.38008665000001</v>
      </c>
      <c r="J19" s="118">
        <f t="shared" si="1"/>
        <v>0.83807708400000003</v>
      </c>
      <c r="K19" s="118">
        <f t="shared" si="1"/>
        <v>0.54956338515000003</v>
      </c>
      <c r="L19" s="118">
        <f t="shared" si="1"/>
        <v>1.6648288019999999E-2</v>
      </c>
      <c r="M19" s="150">
        <f t="shared" si="1"/>
        <v>0.58042500750000015</v>
      </c>
    </row>
    <row r="20" spans="1:21" x14ac:dyDescent="0.3">
      <c r="E20" s="39"/>
      <c r="F20" s="39"/>
      <c r="G20" s="46"/>
    </row>
    <row r="21" spans="1:21" x14ac:dyDescent="0.3">
      <c r="A21" s="28" t="s">
        <v>96</v>
      </c>
    </row>
    <row r="22" spans="1:21" x14ac:dyDescent="0.3">
      <c r="A22" s="69"/>
      <c r="B22" s="73" t="s">
        <v>163</v>
      </c>
      <c r="C22" s="74"/>
      <c r="D22" s="74"/>
      <c r="E22" s="74"/>
      <c r="F22" s="74"/>
      <c r="G22" s="75"/>
      <c r="H22" s="73" t="s">
        <v>149</v>
      </c>
      <c r="I22" s="74"/>
      <c r="J22" s="74"/>
      <c r="K22" s="74"/>
      <c r="L22" s="74"/>
      <c r="M22" s="75"/>
    </row>
    <row r="23" spans="1:21" x14ac:dyDescent="0.3">
      <c r="A23" s="33"/>
      <c r="B23" s="152"/>
      <c r="C23" s="72"/>
      <c r="D23" s="72"/>
      <c r="E23" s="153"/>
      <c r="F23" s="153"/>
      <c r="G23" s="154"/>
      <c r="H23" s="77"/>
      <c r="I23" s="72"/>
      <c r="J23" s="72"/>
      <c r="K23" s="72"/>
      <c r="L23" s="72"/>
      <c r="M23" s="155" t="s">
        <v>2</v>
      </c>
    </row>
    <row r="24" spans="1:21" x14ac:dyDescent="0.3">
      <c r="A24" s="70" t="s">
        <v>1</v>
      </c>
      <c r="B24" s="91" t="s">
        <v>46</v>
      </c>
      <c r="C24" s="76" t="s">
        <v>12</v>
      </c>
      <c r="D24" s="76" t="s">
        <v>76</v>
      </c>
      <c r="E24" s="76" t="s">
        <v>48</v>
      </c>
      <c r="F24" s="76" t="s">
        <v>11</v>
      </c>
      <c r="G24" s="67" t="s">
        <v>99</v>
      </c>
      <c r="H24" s="71" t="s">
        <v>46</v>
      </c>
      <c r="I24" s="76" t="s">
        <v>12</v>
      </c>
      <c r="J24" s="76" t="s">
        <v>76</v>
      </c>
      <c r="K24" s="76" t="s">
        <v>48</v>
      </c>
      <c r="L24" s="76" t="s">
        <v>11</v>
      </c>
      <c r="M24" s="67" t="s">
        <v>99</v>
      </c>
    </row>
    <row r="25" spans="1:21" s="123" customFormat="1" x14ac:dyDescent="0.3">
      <c r="A25" s="145" t="s">
        <v>152</v>
      </c>
      <c r="B25" s="130">
        <f t="shared" ref="B25:G25" si="2">+B17</f>
        <v>2.27</v>
      </c>
      <c r="C25" s="131">
        <f t="shared" si="2"/>
        <v>3.51</v>
      </c>
      <c r="D25" s="131">
        <f t="shared" si="2"/>
        <v>2.9600000000000001E-2</v>
      </c>
      <c r="E25" s="136">
        <f t="shared" si="2"/>
        <v>1.941E-2</v>
      </c>
      <c r="F25" s="137">
        <f t="shared" si="2"/>
        <v>5.8799999999999998E-4</v>
      </c>
      <c r="G25" s="138">
        <f t="shared" si="2"/>
        <v>2.0500000000000001E-2</v>
      </c>
      <c r="H25" s="130">
        <f t="shared" ref="H25:M26" si="3">H17*2000/$C10</f>
        <v>4.9491675000000006</v>
      </c>
      <c r="I25" s="131">
        <f t="shared" si="3"/>
        <v>7.6526774999999994</v>
      </c>
      <c r="J25" s="131">
        <f t="shared" si="3"/>
        <v>6.4535400000000021E-2</v>
      </c>
      <c r="K25" s="131">
        <f t="shared" si="3"/>
        <v>4.2318652499999998E-2</v>
      </c>
      <c r="L25" s="131">
        <f t="shared" si="3"/>
        <v>1.2819869999999998E-3</v>
      </c>
      <c r="M25" s="132">
        <f t="shared" si="3"/>
        <v>4.4695125000000002E-2</v>
      </c>
      <c r="N25" s="28"/>
      <c r="O25" s="28"/>
      <c r="P25" s="28"/>
      <c r="Q25" s="28"/>
      <c r="R25" s="28"/>
      <c r="S25" s="28"/>
      <c r="T25" s="28"/>
      <c r="U25" s="28"/>
    </row>
    <row r="26" spans="1:21" s="123" customFormat="1" x14ac:dyDescent="0.3">
      <c r="A26" s="146" t="s">
        <v>162</v>
      </c>
      <c r="B26" s="133">
        <f t="shared" ref="B26:G26" si="4">+B18</f>
        <v>2.27</v>
      </c>
      <c r="C26" s="134">
        <f t="shared" si="4"/>
        <v>3.51</v>
      </c>
      <c r="D26" s="134">
        <v>1</v>
      </c>
      <c r="E26" s="139">
        <f t="shared" si="4"/>
        <v>1.941E-2</v>
      </c>
      <c r="F26" s="140">
        <f t="shared" si="4"/>
        <v>5.8799999999999998E-4</v>
      </c>
      <c r="G26" s="141">
        <f t="shared" si="4"/>
        <v>2.0500000000000001E-2</v>
      </c>
      <c r="H26" s="133">
        <f t="shared" si="3"/>
        <v>9.7246800000000011</v>
      </c>
      <c r="I26" s="134">
        <f t="shared" si="3"/>
        <v>15.036840000000002</v>
      </c>
      <c r="J26" s="134">
        <f t="shared" si="3"/>
        <v>0.12680639999999999</v>
      </c>
      <c r="K26" s="134">
        <f t="shared" si="3"/>
        <v>8.3152440000000022E-2</v>
      </c>
      <c r="L26" s="134">
        <f t="shared" si="3"/>
        <v>2.5189919999999998E-3</v>
      </c>
      <c r="M26" s="135">
        <f t="shared" si="3"/>
        <v>8.7822000000000025E-2</v>
      </c>
      <c r="N26" s="28"/>
      <c r="O26" s="28"/>
      <c r="P26" s="28"/>
      <c r="Q26" s="28"/>
      <c r="R26" s="28"/>
      <c r="S26" s="28"/>
      <c r="T26" s="28"/>
      <c r="U26" s="28"/>
    </row>
    <row r="27" spans="1:21" x14ac:dyDescent="0.3">
      <c r="A27" s="45" t="s">
        <v>5</v>
      </c>
      <c r="B27" s="101" t="s">
        <v>2</v>
      </c>
      <c r="C27" s="102" t="s">
        <v>2</v>
      </c>
      <c r="D27" s="102" t="s">
        <v>2</v>
      </c>
      <c r="E27" s="103" t="s">
        <v>2</v>
      </c>
      <c r="F27" s="103"/>
      <c r="G27" s="104" t="s">
        <v>2</v>
      </c>
      <c r="H27" s="118">
        <f t="shared" ref="H27:M27" si="5">SUM(H25:H26)</f>
        <v>14.673847500000001</v>
      </c>
      <c r="I27" s="118">
        <f t="shared" si="5"/>
        <v>22.689517500000001</v>
      </c>
      <c r="J27" s="118">
        <f t="shared" si="5"/>
        <v>0.19134180000000001</v>
      </c>
      <c r="K27" s="118">
        <f t="shared" si="5"/>
        <v>0.12547109250000002</v>
      </c>
      <c r="L27" s="118">
        <f t="shared" si="5"/>
        <v>3.8009789999999995E-3</v>
      </c>
      <c r="M27" s="150">
        <f t="shared" si="5"/>
        <v>0.13251712500000001</v>
      </c>
    </row>
    <row r="28" spans="1:21" x14ac:dyDescent="0.3">
      <c r="K28" s="39"/>
      <c r="L28" s="39"/>
      <c r="M28" s="46"/>
    </row>
    <row r="29" spans="1:21" x14ac:dyDescent="0.3">
      <c r="A29" s="38" t="s">
        <v>3</v>
      </c>
    </row>
    <row r="30" spans="1:21" x14ac:dyDescent="0.3">
      <c r="A30" s="38" t="s">
        <v>172</v>
      </c>
      <c r="B30" s="31"/>
      <c r="C30" s="31"/>
      <c r="H30" s="34"/>
      <c r="I30" s="35"/>
      <c r="J30" s="35"/>
      <c r="O30" s="47"/>
    </row>
    <row r="31" spans="1:21" x14ac:dyDescent="0.3">
      <c r="A31" s="48" t="s">
        <v>153</v>
      </c>
      <c r="B31" s="92"/>
      <c r="C31" s="92"/>
      <c r="O31" s="38"/>
    </row>
    <row r="32" spans="1:21" x14ac:dyDescent="0.3">
      <c r="A32" s="38" t="s">
        <v>171</v>
      </c>
      <c r="O32" s="38"/>
    </row>
    <row r="43" spans="16:21" ht="16.2" customHeight="1" x14ac:dyDescent="0.3"/>
    <row r="45" spans="16:21" x14ac:dyDescent="0.3">
      <c r="P45" s="39"/>
      <c r="Q45" s="39"/>
      <c r="R45" s="39"/>
    </row>
    <row r="46" spans="16:21" x14ac:dyDescent="0.3">
      <c r="U46" s="39"/>
    </row>
    <row r="56" spans="28:76" x14ac:dyDescent="0.3">
      <c r="AD56" s="5"/>
      <c r="AJ56" s="4"/>
      <c r="AN56" s="5"/>
      <c r="AR56" s="4"/>
      <c r="AZ56" s="2"/>
      <c r="BB56" s="2"/>
      <c r="BD56" s="2"/>
      <c r="BF56" s="2"/>
      <c r="BX56" s="2"/>
    </row>
    <row r="57" spans="28:76" x14ac:dyDescent="0.3">
      <c r="AB57" s="3"/>
      <c r="AD57" s="5"/>
      <c r="AH57" s="2"/>
      <c r="AJ57" s="4"/>
      <c r="AL57" s="2"/>
      <c r="AN57" s="5"/>
      <c r="AP57" s="2"/>
      <c r="AR57" s="4"/>
      <c r="AT57" s="2"/>
      <c r="AZ57" s="2"/>
      <c r="BB57" s="2"/>
      <c r="BD57" s="2"/>
      <c r="BF57" s="2"/>
      <c r="BL57" s="2"/>
      <c r="BN57" s="2"/>
      <c r="BP57" s="2"/>
      <c r="BR57" s="2"/>
      <c r="BX57" s="2"/>
    </row>
    <row r="58" spans="28:76" x14ac:dyDescent="0.3">
      <c r="AB58" s="3"/>
      <c r="AD58" s="5"/>
      <c r="AH58" s="2"/>
      <c r="AJ58" s="4"/>
      <c r="AL58" s="2"/>
      <c r="AN58" s="5"/>
      <c r="AP58" s="2"/>
      <c r="AR58" s="4"/>
      <c r="AT58" s="2"/>
      <c r="AZ58" s="2"/>
      <c r="BB58" s="2"/>
      <c r="BD58" s="2"/>
      <c r="BF58" s="2"/>
      <c r="BL58" s="2"/>
      <c r="BN58" s="2"/>
      <c r="BP58" s="2"/>
      <c r="BR58" s="2"/>
      <c r="BX58" s="2"/>
    </row>
    <row r="80" spans="1:3" x14ac:dyDescent="0.3">
      <c r="A80" s="49"/>
      <c r="B80" s="49"/>
      <c r="C80" s="49"/>
    </row>
    <row r="85" spans="1:25" x14ac:dyDescent="0.3">
      <c r="D85" s="32" t="s">
        <v>30</v>
      </c>
      <c r="E85" s="32"/>
      <c r="F85" s="32"/>
    </row>
    <row r="86" spans="1:25" x14ac:dyDescent="0.3">
      <c r="D86" s="31" t="s">
        <v>31</v>
      </c>
      <c r="E86" s="31"/>
      <c r="F86" s="31"/>
    </row>
    <row r="87" spans="1:25" x14ac:dyDescent="0.3">
      <c r="D87" s="31" t="s">
        <v>32</v>
      </c>
      <c r="E87" s="31"/>
      <c r="F87" s="31"/>
    </row>
    <row r="88" spans="1:25" x14ac:dyDescent="0.3">
      <c r="D88" s="31" t="s">
        <v>33</v>
      </c>
      <c r="E88" s="31"/>
      <c r="F88" s="31"/>
    </row>
    <row r="89" spans="1:25" x14ac:dyDescent="0.3">
      <c r="G89" s="31" t="s">
        <v>34</v>
      </c>
      <c r="H89" s="35"/>
      <c r="I89" s="35"/>
      <c r="J89" s="35"/>
      <c r="O89" s="39"/>
      <c r="P89" s="39"/>
      <c r="Q89" s="39"/>
      <c r="R89" s="39"/>
    </row>
    <row r="90" spans="1:25" x14ac:dyDescent="0.3">
      <c r="G90" s="31" t="s">
        <v>35</v>
      </c>
      <c r="H90" s="35"/>
      <c r="I90" s="35"/>
      <c r="J90" s="35"/>
      <c r="O90" s="39"/>
      <c r="P90" s="39"/>
      <c r="Q90" s="39"/>
      <c r="R90" s="39"/>
    </row>
    <row r="91" spans="1:25" x14ac:dyDescent="0.3">
      <c r="D91" s="31" t="s">
        <v>36</v>
      </c>
      <c r="E91" s="31"/>
      <c r="F91" s="31"/>
      <c r="H91" s="31" t="s">
        <v>37</v>
      </c>
      <c r="I91" s="35"/>
      <c r="J91" s="35"/>
      <c r="O91" s="39"/>
      <c r="P91" s="39"/>
      <c r="Q91" s="39"/>
      <c r="R91" s="39"/>
    </row>
    <row r="92" spans="1:25" x14ac:dyDescent="0.3">
      <c r="H92" s="31" t="s">
        <v>38</v>
      </c>
      <c r="I92" s="35"/>
      <c r="J92" s="35"/>
      <c r="O92" s="39"/>
      <c r="P92" s="39"/>
      <c r="Q92" s="39"/>
      <c r="R92" s="39"/>
    </row>
    <row r="93" spans="1:25" x14ac:dyDescent="0.3">
      <c r="H93" s="31" t="s">
        <v>39</v>
      </c>
      <c r="J93" s="31" t="s">
        <v>40</v>
      </c>
      <c r="O93" s="39"/>
      <c r="P93" s="39"/>
      <c r="Q93" s="39"/>
      <c r="R93" s="39"/>
    </row>
    <row r="94" spans="1:25" x14ac:dyDescent="0.3">
      <c r="H94" s="31" t="s">
        <v>41</v>
      </c>
      <c r="J94" s="31" t="s">
        <v>42</v>
      </c>
      <c r="O94" s="39"/>
      <c r="P94" s="39"/>
      <c r="Q94" s="39"/>
      <c r="R94" s="39"/>
    </row>
    <row r="95" spans="1:25" x14ac:dyDescent="0.3">
      <c r="D95" s="32" t="s">
        <v>43</v>
      </c>
      <c r="E95" s="32"/>
      <c r="F95" s="32"/>
      <c r="G95" s="35"/>
      <c r="I95" s="35"/>
      <c r="J95" s="35"/>
      <c r="N95" s="39"/>
      <c r="O95" s="31" t="s">
        <v>44</v>
      </c>
      <c r="P95" s="39"/>
    </row>
    <row r="96" spans="1:25" x14ac:dyDescent="0.3">
      <c r="A96" s="50"/>
      <c r="B96" s="51"/>
      <c r="C96" s="51"/>
      <c r="D96" s="51"/>
      <c r="E96" s="51"/>
      <c r="F96" s="51"/>
      <c r="G96" s="52"/>
      <c r="H96" s="51"/>
      <c r="I96" s="51"/>
      <c r="J96" s="53" t="s">
        <v>45</v>
      </c>
      <c r="K96" s="53" t="s">
        <v>46</v>
      </c>
      <c r="L96" s="53"/>
      <c r="M96" s="53" t="s">
        <v>12</v>
      </c>
      <c r="N96" s="53" t="s">
        <v>47</v>
      </c>
      <c r="O96" s="54" t="s">
        <v>48</v>
      </c>
      <c r="P96" s="55" t="s">
        <v>49</v>
      </c>
      <c r="Q96" s="56" t="s">
        <v>50</v>
      </c>
      <c r="R96" s="56" t="s">
        <v>25</v>
      </c>
      <c r="S96" s="56" t="s">
        <v>26</v>
      </c>
      <c r="T96" s="56" t="s">
        <v>28</v>
      </c>
      <c r="U96" s="56" t="s">
        <v>51</v>
      </c>
      <c r="V96" s="11" t="s">
        <v>52</v>
      </c>
      <c r="W96" s="11" t="s">
        <v>53</v>
      </c>
      <c r="X96" s="11" t="s">
        <v>27</v>
      </c>
      <c r="Y96" s="12" t="s">
        <v>54</v>
      </c>
    </row>
    <row r="97" spans="1:26" x14ac:dyDescent="0.3">
      <c r="A97" s="44" t="s">
        <v>55</v>
      </c>
      <c r="B97" s="30"/>
      <c r="C97" s="30"/>
      <c r="D97" s="31" t="s">
        <v>56</v>
      </c>
      <c r="E97" s="31"/>
      <c r="F97" s="31"/>
      <c r="G97" s="35"/>
      <c r="J97" s="57">
        <v>0.18</v>
      </c>
      <c r="K97" s="57">
        <v>1.3</v>
      </c>
      <c r="L97" s="57"/>
      <c r="M97" s="57">
        <v>0.83</v>
      </c>
      <c r="N97" s="57">
        <v>0.01</v>
      </c>
      <c r="P97" s="58">
        <v>0</v>
      </c>
      <c r="Y97" s="8"/>
    </row>
    <row r="98" spans="1:26" x14ac:dyDescent="0.3">
      <c r="A98" s="44" t="s">
        <v>57</v>
      </c>
      <c r="B98" s="30"/>
      <c r="C98" s="30"/>
      <c r="D98" s="31" t="s">
        <v>58</v>
      </c>
      <c r="E98" s="31"/>
      <c r="F98" s="31"/>
      <c r="G98" s="35"/>
      <c r="J98" s="57">
        <v>6.1</v>
      </c>
      <c r="K98" s="57">
        <v>11</v>
      </c>
      <c r="L98" s="57"/>
      <c r="M98" s="57">
        <v>1.5</v>
      </c>
      <c r="N98" s="57">
        <v>0.43</v>
      </c>
      <c r="O98" s="57">
        <v>0.16</v>
      </c>
      <c r="P98" s="58">
        <v>0</v>
      </c>
      <c r="Q98" s="57">
        <v>1.33</v>
      </c>
      <c r="R98" s="46">
        <v>1.6000000000000001E-3</v>
      </c>
      <c r="S98" s="46">
        <v>1.6000000000000001E-3</v>
      </c>
      <c r="T98" s="46">
        <v>8.0000000000000004E-4</v>
      </c>
      <c r="U98" s="46">
        <v>2.5000000000000001E-3</v>
      </c>
      <c r="Y98" s="8"/>
      <c r="Z98" s="1" t="s">
        <v>59</v>
      </c>
    </row>
    <row r="99" spans="1:26" x14ac:dyDescent="0.3">
      <c r="A99" s="44" t="s">
        <v>60</v>
      </c>
      <c r="B99" s="30"/>
      <c r="C99" s="30"/>
      <c r="D99" s="31" t="s">
        <v>61</v>
      </c>
      <c r="E99" s="31"/>
      <c r="F99" s="31"/>
      <c r="G99" s="35"/>
      <c r="J99" s="57">
        <v>4.9000000000000004</v>
      </c>
      <c r="K99" s="57">
        <v>12</v>
      </c>
      <c r="L99" s="57"/>
      <c r="M99" s="57">
        <v>1.6</v>
      </c>
      <c r="N99" s="57">
        <v>0.72</v>
      </c>
      <c r="P99" s="58">
        <v>0</v>
      </c>
      <c r="Y99" s="8"/>
    </row>
    <row r="100" spans="1:26" x14ac:dyDescent="0.3">
      <c r="A100" s="44" t="s">
        <v>62</v>
      </c>
      <c r="B100" s="30"/>
      <c r="C100" s="30"/>
      <c r="D100" s="31" t="s">
        <v>63</v>
      </c>
      <c r="E100" s="31"/>
      <c r="F100" s="31"/>
      <c r="G100" s="35"/>
      <c r="J100" s="57">
        <v>1.2</v>
      </c>
      <c r="K100" s="57">
        <v>10</v>
      </c>
      <c r="L100" s="57"/>
      <c r="M100" s="57">
        <v>8.6</v>
      </c>
      <c r="N100" s="57">
        <v>0.14000000000000001</v>
      </c>
      <c r="P100" s="58">
        <v>0</v>
      </c>
      <c r="Q100" s="46">
        <v>6.8999999999999999E-3</v>
      </c>
      <c r="R100" s="46">
        <v>3.0999999999999999E-3</v>
      </c>
      <c r="S100" s="46">
        <v>1E-3</v>
      </c>
      <c r="T100" s="39">
        <v>0</v>
      </c>
      <c r="U100" s="59">
        <v>2.5999999999999998E-4</v>
      </c>
      <c r="V100" s="6">
        <v>6.8999999999999997E-4</v>
      </c>
      <c r="W100" s="6">
        <v>2.1000000000000001E-4</v>
      </c>
      <c r="X100" s="6">
        <v>2.5999999999999998E-4</v>
      </c>
      <c r="Y100" s="13">
        <v>1.6000000000000001E-4</v>
      </c>
      <c r="Z100" s="1" t="s">
        <v>64</v>
      </c>
    </row>
    <row r="101" spans="1:26" x14ac:dyDescent="0.3">
      <c r="A101" s="44" t="s">
        <v>65</v>
      </c>
      <c r="B101" s="30"/>
      <c r="C101" s="30"/>
      <c r="D101" s="31" t="s">
        <v>66</v>
      </c>
      <c r="E101" s="31"/>
      <c r="F101" s="31"/>
      <c r="G101" s="35"/>
      <c r="J101" s="57">
        <v>8.5</v>
      </c>
      <c r="K101" s="57">
        <v>5.0999999999999996</v>
      </c>
      <c r="L101" s="57"/>
      <c r="M101" s="57">
        <v>1.5</v>
      </c>
      <c r="N101" s="57">
        <v>6</v>
      </c>
      <c r="O101" s="57">
        <v>0.18</v>
      </c>
      <c r="P101" s="43"/>
      <c r="Y101" s="8"/>
    </row>
    <row r="102" spans="1:26" x14ac:dyDescent="0.3">
      <c r="A102" s="44" t="s">
        <v>67</v>
      </c>
      <c r="B102" s="30"/>
      <c r="C102" s="30"/>
      <c r="D102" s="31" t="s">
        <v>68</v>
      </c>
      <c r="E102" s="31"/>
      <c r="F102" s="31"/>
      <c r="J102" s="57">
        <v>0.2</v>
      </c>
      <c r="K102" s="57">
        <v>2.5</v>
      </c>
      <c r="L102" s="57"/>
      <c r="M102" s="57">
        <v>10</v>
      </c>
      <c r="O102" s="34">
        <v>3.0000000000000001E-3</v>
      </c>
      <c r="P102" s="58">
        <v>0.82</v>
      </c>
      <c r="Q102" s="60">
        <v>3.1000000000000001E-5</v>
      </c>
      <c r="R102" s="59">
        <v>4.8000000000000001E-4</v>
      </c>
      <c r="S102" s="59">
        <v>1E-4</v>
      </c>
      <c r="T102" s="39">
        <v>0</v>
      </c>
      <c r="U102" s="59">
        <v>1.7000000000000001E-4</v>
      </c>
      <c r="V102" s="6">
        <v>6.8999999999999997E-4</v>
      </c>
      <c r="W102" s="6">
        <v>2.1000000000000001E-4</v>
      </c>
      <c r="X102" s="7">
        <v>2.0999999999999999E-5</v>
      </c>
      <c r="Y102" s="14">
        <v>4.1999999999999998E-5</v>
      </c>
      <c r="Z102" s="1" t="s">
        <v>69</v>
      </c>
    </row>
    <row r="103" spans="1:26" x14ac:dyDescent="0.3">
      <c r="A103" s="44" t="s">
        <v>70</v>
      </c>
      <c r="B103" s="30"/>
      <c r="C103" s="30"/>
      <c r="D103" s="31" t="s">
        <v>71</v>
      </c>
      <c r="E103" s="31"/>
      <c r="F103" s="31"/>
      <c r="K103" s="57">
        <v>3.6</v>
      </c>
      <c r="L103" s="57"/>
      <c r="M103" s="57">
        <v>1.1000000000000001</v>
      </c>
      <c r="O103" s="34"/>
      <c r="P103" s="58">
        <v>0.27</v>
      </c>
      <c r="R103" s="39"/>
      <c r="Y103" s="8"/>
    </row>
    <row r="104" spans="1:26" x14ac:dyDescent="0.3">
      <c r="A104" s="44" t="s">
        <v>72</v>
      </c>
      <c r="B104" s="30"/>
      <c r="C104" s="30"/>
      <c r="D104" s="31" t="s">
        <v>73</v>
      </c>
      <c r="E104" s="31"/>
      <c r="F104" s="31"/>
      <c r="J104" s="57">
        <v>2.5</v>
      </c>
      <c r="K104" s="57">
        <v>2.2999999999999998</v>
      </c>
      <c r="L104" s="57"/>
      <c r="M104" s="57">
        <v>1.1000000000000001</v>
      </c>
      <c r="N104" s="57">
        <v>0.12</v>
      </c>
      <c r="P104" s="43"/>
      <c r="Y104" s="8"/>
    </row>
    <row r="105" spans="1:26" x14ac:dyDescent="0.3">
      <c r="A105" s="61" t="s">
        <v>74</v>
      </c>
      <c r="B105" s="62"/>
      <c r="C105" s="62"/>
      <c r="D105" s="62" t="s">
        <v>75</v>
      </c>
      <c r="E105" s="62"/>
      <c r="F105" s="62"/>
      <c r="G105" s="36"/>
      <c r="H105" s="36"/>
      <c r="I105" s="36"/>
      <c r="J105" s="63">
        <v>6.4</v>
      </c>
      <c r="K105" s="63">
        <v>2.9</v>
      </c>
      <c r="L105" s="63"/>
      <c r="M105" s="63">
        <v>2.4</v>
      </c>
      <c r="N105" s="63">
        <v>0.88</v>
      </c>
      <c r="O105" s="36"/>
      <c r="P105" s="64"/>
      <c r="Q105" s="36"/>
      <c r="R105" s="36"/>
      <c r="S105" s="36"/>
      <c r="T105" s="36"/>
      <c r="U105" s="36"/>
      <c r="V105" s="9"/>
      <c r="W105" s="9"/>
      <c r="X105" s="9"/>
      <c r="Y105" s="10"/>
    </row>
  </sheetData>
  <mergeCells count="2">
    <mergeCell ref="G8:I8"/>
    <mergeCell ref="J8:L8"/>
  </mergeCells>
  <phoneticPr fontId="0" type="noConversion"/>
  <pageMargins left="0.74" right="0.25" top="0.51" bottom="0.26" header="0.51" footer="0.28000000000000003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Truck Loading</vt:lpstr>
      <vt:lpstr>Fug</vt:lpstr>
      <vt:lpstr>Tanks</vt:lpstr>
      <vt:lpstr>Engines</vt:lpstr>
      <vt:lpstr>Engines!Print_Area</vt:lpstr>
      <vt:lpstr>Fug!Print_Area</vt:lpstr>
      <vt:lpstr>Summary!Print_Area</vt:lpstr>
      <vt:lpstr>Tanks!Print_Area</vt:lpstr>
      <vt:lpstr>'Truck Loading'!Print_Area</vt:lpstr>
      <vt:lpstr>Print_Area_MI</vt:lpstr>
      <vt:lpstr>Engines!Print_Titles</vt:lpstr>
      <vt:lpstr>Engines!Print_Titles_MI</vt:lpstr>
    </vt:vector>
  </TitlesOfParts>
  <Company>Argent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Fields</dc:creator>
  <cp:lastModifiedBy>Havlíček Jan</cp:lastModifiedBy>
  <cp:lastPrinted>2001-09-13T20:12:32Z</cp:lastPrinted>
  <dcterms:created xsi:type="dcterms:W3CDTF">1997-04-16T02:48:20Z</dcterms:created>
  <dcterms:modified xsi:type="dcterms:W3CDTF">2023-09-10T11:08:33Z</dcterms:modified>
</cp:coreProperties>
</file>