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60" yWindow="2760" windowWidth="12120" windowHeight="4500" firstSheet="1" activeTab="5"/>
  </bookViews>
  <sheets>
    <sheet name="XXXXXX" sheetId="1" state="veryHidden" r:id="rId1"/>
    <sheet name="Summary" sheetId="13" r:id="rId2"/>
    <sheet name="enginePTE" sheetId="9" r:id="rId3"/>
    <sheet name="Load" sheetId="12" r:id="rId4"/>
    <sheet name="Tanks" sheetId="14" r:id="rId5"/>
    <sheet name="fug" sheetId="6" r:id="rId6"/>
  </sheets>
  <definedNames>
    <definedName name="_xlnm.Print_Area" localSheetId="2">enginePTE!$A$1:$N$42</definedName>
    <definedName name="_xlnm.Print_Area" localSheetId="5">fug!$B$1:$I$26</definedName>
  </definedNames>
  <calcPr calcId="92512"/>
</workbook>
</file>

<file path=xl/calcChain.xml><?xml version="1.0" encoding="utf-8"?>
<calcChain xmlns="http://schemas.openxmlformats.org/spreadsheetml/2006/main">
  <c r="J13" i="9" l="1"/>
  <c r="K13" i="9"/>
  <c r="L13" i="9"/>
  <c r="M13" i="9"/>
  <c r="N13" i="9"/>
  <c r="J14" i="9"/>
  <c r="K14" i="9"/>
  <c r="L14" i="9"/>
  <c r="M14" i="9"/>
  <c r="N14" i="9"/>
  <c r="J16" i="9"/>
  <c r="K16" i="9"/>
  <c r="L16" i="9"/>
  <c r="M16" i="9"/>
  <c r="N16" i="9"/>
  <c r="B35" i="9"/>
  <c r="D35" i="9"/>
  <c r="E35" i="9"/>
  <c r="F35" i="9"/>
  <c r="G35" i="9"/>
  <c r="H35" i="9"/>
  <c r="L35" i="9"/>
  <c r="B36" i="9"/>
  <c r="D36" i="9"/>
  <c r="E36" i="9"/>
  <c r="F36" i="9"/>
  <c r="G36" i="9"/>
  <c r="H36" i="9"/>
  <c r="L36" i="9"/>
  <c r="D37" i="9"/>
  <c r="E37" i="9"/>
  <c r="F37" i="9"/>
  <c r="G37" i="9"/>
  <c r="H37" i="9"/>
  <c r="I37" i="9"/>
  <c r="J37" i="9"/>
  <c r="K37" i="9"/>
  <c r="L37" i="9"/>
  <c r="G11" i="6"/>
  <c r="H11" i="6"/>
  <c r="I11" i="6"/>
  <c r="G16" i="6"/>
  <c r="H16" i="6"/>
  <c r="I16" i="6"/>
  <c r="G19" i="6"/>
  <c r="H19" i="6"/>
  <c r="I19" i="6"/>
  <c r="G20" i="6"/>
  <c r="H20" i="6"/>
  <c r="I20" i="6"/>
  <c r="G22" i="6"/>
  <c r="H22" i="6"/>
  <c r="I22" i="6"/>
  <c r="H24" i="6"/>
  <c r="I24" i="6"/>
  <c r="G12" i="12"/>
  <c r="H12" i="12"/>
  <c r="B10" i="13"/>
  <c r="C10" i="13"/>
  <c r="D10" i="13"/>
  <c r="E10" i="13"/>
  <c r="F10" i="13"/>
  <c r="G10" i="13"/>
  <c r="H10" i="13"/>
  <c r="B11" i="13"/>
  <c r="C11" i="13"/>
  <c r="D11" i="13"/>
  <c r="E11" i="13"/>
  <c r="F11" i="13"/>
  <c r="G11" i="13"/>
  <c r="H11" i="13"/>
  <c r="E12" i="13"/>
  <c r="E13" i="13"/>
  <c r="E14" i="13"/>
  <c r="E15" i="13"/>
  <c r="E16" i="13"/>
  <c r="B17" i="13"/>
  <c r="C17" i="13"/>
  <c r="D17" i="13"/>
  <c r="E17" i="13"/>
  <c r="F17" i="13"/>
  <c r="G17" i="13"/>
  <c r="H17" i="13"/>
  <c r="D11" i="14"/>
  <c r="H11" i="14"/>
  <c r="I11" i="14"/>
  <c r="D12" i="14"/>
  <c r="H12" i="14"/>
  <c r="I12" i="14"/>
  <c r="D13" i="14"/>
  <c r="H13" i="14"/>
  <c r="I13" i="14"/>
  <c r="F14" i="14"/>
  <c r="G14" i="14"/>
  <c r="H14" i="14"/>
  <c r="I14" i="14"/>
</calcChain>
</file>

<file path=xl/sharedStrings.xml><?xml version="1.0" encoding="utf-8"?>
<sst xmlns="http://schemas.openxmlformats.org/spreadsheetml/2006/main" count="225" uniqueCount="140">
  <si>
    <t>TRANSWESTERN PIPELINE COMPANY</t>
  </si>
  <si>
    <t xml:space="preserve"> </t>
  </si>
  <si>
    <t>NATURAL GAS FIRED PIPELINE COMPRESSOR ENGINES</t>
  </si>
  <si>
    <t>ANNUAL EMISSIONS</t>
  </si>
  <si>
    <t>UNIT</t>
  </si>
  <si>
    <t>TOTAL</t>
  </si>
  <si>
    <t>RATED</t>
  </si>
  <si>
    <t>ANNUAL EMISSIONS (TONS/YR)</t>
  </si>
  <si>
    <t>I.D.</t>
  </si>
  <si>
    <t>ANNUAL</t>
  </si>
  <si>
    <t>HORSE</t>
  </si>
  <si>
    <t>(1)</t>
  </si>
  <si>
    <t>(2)</t>
  </si>
  <si>
    <t>(3)</t>
  </si>
  <si>
    <t>(EPN)</t>
  </si>
  <si>
    <t>HOURS</t>
  </si>
  <si>
    <t>POWER</t>
  </si>
  <si>
    <t>SO2</t>
  </si>
  <si>
    <t>NOX</t>
  </si>
  <si>
    <t>CO</t>
  </si>
  <si>
    <t>nm-VOC</t>
  </si>
  <si>
    <t>PM2.5</t>
  </si>
  <si>
    <t>WT-2-221</t>
  </si>
  <si>
    <t>WT-2-222</t>
  </si>
  <si>
    <t>NOTES:</t>
  </si>
  <si>
    <t>TEMP.</t>
  </si>
  <si>
    <t>NOx</t>
  </si>
  <si>
    <t>PM</t>
  </si>
  <si>
    <t>Benzene</t>
  </si>
  <si>
    <t>Toluene</t>
  </si>
  <si>
    <t>Ethylbenzene</t>
  </si>
  <si>
    <t>Xylenes</t>
  </si>
  <si>
    <t>Acetaldehyde</t>
  </si>
  <si>
    <t>Acrolein</t>
  </si>
  <si>
    <t>EPN:</t>
  </si>
  <si>
    <t>Formaldehyde</t>
  </si>
  <si>
    <t>EMISSION</t>
  </si>
  <si>
    <t>PERCENT</t>
  </si>
  <si>
    <t>-</t>
  </si>
  <si>
    <t>EMISSIONS</t>
  </si>
  <si>
    <t>COMPONENT</t>
  </si>
  <si>
    <t>COUNT</t>
  </si>
  <si>
    <t>FACTORS *1</t>
  </si>
  <si>
    <t xml:space="preserve"> VOC *2</t>
  </si>
  <si>
    <t>MAXIMUM</t>
  </si>
  <si>
    <t>(lb/hr/comp)</t>
  </si>
  <si>
    <t>(lb/yr)</t>
  </si>
  <si>
    <t>(tn/yr)</t>
  </si>
  <si>
    <t>VALVES:</t>
  </si>
  <si>
    <t>GAS/VAPOR</t>
  </si>
  <si>
    <t>LIGHT OIL</t>
  </si>
  <si>
    <t>PUMP SEALS:</t>
  </si>
  <si>
    <t>FLANGES:</t>
  </si>
  <si>
    <t>COMPRESSORS:</t>
  </si>
  <si>
    <t>OPEN ENDED LINES:</t>
  </si>
  <si>
    <t>RELIEF VALVES:</t>
  </si>
  <si>
    <t>SAMPLE CONNECTIONS:</t>
  </si>
  <si>
    <t>TOTAL VOC (59999):</t>
  </si>
  <si>
    <t>*1.  Average emission factors for oil and gas production operations.</t>
  </si>
  <si>
    <t>PRODUCT</t>
  </si>
  <si>
    <t>(tpy)</t>
  </si>
  <si>
    <t>(5) 100% of Total Outlet particulate is assumed to be PM2.5.</t>
  </si>
  <si>
    <t>*2.  VOC Emissions do not include methane or ethane. Percent VOC for gas service conservatively estimated for pipeline quality natural gas.</t>
  </si>
  <si>
    <t>(lb/day)</t>
  </si>
  <si>
    <t>EMISSION FACTORS (lbs/MMBtu)  (2) (3) (4)</t>
  </si>
  <si>
    <t>Pollutant</t>
  </si>
  <si>
    <t>4SRB</t>
  </si>
  <si>
    <t>4SLB</t>
  </si>
  <si>
    <t>2SLB</t>
  </si>
  <si>
    <t>Methanol</t>
  </si>
  <si>
    <t>Total HAP</t>
  </si>
  <si>
    <t>Title V Renewal</t>
  </si>
  <si>
    <t>Summary of Emissions</t>
  </si>
  <si>
    <t>Unit</t>
  </si>
  <si>
    <t>POTENTIAL TO EMIT</t>
  </si>
  <si>
    <t>ID</t>
  </si>
  <si>
    <t>VOC</t>
  </si>
  <si>
    <t>LOAD</t>
  </si>
  <si>
    <t>Note:</t>
  </si>
  <si>
    <t>Storage Tank Potential To Emit</t>
  </si>
  <si>
    <t>Mol</t>
  </si>
  <si>
    <t>AVE.</t>
  </si>
  <si>
    <t>AVG. VAPOR</t>
  </si>
  <si>
    <t>SAT.</t>
  </si>
  <si>
    <t>LOADING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</si>
  <si>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</si>
  <si>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</si>
  <si>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</si>
  <si>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</si>
  <si>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</si>
  <si>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</si>
  <si>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</si>
  <si>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</si>
  <si>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</si>
  <si>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CONDENSATE</t>
  </si>
  <si>
    <t xml:space="preserve">(1) Annual throughput conservatively estimated. </t>
  </si>
  <si>
    <t>(2) Physical data estimated.</t>
  </si>
  <si>
    <t>HAP Emissions AP-42 Factors</t>
  </si>
  <si>
    <t>POTENTIAL ANNUAL HAP EMISSIONS (tpy)</t>
  </si>
  <si>
    <t>MMBtu/hr</t>
  </si>
  <si>
    <t>Xylene</t>
  </si>
  <si>
    <t xml:space="preserve">Fuel </t>
  </si>
  <si>
    <t>Consumption</t>
  </si>
  <si>
    <t>(Btu/hp-hr)</t>
  </si>
  <si>
    <t>(1) Analysis of natural gas shows virtually no sulfur.  AP-42 factor based on 2000 grains per MMscf.</t>
  </si>
  <si>
    <t>Loading Emissions</t>
  </si>
  <si>
    <t>Annual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</si>
  <si>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</si>
  <si>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</si>
  <si>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</si>
  <si>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</si>
  <si>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</si>
  <si>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</si>
  <si>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</si>
  <si>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</si>
  <si>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</si>
  <si>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</si>
  <si>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</si>
  <si>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</si>
  <si>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</si>
  <si>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</si>
  <si>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</si>
  <si>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(lb/hr)</t>
  </si>
  <si>
    <t>Engine Coolant</t>
  </si>
  <si>
    <t>Condensate</t>
  </si>
  <si>
    <t>Diesel</t>
  </si>
  <si>
    <t>(1) Turnovers conservatively estimated at 1 per month. 2000 EIQ reported no condensate production.</t>
  </si>
  <si>
    <t>1. Tank emissions include breathing and working losses only.</t>
  </si>
  <si>
    <t>WALTON COMPRESSOR STATION</t>
  </si>
  <si>
    <t>TNRCC ACCOUNT NO. WM-0071-I</t>
  </si>
  <si>
    <t>E-1</t>
  </si>
  <si>
    <t>E-2</t>
  </si>
  <si>
    <t>(2) Engines E-1 and E-2 are Ingersoll-Rand 8SVG1 4 cycle rich burn engines.</t>
  </si>
  <si>
    <t xml:space="preserve">(4) Engines emission factors (lb/MMBtu) from AP42 Table 3.2-3 dated 7/00 (4 cycle rich burn). </t>
  </si>
  <si>
    <t>F-1</t>
  </si>
  <si>
    <t>TK-1</t>
  </si>
  <si>
    <t>TK-2</t>
  </si>
  <si>
    <t>TK-3</t>
  </si>
  <si>
    <t>EPN: F-1</t>
  </si>
  <si>
    <t>(2) Emissions from all tanks (except TK-1) are assumed to be insignificant due to the low vapor pressures of the contents and the low annual throughput.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</si>
</sst>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1" formatCode="0.00000_)"/>
    <numFmt numFmtId="172" formatCode="0.000000_)"/>
    <numFmt numFmtId="179" formatCode="_(* #,##0_);_(* \(#,##0\);_(* &quot;-&quot;??_);_(@_)"/>
  </numFmts>
  <fonts count="21" x14ac:knownFonts="1">
    <font>
      <sz val="10"/>
      <name val="Arial"/>
    </font>
    <font>
      <sz val="10"/>
      <name val="Arial"/>
    </font>
    <font>
      <b/>
      <sz val="14"/>
      <name val="Helv"/>
    </font>
    <font>
      <sz val="10"/>
      <name val="Tms Rmn"/>
    </font>
    <font>
      <b/>
      <sz val="12"/>
      <name val="Helv"/>
    </font>
    <font>
      <sz val="10"/>
      <name val="MS Sans Serif"/>
    </font>
    <font>
      <sz val="7"/>
      <name val="Small Fonts"/>
    </font>
    <font>
      <sz val="12"/>
      <name val="Arial"/>
    </font>
    <font>
      <sz val="12"/>
      <name val="Tms Rmn"/>
    </font>
    <font>
      <sz val="12"/>
      <name val="Arial"/>
      <family val="2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0"/>
      <name val="Arial"/>
      <family val="2"/>
    </font>
    <font>
      <sz val="12"/>
      <name val="Helv"/>
    </font>
    <font>
      <b/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Helv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gray0625">
        <fgColor indexed="8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37" fontId="6" fillId="0" borderId="0"/>
    <xf numFmtId="164" fontId="14" fillId="0" borderId="0"/>
    <xf numFmtId="0" fontId="5" fillId="0" borderId="0" applyNumberFormat="0" applyFont="0" applyFill="0" applyBorder="0" applyAlignment="0" applyProtection="0">
      <alignment horizontal="left"/>
    </xf>
  </cellStyleXfs>
  <cellXfs count="233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3" fillId="0" borderId="0" xfId="0" applyFont="1"/>
    <xf numFmtId="0" fontId="4" fillId="0" borderId="0" xfId="0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165" fontId="4" fillId="0" borderId="0" xfId="0" applyNumberFormat="1" applyFont="1" applyProtection="1"/>
    <xf numFmtId="0" fontId="7" fillId="0" borderId="0" xfId="0" applyFont="1" applyAlignment="1" applyProtection="1">
      <alignment horizontal="left"/>
    </xf>
    <xf numFmtId="0" fontId="7" fillId="0" borderId="0" xfId="0" applyFont="1"/>
    <xf numFmtId="0" fontId="7" fillId="2" borderId="3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7" fillId="0" borderId="1" xfId="0" applyFont="1" applyBorder="1"/>
    <xf numFmtId="0" fontId="7" fillId="0" borderId="4" xfId="0" applyFont="1" applyBorder="1"/>
    <xf numFmtId="167" fontId="7" fillId="0" borderId="0" xfId="0" applyNumberFormat="1" applyFont="1" applyProtection="1"/>
    <xf numFmtId="169" fontId="7" fillId="0" borderId="0" xfId="0" applyNumberFormat="1" applyFont="1" applyProtection="1"/>
    <xf numFmtId="168" fontId="7" fillId="0" borderId="0" xfId="0" applyNumberFormat="1" applyFont="1" applyProtection="1"/>
    <xf numFmtId="0" fontId="7" fillId="2" borderId="5" xfId="0" applyFont="1" applyFill="1" applyBorder="1"/>
    <xf numFmtId="0" fontId="8" fillId="0" borderId="0" xfId="0" applyFont="1" applyAlignment="1" applyProtection="1">
      <alignment horizontal="left"/>
    </xf>
    <xf numFmtId="0" fontId="7" fillId="2" borderId="3" xfId="0" applyFont="1" applyFill="1" applyBorder="1"/>
    <xf numFmtId="0" fontId="7" fillId="2" borderId="4" xfId="0" applyFont="1" applyFill="1" applyBorder="1" applyAlignment="1" applyProtection="1">
      <alignment horizontal="center"/>
    </xf>
    <xf numFmtId="0" fontId="7" fillId="0" borderId="0" xfId="0" applyFont="1" applyProtection="1"/>
    <xf numFmtId="0" fontId="4" fillId="0" borderId="1" xfId="0" applyFont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fill"/>
    </xf>
    <xf numFmtId="0" fontId="7" fillId="2" borderId="6" xfId="0" applyFont="1" applyFill="1" applyBorder="1" applyAlignment="1" applyProtection="1">
      <alignment horizontal="fill"/>
    </xf>
    <xf numFmtId="0" fontId="7" fillId="2" borderId="2" xfId="0" applyFont="1" applyFill="1" applyBorder="1"/>
    <xf numFmtId="0" fontId="7" fillId="2" borderId="7" xfId="0" applyFont="1" applyFill="1" applyBorder="1"/>
    <xf numFmtId="0" fontId="7" fillId="2" borderId="7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171" fontId="7" fillId="0" borderId="0" xfId="0" applyNumberFormat="1" applyFont="1" applyProtection="1"/>
    <xf numFmtId="10" fontId="7" fillId="0" borderId="0" xfId="0" applyNumberFormat="1" applyFont="1" applyProtection="1"/>
    <xf numFmtId="164" fontId="7" fillId="0" borderId="1" xfId="0" applyNumberFormat="1" applyFont="1" applyBorder="1" applyProtection="1"/>
    <xf numFmtId="165" fontId="7" fillId="0" borderId="4" xfId="0" applyNumberFormat="1" applyFont="1" applyBorder="1" applyProtection="1"/>
    <xf numFmtId="165" fontId="7" fillId="0" borderId="4" xfId="0" applyNumberFormat="1" applyFont="1" applyBorder="1"/>
    <xf numFmtId="169" fontId="7" fillId="0" borderId="0" xfId="0" applyNumberFormat="1" applyFont="1" applyAlignment="1" applyProtection="1">
      <alignment horizontal="center"/>
    </xf>
    <xf numFmtId="0" fontId="7" fillId="0" borderId="7" xfId="0" applyFont="1" applyBorder="1"/>
    <xf numFmtId="171" fontId="7" fillId="0" borderId="7" xfId="0" applyNumberFormat="1" applyFont="1" applyBorder="1" applyProtection="1"/>
    <xf numFmtId="169" fontId="7" fillId="0" borderId="7" xfId="0" applyNumberFormat="1" applyFont="1" applyBorder="1" applyProtection="1"/>
    <xf numFmtId="164" fontId="7" fillId="0" borderId="2" xfId="0" applyNumberFormat="1" applyFont="1" applyBorder="1" applyProtection="1"/>
    <xf numFmtId="168" fontId="7" fillId="0" borderId="7" xfId="0" applyNumberFormat="1" applyFont="1" applyBorder="1" applyProtection="1"/>
    <xf numFmtId="164" fontId="7" fillId="0" borderId="8" xfId="0" applyNumberFormat="1" applyFont="1" applyBorder="1" applyProtection="1"/>
    <xf numFmtId="0" fontId="12" fillId="0" borderId="0" xfId="0" applyFont="1"/>
    <xf numFmtId="0" fontId="12" fillId="0" borderId="0" xfId="0" applyFont="1" applyAlignment="1" applyProtection="1">
      <alignment horizontal="left"/>
    </xf>
    <xf numFmtId="0" fontId="12" fillId="2" borderId="5" xfId="0" applyFont="1" applyFill="1" applyBorder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12" fillId="2" borderId="3" xfId="0" applyFont="1" applyFill="1" applyBorder="1" applyAlignment="1" applyProtection="1">
      <alignment horizontal="center"/>
    </xf>
    <xf numFmtId="0" fontId="12" fillId="2" borderId="3" xfId="0" applyFont="1" applyFill="1" applyBorder="1" applyAlignment="1">
      <alignment horizontal="centerContinuous"/>
    </xf>
    <xf numFmtId="0" fontId="12" fillId="2" borderId="9" xfId="0" applyFont="1" applyFill="1" applyBorder="1" applyAlignment="1" applyProtection="1">
      <alignment horizontal="centerContinuous"/>
    </xf>
    <xf numFmtId="0" fontId="12" fillId="2" borderId="6" xfId="0" applyFont="1" applyFill="1" applyBorder="1" applyAlignment="1">
      <alignment horizontal="centerContinuous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 applyProtection="1">
      <alignment horizontal="center"/>
    </xf>
    <xf numFmtId="0" fontId="12" fillId="2" borderId="10" xfId="0" applyFont="1" applyFill="1" applyBorder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12" fillId="2" borderId="0" xfId="0" applyFont="1" applyFill="1"/>
    <xf numFmtId="0" fontId="3" fillId="2" borderId="0" xfId="0" applyFont="1" applyFill="1" applyAlignment="1" applyProtection="1">
      <alignment horizontal="center"/>
    </xf>
    <xf numFmtId="0" fontId="12" fillId="2" borderId="10" xfId="0" applyFont="1" applyFill="1" applyBorder="1"/>
    <xf numFmtId="0" fontId="3" fillId="2" borderId="4" xfId="0" applyFont="1" applyFill="1" applyBorder="1" applyAlignment="1" applyProtection="1">
      <alignment horizontal="left"/>
    </xf>
    <xf numFmtId="0" fontId="12" fillId="0" borderId="0" xfId="0" applyFont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12" fillId="2" borderId="13" xfId="0" applyFont="1" applyFill="1" applyBorder="1" applyAlignment="1" applyProtection="1">
      <alignment horizontal="center"/>
    </xf>
    <xf numFmtId="0" fontId="12" fillId="2" borderId="14" xfId="0" applyFont="1" applyFill="1" applyBorder="1" applyAlignment="1" applyProtection="1">
      <alignment horizontal="center"/>
    </xf>
    <xf numFmtId="0" fontId="12" fillId="0" borderId="1" xfId="0" applyFont="1" applyBorder="1"/>
    <xf numFmtId="0" fontId="12" fillId="0" borderId="10" xfId="0" applyFont="1" applyBorder="1"/>
    <xf numFmtId="165" fontId="12" fillId="0" borderId="10" xfId="0" applyNumberFormat="1" applyFont="1" applyBorder="1" applyAlignment="1" applyProtection="1">
      <alignment horizontal="left"/>
    </xf>
    <xf numFmtId="166" fontId="12" fillId="0" borderId="0" xfId="0" applyNumberFormat="1" applyFont="1" applyAlignment="1" applyProtection="1">
      <alignment horizontal="left"/>
    </xf>
    <xf numFmtId="165" fontId="12" fillId="0" borderId="0" xfId="0" applyNumberFormat="1" applyFont="1" applyAlignment="1" applyProtection="1">
      <alignment horizontal="left"/>
    </xf>
    <xf numFmtId="164" fontId="12" fillId="0" borderId="10" xfId="0" applyNumberFormat="1" applyFont="1" applyBorder="1" applyProtection="1"/>
    <xf numFmtId="164" fontId="12" fillId="0" borderId="0" xfId="0" applyNumberFormat="1" applyFont="1" applyProtection="1"/>
    <xf numFmtId="0" fontId="12" fillId="0" borderId="4" xfId="0" applyFont="1" applyBorder="1"/>
    <xf numFmtId="0" fontId="12" fillId="0" borderId="1" xfId="0" applyFont="1" applyBorder="1" applyAlignment="1" applyProtection="1">
      <alignment horizontal="left"/>
    </xf>
    <xf numFmtId="167" fontId="12" fillId="0" borderId="10" xfId="0" applyNumberFormat="1" applyFont="1" applyBorder="1" applyProtection="1"/>
    <xf numFmtId="167" fontId="12" fillId="0" borderId="0" xfId="0" applyNumberFormat="1" applyFont="1" applyProtection="1"/>
    <xf numFmtId="172" fontId="12" fillId="0" borderId="10" xfId="0" applyNumberFormat="1" applyFont="1" applyBorder="1" applyAlignment="1" applyProtection="1">
      <alignment horizontal="center"/>
    </xf>
    <xf numFmtId="164" fontId="12" fillId="0" borderId="0" xfId="0" applyNumberFormat="1" applyFont="1" applyAlignment="1" applyProtection="1">
      <alignment horizontal="center"/>
    </xf>
    <xf numFmtId="171" fontId="12" fillId="0" borderId="0" xfId="0" applyNumberFormat="1" applyFont="1" applyAlignment="1" applyProtection="1">
      <alignment horizontal="center"/>
    </xf>
    <xf numFmtId="164" fontId="12" fillId="0" borderId="10" xfId="0" applyNumberFormat="1" applyFont="1" applyBorder="1" applyAlignment="1" applyProtection="1">
      <alignment horizontal="center"/>
    </xf>
    <xf numFmtId="164" fontId="12" fillId="0" borderId="4" xfId="0" applyNumberFormat="1" applyFont="1" applyBorder="1" applyAlignment="1" applyProtection="1">
      <alignment horizontal="center"/>
    </xf>
    <xf numFmtId="169" fontId="12" fillId="0" borderId="0" xfId="0" applyNumberFormat="1" applyFont="1" applyProtection="1"/>
    <xf numFmtId="168" fontId="12" fillId="0" borderId="0" xfId="0" applyNumberFormat="1" applyFont="1" applyAlignment="1" applyProtection="1">
      <alignment horizontal="center"/>
    </xf>
    <xf numFmtId="165" fontId="12" fillId="0" borderId="0" xfId="0" applyNumberFormat="1" applyFont="1" applyProtection="1"/>
    <xf numFmtId="0" fontId="12" fillId="0" borderId="11" xfId="0" applyFont="1" applyBorder="1"/>
    <xf numFmtId="167" fontId="12" fillId="0" borderId="12" xfId="0" applyNumberFormat="1" applyFont="1" applyBorder="1" applyProtection="1"/>
    <xf numFmtId="167" fontId="12" fillId="0" borderId="13" xfId="0" applyNumberFormat="1" applyFont="1" applyBorder="1" applyProtection="1"/>
    <xf numFmtId="164" fontId="12" fillId="0" borderId="12" xfId="0" applyNumberFormat="1" applyFont="1" applyBorder="1" applyAlignment="1" applyProtection="1">
      <alignment horizontal="center"/>
    </xf>
    <xf numFmtId="164" fontId="12" fillId="0" borderId="13" xfId="0" applyNumberFormat="1" applyFont="1" applyBorder="1" applyAlignment="1" applyProtection="1">
      <alignment horizontal="center"/>
    </xf>
    <xf numFmtId="168" fontId="12" fillId="0" borderId="13" xfId="0" applyNumberFormat="1" applyFont="1" applyBorder="1" applyAlignment="1" applyProtection="1">
      <alignment horizontal="center"/>
    </xf>
    <xf numFmtId="164" fontId="12" fillId="0" borderId="14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left"/>
    </xf>
    <xf numFmtId="167" fontId="11" fillId="0" borderId="7" xfId="0" applyNumberFormat="1" applyFont="1" applyBorder="1" applyAlignment="1" applyProtection="1">
      <alignment horizontal="center"/>
    </xf>
    <xf numFmtId="0" fontId="11" fillId="0" borderId="7" xfId="0" applyFont="1" applyBorder="1"/>
    <xf numFmtId="166" fontId="11" fillId="0" borderId="7" xfId="0" applyNumberFormat="1" applyFont="1" applyBorder="1" applyAlignment="1" applyProtection="1">
      <alignment horizontal="center"/>
    </xf>
    <xf numFmtId="0" fontId="11" fillId="0" borderId="7" xfId="0" applyFont="1" applyBorder="1" applyAlignment="1" applyProtection="1">
      <alignment horizontal="center"/>
    </xf>
    <xf numFmtId="164" fontId="11" fillId="0" borderId="7" xfId="0" applyNumberFormat="1" applyFont="1" applyBorder="1" applyAlignment="1" applyProtection="1">
      <alignment horizontal="center"/>
    </xf>
    <xf numFmtId="168" fontId="11" fillId="0" borderId="7" xfId="0" applyNumberFormat="1" applyFont="1" applyBorder="1" applyAlignment="1" applyProtection="1">
      <alignment horizontal="center"/>
    </xf>
    <xf numFmtId="164" fontId="11" fillId="0" borderId="8" xfId="0" applyNumberFormat="1" applyFont="1" applyBorder="1" applyAlignment="1" applyProtection="1">
      <alignment horizontal="center"/>
    </xf>
    <xf numFmtId="0" fontId="12" fillId="0" borderId="0" xfId="0" applyFont="1" applyBorder="1"/>
    <xf numFmtId="168" fontId="12" fillId="0" borderId="0" xfId="0" applyNumberFormat="1" applyFont="1" applyProtection="1"/>
    <xf numFmtId="166" fontId="12" fillId="0" borderId="0" xfId="0" applyNumberFormat="1" applyFont="1" applyProtection="1"/>
    <xf numFmtId="2" fontId="12" fillId="0" borderId="0" xfId="0" applyNumberFormat="1" applyFont="1" applyAlignment="1" applyProtection="1">
      <alignment horizontal="center"/>
    </xf>
    <xf numFmtId="0" fontId="13" fillId="0" borderId="0" xfId="0" applyFont="1"/>
    <xf numFmtId="167" fontId="15" fillId="0" borderId="15" xfId="3" applyNumberFormat="1" applyFont="1" applyBorder="1" applyAlignment="1">
      <alignment horizontal="left"/>
    </xf>
    <xf numFmtId="164" fontId="13" fillId="0" borderId="15" xfId="3" applyFont="1" applyBorder="1" applyAlignment="1" applyProtection="1">
      <alignment horizontal="left"/>
    </xf>
    <xf numFmtId="167" fontId="15" fillId="0" borderId="15" xfId="3" applyNumberFormat="1" applyFont="1" applyBorder="1" applyProtection="1"/>
    <xf numFmtId="164" fontId="15" fillId="0" borderId="0" xfId="3" applyFont="1" applyBorder="1"/>
    <xf numFmtId="164" fontId="13" fillId="0" borderId="0" xfId="3" applyFont="1"/>
    <xf numFmtId="167" fontId="15" fillId="0" borderId="0" xfId="3" applyNumberFormat="1" applyFont="1" applyBorder="1" applyAlignment="1">
      <alignment horizontal="left"/>
    </xf>
    <xf numFmtId="164" fontId="13" fillId="0" borderId="0" xfId="3" applyFont="1" applyAlignment="1" applyProtection="1">
      <alignment horizontal="left"/>
    </xf>
    <xf numFmtId="167" fontId="15" fillId="0" borderId="0" xfId="3" applyNumberFormat="1" applyFont="1" applyBorder="1" applyProtection="1"/>
    <xf numFmtId="167" fontId="15" fillId="0" borderId="16" xfId="3" applyNumberFormat="1" applyFont="1" applyBorder="1" applyAlignment="1">
      <alignment horizontal="left"/>
    </xf>
    <xf numFmtId="164" fontId="15" fillId="0" borderId="17" xfId="3" applyFont="1" applyBorder="1" applyAlignment="1" applyProtection="1">
      <alignment horizontal="center"/>
    </xf>
    <xf numFmtId="167" fontId="15" fillId="0" borderId="17" xfId="3" applyNumberFormat="1" applyFont="1" applyBorder="1" applyAlignment="1" applyProtection="1">
      <alignment horizontal="center"/>
    </xf>
    <xf numFmtId="164" fontId="15" fillId="0" borderId="17" xfId="3" applyFont="1" applyBorder="1" applyAlignment="1">
      <alignment horizontal="center"/>
    </xf>
    <xf numFmtId="167" fontId="15" fillId="0" borderId="18" xfId="3" applyNumberFormat="1" applyFont="1" applyBorder="1" applyAlignment="1">
      <alignment horizontal="left"/>
    </xf>
    <xf numFmtId="168" fontId="15" fillId="0" borderId="19" xfId="3" applyNumberFormat="1" applyFont="1" applyBorder="1" applyAlignment="1" applyProtection="1">
      <alignment horizontal="right"/>
    </xf>
    <xf numFmtId="168" fontId="15" fillId="0" borderId="19" xfId="3" applyNumberFormat="1" applyFont="1" applyBorder="1" applyAlignment="1">
      <alignment horizontal="right"/>
    </xf>
    <xf numFmtId="167" fontId="15" fillId="0" borderId="20" xfId="3" applyNumberFormat="1" applyFont="1" applyBorder="1" applyAlignment="1">
      <alignment horizontal="left"/>
    </xf>
    <xf numFmtId="168" fontId="15" fillId="0" borderId="20" xfId="3" applyNumberFormat="1" applyFont="1" applyBorder="1" applyAlignment="1" applyProtection="1">
      <alignment horizontal="right"/>
    </xf>
    <xf numFmtId="0" fontId="9" fillId="0" borderId="0" xfId="0" applyFont="1"/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Continuous"/>
    </xf>
    <xf numFmtId="0" fontId="10" fillId="0" borderId="23" xfId="0" applyFont="1" applyBorder="1" applyAlignment="1">
      <alignment horizontal="centerContinuous"/>
    </xf>
    <xf numFmtId="0" fontId="10" fillId="0" borderId="24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2" fontId="9" fillId="0" borderId="26" xfId="0" applyNumberFormat="1" applyFont="1" applyBorder="1" applyAlignment="1">
      <alignment horizontal="right"/>
    </xf>
    <xf numFmtId="2" fontId="9" fillId="0" borderId="27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right"/>
    </xf>
    <xf numFmtId="2" fontId="9" fillId="0" borderId="29" xfId="0" applyNumberFormat="1" applyFont="1" applyBorder="1" applyAlignment="1">
      <alignment horizontal="right"/>
    </xf>
    <xf numFmtId="0" fontId="10" fillId="0" borderId="30" xfId="0" applyFont="1" applyBorder="1" applyAlignment="1">
      <alignment horizontal="center"/>
    </xf>
    <xf numFmtId="2" fontId="9" fillId="0" borderId="31" xfId="0" applyNumberFormat="1" applyFont="1" applyBorder="1" applyAlignment="1">
      <alignment horizontal="right"/>
    </xf>
    <xf numFmtId="2" fontId="9" fillId="0" borderId="32" xfId="0" applyNumberFormat="1" applyFont="1" applyBorder="1" applyAlignment="1">
      <alignment horizontal="right"/>
    </xf>
    <xf numFmtId="0" fontId="16" fillId="0" borderId="0" xfId="0" applyFont="1"/>
    <xf numFmtId="0" fontId="10" fillId="0" borderId="0" xfId="0" applyFont="1"/>
    <xf numFmtId="0" fontId="9" fillId="0" borderId="0" xfId="0" applyFont="1" applyAlignment="1" applyProtection="1">
      <alignment horizontal="left"/>
    </xf>
    <xf numFmtId="37" fontId="9" fillId="2" borderId="5" xfId="0" applyNumberFormat="1" applyFont="1" applyFill="1" applyBorder="1" applyProtection="1"/>
    <xf numFmtId="0" fontId="9" fillId="2" borderId="5" xfId="0" applyFont="1" applyFill="1" applyBorder="1"/>
    <xf numFmtId="0" fontId="9" fillId="2" borderId="3" xfId="0" applyFont="1" applyFill="1" applyBorder="1" applyAlignment="1" applyProtection="1">
      <alignment horizontal="center"/>
    </xf>
    <xf numFmtId="0" fontId="9" fillId="2" borderId="33" xfId="0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37" fontId="9" fillId="2" borderId="1" xfId="0" applyNumberFormat="1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9" fillId="2" borderId="34" xfId="0" applyFont="1" applyFill="1" applyBorder="1" applyAlignment="1" applyProtection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 applyProtection="1">
      <alignment horizontal="center"/>
    </xf>
    <xf numFmtId="0" fontId="9" fillId="2" borderId="7" xfId="0" applyFont="1" applyFill="1" applyBorder="1" applyAlignment="1" applyProtection="1">
      <alignment horizontal="center"/>
    </xf>
    <xf numFmtId="0" fontId="9" fillId="2" borderId="35" xfId="0" applyFont="1" applyFill="1" applyBorder="1" applyAlignment="1" applyProtection="1">
      <alignment horizontal="center"/>
    </xf>
    <xf numFmtId="0" fontId="9" fillId="0" borderId="1" xfId="0" applyFont="1" applyBorder="1"/>
    <xf numFmtId="0" fontId="9" fillId="0" borderId="34" xfId="0" applyFont="1" applyBorder="1"/>
    <xf numFmtId="37" fontId="9" fillId="0" borderId="1" xfId="0" applyNumberFormat="1" applyFont="1" applyBorder="1" applyAlignment="1" applyProtection="1">
      <alignment horizontal="center"/>
    </xf>
    <xf numFmtId="167" fontId="9" fillId="0" borderId="0" xfId="0" applyNumberFormat="1" applyFont="1" applyAlignment="1" applyProtection="1">
      <alignment horizontal="center"/>
    </xf>
    <xf numFmtId="166" fontId="9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37" fontId="9" fillId="0" borderId="0" xfId="0" applyNumberFormat="1" applyFont="1" applyAlignment="1" applyProtection="1">
      <alignment horizontal="center"/>
    </xf>
    <xf numFmtId="164" fontId="9" fillId="0" borderId="34" xfId="0" applyNumberFormat="1" applyFont="1" applyBorder="1" applyAlignment="1" applyProtection="1">
      <alignment horizontal="center"/>
    </xf>
    <xf numFmtId="0" fontId="9" fillId="0" borderId="2" xfId="0" applyFont="1" applyBorder="1"/>
    <xf numFmtId="0" fontId="9" fillId="0" borderId="7" xfId="0" applyFont="1" applyBorder="1"/>
    <xf numFmtId="0" fontId="9" fillId="0" borderId="35" xfId="0" applyFont="1" applyBorder="1"/>
    <xf numFmtId="0" fontId="17" fillId="0" borderId="0" xfId="0" applyFont="1"/>
    <xf numFmtId="0" fontId="18" fillId="0" borderId="0" xfId="0" applyFont="1" applyAlignment="1" applyProtection="1">
      <alignment horizontal="left"/>
    </xf>
    <xf numFmtId="0" fontId="18" fillId="0" borderId="0" xfId="0" applyFont="1"/>
    <xf numFmtId="164" fontId="15" fillId="0" borderId="0" xfId="3" applyFont="1" applyAlignment="1" applyProtection="1">
      <alignment horizontal="left"/>
    </xf>
    <xf numFmtId="164" fontId="13" fillId="2" borderId="5" xfId="3" applyFont="1" applyFill="1" applyBorder="1" applyAlignment="1" applyProtection="1">
      <alignment horizontal="center"/>
    </xf>
    <xf numFmtId="164" fontId="19" fillId="0" borderId="28" xfId="3" applyFont="1" applyBorder="1"/>
    <xf numFmtId="164" fontId="19" fillId="0" borderId="36" xfId="3" applyFont="1" applyBorder="1"/>
    <xf numFmtId="164" fontId="19" fillId="0" borderId="37" xfId="3" applyFont="1" applyBorder="1"/>
    <xf numFmtId="164" fontId="13" fillId="2" borderId="1" xfId="3" applyFont="1" applyFill="1" applyBorder="1" applyAlignment="1" applyProtection="1">
      <alignment horizontal="center"/>
    </xf>
    <xf numFmtId="164" fontId="19" fillId="0" borderId="19" xfId="3" applyFont="1" applyBorder="1"/>
    <xf numFmtId="164" fontId="11" fillId="0" borderId="26" xfId="3" applyFont="1" applyBorder="1" applyAlignment="1">
      <alignment horizontal="center"/>
    </xf>
    <xf numFmtId="164" fontId="19" fillId="0" borderId="26" xfId="3" applyFont="1" applyBorder="1"/>
    <xf numFmtId="164" fontId="13" fillId="0" borderId="26" xfId="3" applyFont="1" applyBorder="1"/>
    <xf numFmtId="164" fontId="19" fillId="0" borderId="26" xfId="3" applyFont="1" applyBorder="1" applyAlignment="1">
      <alignment horizontal="center"/>
    </xf>
    <xf numFmtId="167" fontId="15" fillId="0" borderId="26" xfId="3" applyNumberFormat="1" applyFont="1" applyBorder="1" applyAlignment="1">
      <alignment horizontal="left"/>
    </xf>
    <xf numFmtId="164" fontId="13" fillId="0" borderId="26" xfId="3" applyFont="1" applyBorder="1" applyAlignment="1" applyProtection="1">
      <alignment horizontal="right"/>
    </xf>
    <xf numFmtId="167" fontId="15" fillId="0" borderId="38" xfId="3" applyNumberFormat="1" applyFont="1" applyBorder="1" applyAlignment="1">
      <alignment horizontal="left"/>
    </xf>
    <xf numFmtId="168" fontId="15" fillId="0" borderId="20" xfId="3" applyNumberFormat="1" applyFont="1" applyBorder="1" applyAlignment="1">
      <alignment horizontal="right"/>
    </xf>
    <xf numFmtId="164" fontId="15" fillId="0" borderId="0" xfId="3" applyFont="1" applyBorder="1" applyAlignment="1">
      <alignment horizontal="center"/>
    </xf>
    <xf numFmtId="172" fontId="15" fillId="0" borderId="0" xfId="3" applyNumberFormat="1" applyFont="1" applyBorder="1" applyAlignment="1">
      <alignment horizontal="right"/>
    </xf>
    <xf numFmtId="171" fontId="15" fillId="0" borderId="0" xfId="3" applyNumberFormat="1" applyFont="1" applyBorder="1" applyAlignment="1">
      <alignment horizontal="right"/>
    </xf>
    <xf numFmtId="0" fontId="12" fillId="2" borderId="0" xfId="0" applyFont="1" applyFill="1" applyBorder="1" applyAlignment="1" applyProtection="1">
      <alignment horizontal="center"/>
    </xf>
    <xf numFmtId="167" fontId="12" fillId="0" borderId="0" xfId="0" applyNumberFormat="1" applyFont="1" applyBorder="1" applyProtection="1"/>
    <xf numFmtId="164" fontId="19" fillId="0" borderId="0" xfId="3" applyFont="1" applyBorder="1"/>
    <xf numFmtId="164" fontId="11" fillId="0" borderId="0" xfId="0" applyNumberFormat="1" applyFont="1" applyBorder="1" applyAlignment="1" applyProtection="1">
      <alignment horizontal="center"/>
    </xf>
    <xf numFmtId="172" fontId="15" fillId="0" borderId="0" xfId="3" applyNumberFormat="1" applyFont="1" applyBorder="1" applyAlignment="1" applyProtection="1">
      <alignment horizontal="right"/>
    </xf>
    <xf numFmtId="0" fontId="12" fillId="0" borderId="26" xfId="0" applyFont="1" applyBorder="1" applyAlignment="1" applyProtection="1">
      <alignment horizontal="left"/>
    </xf>
    <xf numFmtId="0" fontId="10" fillId="0" borderId="39" xfId="0" applyFont="1" applyBorder="1" applyAlignment="1">
      <alignment horizontal="center"/>
    </xf>
    <xf numFmtId="2" fontId="9" fillId="0" borderId="40" xfId="0" applyNumberFormat="1" applyFont="1" applyBorder="1" applyAlignment="1">
      <alignment horizontal="right"/>
    </xf>
    <xf numFmtId="0" fontId="10" fillId="0" borderId="16" xfId="0" applyFont="1" applyBorder="1" applyAlignment="1">
      <alignment horizontal="center"/>
    </xf>
    <xf numFmtId="2" fontId="9" fillId="0" borderId="15" xfId="0" applyNumberFormat="1" applyFont="1" applyBorder="1" applyAlignment="1">
      <alignment horizontal="right"/>
    </xf>
    <xf numFmtId="2" fontId="9" fillId="0" borderId="41" xfId="0" applyNumberFormat="1" applyFont="1" applyBorder="1" applyAlignment="1">
      <alignment horizontal="right"/>
    </xf>
    <xf numFmtId="2" fontId="9" fillId="0" borderId="42" xfId="0" applyNumberFormat="1" applyFont="1" applyBorder="1" applyAlignment="1">
      <alignment horizontal="right"/>
    </xf>
    <xf numFmtId="2" fontId="9" fillId="0" borderId="43" xfId="0" applyNumberFormat="1" applyFont="1" applyBorder="1" applyAlignment="1">
      <alignment horizontal="right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6" fillId="0" borderId="27" xfId="0" applyFont="1" applyBorder="1" applyAlignment="1" applyProtection="1"/>
    <xf numFmtId="2" fontId="9" fillId="0" borderId="46" xfId="0" applyNumberFormat="1" applyFont="1" applyBorder="1" applyAlignment="1">
      <alignment horizontal="right"/>
    </xf>
    <xf numFmtId="2" fontId="9" fillId="0" borderId="47" xfId="0" applyNumberFormat="1" applyFont="1" applyBorder="1" applyAlignment="1">
      <alignment horizontal="right"/>
    </xf>
    <xf numFmtId="2" fontId="9" fillId="0" borderId="37" xfId="0" applyNumberFormat="1" applyFont="1" applyBorder="1" applyAlignment="1">
      <alignment horizontal="right"/>
    </xf>
    <xf numFmtId="0" fontId="20" fillId="0" borderId="0" xfId="0" applyFont="1"/>
    <xf numFmtId="0" fontId="9" fillId="0" borderId="42" xfId="0" applyFont="1" applyBorder="1" applyAlignment="1">
      <alignment horizontal="center"/>
    </xf>
    <xf numFmtId="0" fontId="9" fillId="0" borderId="28" xfId="0" applyFont="1" applyBorder="1"/>
    <xf numFmtId="0" fontId="9" fillId="0" borderId="28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/>
    <xf numFmtId="0" fontId="9" fillId="0" borderId="19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49" xfId="0" applyFont="1" applyBorder="1"/>
    <xf numFmtId="0" fontId="9" fillId="0" borderId="49" xfId="0" applyFont="1" applyBorder="1" applyAlignment="1">
      <alignment horizontal="center"/>
    </xf>
    <xf numFmtId="167" fontId="9" fillId="0" borderId="19" xfId="0" applyNumberFormat="1" applyFont="1" applyBorder="1" applyAlignment="1">
      <alignment horizontal="center"/>
    </xf>
    <xf numFmtId="2" fontId="9" fillId="0" borderId="19" xfId="0" applyNumberFormat="1" applyFont="1" applyBorder="1" applyAlignment="1">
      <alignment horizontal="center"/>
    </xf>
    <xf numFmtId="2" fontId="9" fillId="0" borderId="50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0" xfId="0" applyFont="1" applyBorder="1"/>
    <xf numFmtId="167" fontId="9" fillId="0" borderId="20" xfId="0" applyNumberFormat="1" applyFont="1" applyBorder="1" applyAlignment="1">
      <alignment horizontal="center"/>
    </xf>
    <xf numFmtId="167" fontId="9" fillId="0" borderId="20" xfId="1" applyNumberFormat="1" applyFont="1" applyBorder="1" applyAlignment="1">
      <alignment horizontal="center"/>
    </xf>
    <xf numFmtId="2" fontId="9" fillId="0" borderId="20" xfId="0" applyNumberFormat="1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2" fontId="9" fillId="0" borderId="20" xfId="1" applyNumberFormat="1" applyFont="1" applyBorder="1" applyAlignment="1">
      <alignment horizontal="center"/>
    </xf>
    <xf numFmtId="179" fontId="9" fillId="0" borderId="19" xfId="1" applyNumberFormat="1" applyFont="1" applyBorder="1" applyAlignment="1">
      <alignment horizontal="center"/>
    </xf>
    <xf numFmtId="179" fontId="9" fillId="0" borderId="20" xfId="1" applyNumberFormat="1" applyFont="1" applyBorder="1" applyAlignment="1">
      <alignment horizontal="center"/>
    </xf>
    <xf numFmtId="164" fontId="11" fillId="0" borderId="15" xfId="3" applyFont="1" applyBorder="1" applyAlignment="1">
      <alignment horizontal="center"/>
    </xf>
    <xf numFmtId="164" fontId="11" fillId="0" borderId="40" xfId="3" applyFont="1" applyBorder="1" applyAlignment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12" fillId="2" borderId="3" xfId="0" applyFont="1" applyFill="1" applyBorder="1" applyAlignment="1" applyProtection="1">
      <alignment horizontal="center"/>
    </xf>
    <xf numFmtId="0" fontId="12" fillId="2" borderId="51" xfId="0" applyFont="1" applyFill="1" applyBorder="1" applyAlignment="1" applyProtection="1">
      <alignment horizontal="center"/>
    </xf>
  </cellXfs>
  <cellStyles count="5">
    <cellStyle name="Comma" xfId="1" builtinId="3"/>
    <cellStyle name="no dec" xfId="2"/>
    <cellStyle name="Normal" xfId="0" builtinId="0"/>
    <cellStyle name="Normal_HASTINGS" xfId="3"/>
    <cellStyle name="PSChar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3.2" x14ac:dyDescent="0.25"/>
  <cols>
    <col min="1" max="1" width="12.109375" bestFit="1" customWidth="1"/>
    <col min="3" max="4" width="9.5546875" bestFit="1" customWidth="1"/>
    <col min="7" max="7" width="17.109375" bestFit="1" customWidth="1"/>
    <col min="8" max="8" width="12.109375" bestFit="1" customWidth="1"/>
  </cols>
  <sheetData>
    <row r="1" spans="1:8" ht="15.6" x14ac:dyDescent="0.3">
      <c r="A1" s="167" t="s">
        <v>0</v>
      </c>
      <c r="B1" s="125"/>
      <c r="C1" s="125"/>
      <c r="D1" s="125"/>
      <c r="E1" s="125"/>
      <c r="F1" s="125"/>
      <c r="G1" s="125"/>
      <c r="H1" s="125"/>
    </row>
    <row r="2" spans="1:8" ht="15.6" x14ac:dyDescent="0.3">
      <c r="A2" s="167" t="s">
        <v>128</v>
      </c>
      <c r="B2" s="125"/>
      <c r="C2" s="125"/>
      <c r="D2" s="125"/>
      <c r="E2" s="125"/>
      <c r="F2" s="125"/>
      <c r="G2" s="125"/>
      <c r="H2" s="125"/>
    </row>
    <row r="3" spans="1:8" ht="15.6" x14ac:dyDescent="0.3">
      <c r="A3" s="167" t="s">
        <v>129</v>
      </c>
      <c r="B3" s="125"/>
      <c r="C3" s="125"/>
      <c r="D3" s="125"/>
      <c r="E3" s="125"/>
      <c r="F3" s="125"/>
      <c r="G3" s="125"/>
      <c r="H3" s="125"/>
    </row>
    <row r="4" spans="1:8" ht="15.6" x14ac:dyDescent="0.3">
      <c r="A4" s="168" t="s">
        <v>71</v>
      </c>
      <c r="B4" s="125"/>
      <c r="C4" s="125"/>
      <c r="D4" s="125"/>
      <c r="E4" s="125"/>
      <c r="F4" s="125"/>
      <c r="G4" s="125"/>
      <c r="H4" s="125"/>
    </row>
    <row r="5" spans="1:8" ht="15" x14ac:dyDescent="0.25">
      <c r="A5" s="125"/>
      <c r="B5" s="125"/>
      <c r="C5" s="125"/>
      <c r="D5" s="125"/>
      <c r="E5" s="125"/>
      <c r="F5" s="125"/>
      <c r="G5" s="125"/>
      <c r="H5" s="125"/>
    </row>
    <row r="6" spans="1:8" ht="15" x14ac:dyDescent="0.25">
      <c r="A6" s="125" t="s">
        <v>72</v>
      </c>
      <c r="B6" s="125"/>
      <c r="C6" s="125"/>
      <c r="D6" s="125"/>
      <c r="E6" s="125"/>
      <c r="F6" s="125"/>
      <c r="G6" s="125"/>
      <c r="H6" s="125"/>
    </row>
    <row r="7" spans="1:8" ht="15.6" thickBot="1" x14ac:dyDescent="0.3">
      <c r="A7" s="125"/>
      <c r="B7" s="125"/>
      <c r="C7" s="125"/>
      <c r="D7" s="125"/>
      <c r="E7" s="125"/>
      <c r="F7" s="125"/>
      <c r="G7" s="125"/>
      <c r="H7" s="125"/>
    </row>
    <row r="8" spans="1:8" ht="15.6" x14ac:dyDescent="0.3">
      <c r="A8" s="126" t="s">
        <v>73</v>
      </c>
      <c r="B8" s="127" t="s">
        <v>74</v>
      </c>
      <c r="C8" s="127"/>
      <c r="D8" s="127"/>
      <c r="E8" s="127"/>
      <c r="F8" s="127"/>
      <c r="G8" s="127"/>
      <c r="H8" s="128"/>
    </row>
    <row r="9" spans="1:8" ht="16.2" thickBot="1" x14ac:dyDescent="0.35">
      <c r="A9" s="193" t="s">
        <v>75</v>
      </c>
      <c r="B9" s="129" t="s">
        <v>17</v>
      </c>
      <c r="C9" s="130" t="s">
        <v>26</v>
      </c>
      <c r="D9" s="130" t="s">
        <v>19</v>
      </c>
      <c r="E9" s="130" t="s">
        <v>76</v>
      </c>
      <c r="F9" s="130" t="s">
        <v>27</v>
      </c>
      <c r="G9" s="195" t="s">
        <v>35</v>
      </c>
      <c r="H9" s="131" t="s">
        <v>70</v>
      </c>
    </row>
    <row r="10" spans="1:8" ht="15.6" x14ac:dyDescent="0.3">
      <c r="A10" s="202" t="s">
        <v>130</v>
      </c>
      <c r="B10" s="194">
        <f>+enginePTE!J13</f>
        <v>8.4989519999999989E-3</v>
      </c>
      <c r="C10" s="194">
        <f>+enginePTE!K13</f>
        <v>32.810580000000002</v>
      </c>
      <c r="D10" s="194">
        <f>+enginePTE!L13</f>
        <v>50.733539999999998</v>
      </c>
      <c r="E10" s="194">
        <f>+enginePTE!M13</f>
        <v>0.42783840000000001</v>
      </c>
      <c r="F10" s="194">
        <f>+enginePTE!N13</f>
        <v>0.28055213999999995</v>
      </c>
      <c r="G10" s="196">
        <f>+enginePTE!G35</f>
        <v>0.29630699999999999</v>
      </c>
      <c r="H10" s="133">
        <f>+enginePTE!L35</f>
        <v>0.46830959999999994</v>
      </c>
    </row>
    <row r="11" spans="1:8" ht="15.6" x14ac:dyDescent="0.3">
      <c r="A11" s="202" t="s">
        <v>131</v>
      </c>
      <c r="B11" s="194">
        <f>+enginePTE!J14</f>
        <v>8.4989519999999989E-3</v>
      </c>
      <c r="C11" s="194">
        <f>+enginePTE!K14</f>
        <v>32.810580000000002</v>
      </c>
      <c r="D11" s="194">
        <f>+enginePTE!L14</f>
        <v>50.733539999999998</v>
      </c>
      <c r="E11" s="194">
        <f>+enginePTE!M14</f>
        <v>0.42783840000000001</v>
      </c>
      <c r="F11" s="194">
        <f>+enginePTE!N14</f>
        <v>0.28055213999999995</v>
      </c>
      <c r="G11" s="196">
        <f>+enginePTE!G36</f>
        <v>0.29630699999999999</v>
      </c>
      <c r="H11" s="133">
        <f>+enginePTE!L36</f>
        <v>0.46830959999999994</v>
      </c>
    </row>
    <row r="12" spans="1:8" ht="15.6" x14ac:dyDescent="0.3">
      <c r="A12" s="200" t="s">
        <v>135</v>
      </c>
      <c r="B12" s="204">
        <v>0</v>
      </c>
      <c r="C12" s="132">
        <v>0</v>
      </c>
      <c r="D12" s="132">
        <v>0</v>
      </c>
      <c r="E12" s="132">
        <f>+Tanks!H11</f>
        <v>0.56609999999999994</v>
      </c>
      <c r="F12" s="132">
        <v>0</v>
      </c>
      <c r="G12" s="197">
        <v>0</v>
      </c>
      <c r="H12" s="133">
        <v>0</v>
      </c>
    </row>
    <row r="13" spans="1:8" ht="15.6" x14ac:dyDescent="0.3">
      <c r="A13" s="200" t="s">
        <v>136</v>
      </c>
      <c r="B13" s="204">
        <v>0</v>
      </c>
      <c r="C13" s="132">
        <v>0</v>
      </c>
      <c r="D13" s="132">
        <v>0</v>
      </c>
      <c r="E13" s="132">
        <f>+Tanks!H12</f>
        <v>0</v>
      </c>
      <c r="F13" s="132">
        <v>0</v>
      </c>
      <c r="G13" s="197">
        <v>0</v>
      </c>
      <c r="H13" s="133">
        <v>0</v>
      </c>
    </row>
    <row r="14" spans="1:8" ht="15.6" x14ac:dyDescent="0.3">
      <c r="A14" s="200" t="s">
        <v>137</v>
      </c>
      <c r="B14" s="204">
        <v>0</v>
      </c>
      <c r="C14" s="132">
        <v>0</v>
      </c>
      <c r="D14" s="132">
        <v>0</v>
      </c>
      <c r="E14" s="132">
        <f>+Tanks!H13</f>
        <v>0</v>
      </c>
      <c r="F14" s="132">
        <v>0</v>
      </c>
      <c r="G14" s="197">
        <v>0</v>
      </c>
      <c r="H14" s="133">
        <v>0</v>
      </c>
    </row>
    <row r="15" spans="1:8" ht="15.6" x14ac:dyDescent="0.3">
      <c r="A15" s="200" t="s">
        <v>134</v>
      </c>
      <c r="B15" s="204">
        <v>0</v>
      </c>
      <c r="C15" s="132">
        <v>0</v>
      </c>
      <c r="D15" s="132">
        <v>0</v>
      </c>
      <c r="E15" s="132">
        <f>+fug!H24</f>
        <v>0.30376176000000005</v>
      </c>
      <c r="F15" s="132">
        <v>0</v>
      </c>
      <c r="G15" s="197">
        <v>0</v>
      </c>
      <c r="H15" s="133">
        <v>0</v>
      </c>
    </row>
    <row r="16" spans="1:8" ht="16.2" thickBot="1" x14ac:dyDescent="0.35">
      <c r="A16" s="201" t="s">
        <v>77</v>
      </c>
      <c r="B16" s="205">
        <v>0</v>
      </c>
      <c r="C16" s="134">
        <v>0</v>
      </c>
      <c r="D16" s="134">
        <v>0</v>
      </c>
      <c r="E16" s="134">
        <f>+Load!H12</f>
        <v>0.20987446094832179</v>
      </c>
      <c r="F16" s="134">
        <v>0</v>
      </c>
      <c r="G16" s="198">
        <v>0</v>
      </c>
      <c r="H16" s="135">
        <v>0</v>
      </c>
    </row>
    <row r="17" spans="1:8" ht="16.2" thickBot="1" x14ac:dyDescent="0.35">
      <c r="A17" s="136" t="s">
        <v>5</v>
      </c>
      <c r="B17" s="203">
        <f t="shared" ref="B17:H17" si="0">SUM(B10:B16)</f>
        <v>1.6997903999999998E-2</v>
      </c>
      <c r="C17" s="137">
        <f t="shared" si="0"/>
        <v>65.621160000000003</v>
      </c>
      <c r="D17" s="137">
        <f t="shared" si="0"/>
        <v>101.46708</v>
      </c>
      <c r="E17" s="137">
        <f t="shared" si="0"/>
        <v>1.9354130209483218</v>
      </c>
      <c r="F17" s="137">
        <f t="shared" si="0"/>
        <v>0.5611042799999999</v>
      </c>
      <c r="G17" s="199">
        <f t="shared" si="0"/>
        <v>0.59261399999999997</v>
      </c>
      <c r="H17" s="138">
        <f t="shared" si="0"/>
        <v>0.93661919999999987</v>
      </c>
    </row>
    <row r="18" spans="1:8" ht="15" x14ac:dyDescent="0.25">
      <c r="A18" s="125" t="s">
        <v>78</v>
      </c>
      <c r="B18" s="125"/>
      <c r="C18" s="125"/>
      <c r="D18" s="125"/>
      <c r="E18" s="125"/>
      <c r="F18" s="125"/>
      <c r="G18" s="125"/>
      <c r="H18" s="125"/>
    </row>
    <row r="19" spans="1:8" ht="15.6" x14ac:dyDescent="0.3">
      <c r="A19" s="139" t="s">
        <v>127</v>
      </c>
      <c r="B19" s="139"/>
      <c r="C19" s="139"/>
      <c r="D19" s="139"/>
      <c r="E19" s="139"/>
      <c r="F19" s="139"/>
      <c r="G19" s="139"/>
      <c r="H19" s="1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8" zoomScale="75" workbookViewId="0">
      <selection activeCell="A12" sqref="A12"/>
    </sheetView>
  </sheetViews>
  <sheetFormatPr defaultRowHeight="13.2" x14ac:dyDescent="0.25"/>
  <cols>
    <col min="1" max="1" width="15.44140625" bestFit="1" customWidth="1"/>
    <col min="2" max="2" width="12.109375" bestFit="1" customWidth="1"/>
    <col min="3" max="3" width="11.5546875" customWidth="1"/>
    <col min="4" max="4" width="15.33203125" bestFit="1" customWidth="1"/>
    <col min="5" max="5" width="9.88671875" bestFit="1" customWidth="1"/>
    <col min="6" max="6" width="10" customWidth="1"/>
    <col min="7" max="7" width="16" bestFit="1" customWidth="1"/>
    <col min="8" max="8" width="10.88671875" bestFit="1" customWidth="1"/>
    <col min="9" max="9" width="14.88671875" bestFit="1" customWidth="1"/>
    <col min="10" max="10" width="9.44140625" bestFit="1" customWidth="1"/>
    <col min="11" max="11" width="9.88671875" customWidth="1"/>
    <col min="12" max="12" width="12" bestFit="1" customWidth="1"/>
    <col min="13" max="13" width="9.88671875" bestFit="1" customWidth="1"/>
    <col min="14" max="15" width="9.33203125" bestFit="1" customWidth="1"/>
    <col min="16" max="16" width="10.88671875" customWidth="1"/>
    <col min="17" max="17" width="9.6640625" customWidth="1"/>
  </cols>
  <sheetData>
    <row r="1" spans="1:17" ht="15.6" x14ac:dyDescent="0.3">
      <c r="A1" s="16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15.6" x14ac:dyDescent="0.3">
      <c r="A2" s="167" t="s">
        <v>128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ht="15.6" x14ac:dyDescent="0.3">
      <c r="A3" s="167" t="s">
        <v>129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15.6" x14ac:dyDescent="0.3">
      <c r="A4" s="168" t="s">
        <v>71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 t="s">
        <v>1</v>
      </c>
      <c r="N4" s="47"/>
      <c r="O4" s="47"/>
      <c r="P4" s="47"/>
      <c r="Q4" s="47"/>
    </row>
    <row r="5" spans="1:17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7" x14ac:dyDescent="0.25">
      <c r="A6" s="48" t="s">
        <v>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spans="1:17" x14ac:dyDescent="0.25">
      <c r="A8" s="48" t="s">
        <v>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x14ac:dyDescent="0.25">
      <c r="A9" s="49" t="s">
        <v>4</v>
      </c>
      <c r="B9" s="50" t="s">
        <v>5</v>
      </c>
      <c r="C9" s="51" t="s">
        <v>101</v>
      </c>
      <c r="D9" s="51" t="s">
        <v>6</v>
      </c>
      <c r="E9" s="230" t="s">
        <v>64</v>
      </c>
      <c r="F9" s="231"/>
      <c r="G9" s="231"/>
      <c r="H9" s="231"/>
      <c r="I9" s="232"/>
      <c r="J9" s="53" t="s">
        <v>7</v>
      </c>
      <c r="K9" s="52"/>
      <c r="L9" s="52"/>
      <c r="M9" s="52"/>
      <c r="N9" s="54"/>
      <c r="P9" s="55"/>
      <c r="Q9" s="47"/>
    </row>
    <row r="10" spans="1:17" x14ac:dyDescent="0.25">
      <c r="A10" s="56" t="s">
        <v>8</v>
      </c>
      <c r="B10" s="57" t="s">
        <v>9</v>
      </c>
      <c r="C10" s="187" t="s">
        <v>102</v>
      </c>
      <c r="D10" s="58" t="s">
        <v>10</v>
      </c>
      <c r="E10" s="59" t="s">
        <v>11</v>
      </c>
      <c r="F10" s="60"/>
      <c r="G10" s="60"/>
      <c r="H10" s="61" t="s">
        <v>12</v>
      </c>
      <c r="I10" s="61" t="s">
        <v>13</v>
      </c>
      <c r="J10" s="62"/>
      <c r="K10" s="60"/>
      <c r="L10" s="60"/>
      <c r="M10" s="60"/>
      <c r="N10" s="63" t="s">
        <v>1</v>
      </c>
      <c r="P10" s="64"/>
      <c r="Q10" s="64"/>
    </row>
    <row r="11" spans="1:17" ht="13.8" thickBot="1" x14ac:dyDescent="0.3">
      <c r="A11" s="65" t="s">
        <v>14</v>
      </c>
      <c r="B11" s="66" t="s">
        <v>15</v>
      </c>
      <c r="C11" s="67" t="s">
        <v>103</v>
      </c>
      <c r="D11" s="67" t="s">
        <v>16</v>
      </c>
      <c r="E11" s="66" t="s">
        <v>17</v>
      </c>
      <c r="F11" s="67" t="s">
        <v>18</v>
      </c>
      <c r="G11" s="67" t="s">
        <v>19</v>
      </c>
      <c r="H11" s="67" t="s">
        <v>20</v>
      </c>
      <c r="I11" s="67" t="s">
        <v>21</v>
      </c>
      <c r="J11" s="66" t="s">
        <v>17</v>
      </c>
      <c r="K11" s="67" t="s">
        <v>18</v>
      </c>
      <c r="L11" s="67" t="s">
        <v>19</v>
      </c>
      <c r="M11" s="67" t="s">
        <v>20</v>
      </c>
      <c r="N11" s="68" t="s">
        <v>21</v>
      </c>
      <c r="P11" s="64"/>
      <c r="Q11" s="64"/>
    </row>
    <row r="12" spans="1:17" ht="13.8" thickTop="1" x14ac:dyDescent="0.25">
      <c r="A12" s="69"/>
      <c r="B12" s="70"/>
      <c r="C12" s="103"/>
      <c r="D12" s="47"/>
      <c r="E12" s="71" t="s">
        <v>1</v>
      </c>
      <c r="F12" s="72" t="s">
        <v>1</v>
      </c>
      <c r="G12" s="72" t="s">
        <v>1</v>
      </c>
      <c r="H12" s="73" t="s">
        <v>1</v>
      </c>
      <c r="I12" s="47"/>
      <c r="J12" s="74"/>
      <c r="K12" s="75"/>
      <c r="L12" s="75"/>
      <c r="M12" s="75"/>
      <c r="N12" s="76"/>
      <c r="P12" s="47"/>
      <c r="Q12" s="47"/>
    </row>
    <row r="13" spans="1:17" x14ac:dyDescent="0.25">
      <c r="A13" s="77" t="s">
        <v>130</v>
      </c>
      <c r="B13" s="78">
        <v>8760</v>
      </c>
      <c r="C13" s="188">
        <v>7500</v>
      </c>
      <c r="D13" s="79">
        <v>440</v>
      </c>
      <c r="E13" s="80">
        <v>5.8799999999999998E-4</v>
      </c>
      <c r="F13" s="81">
        <v>2.27</v>
      </c>
      <c r="G13" s="81">
        <v>3.51</v>
      </c>
      <c r="H13" s="86">
        <v>2.9600000000000001E-2</v>
      </c>
      <c r="I13" s="82">
        <v>1.941E-2</v>
      </c>
      <c r="J13" s="83">
        <f t="shared" ref="J13:N14" si="0">+E13*$C13*$D13*$B13/2000/1000000</f>
        <v>8.4989519999999989E-3</v>
      </c>
      <c r="K13" s="81">
        <f t="shared" si="0"/>
        <v>32.810580000000002</v>
      </c>
      <c r="L13" s="81">
        <f t="shared" si="0"/>
        <v>50.733539999999998</v>
      </c>
      <c r="M13" s="81">
        <f t="shared" si="0"/>
        <v>0.42783840000000001</v>
      </c>
      <c r="N13" s="84">
        <f t="shared" si="0"/>
        <v>0.28055213999999995</v>
      </c>
      <c r="P13" s="75"/>
      <c r="Q13" s="85"/>
    </row>
    <row r="14" spans="1:17" x14ac:dyDescent="0.25">
      <c r="A14" s="77" t="s">
        <v>131</v>
      </c>
      <c r="B14" s="78">
        <v>8760</v>
      </c>
      <c r="C14" s="188">
        <v>7500</v>
      </c>
      <c r="D14" s="79">
        <v>440</v>
      </c>
      <c r="E14" s="80">
        <v>5.8799999999999998E-4</v>
      </c>
      <c r="F14" s="81">
        <v>2.27</v>
      </c>
      <c r="G14" s="81">
        <v>3.51</v>
      </c>
      <c r="H14" s="86">
        <v>2.9600000000000001E-2</v>
      </c>
      <c r="I14" s="82">
        <v>1.941E-2</v>
      </c>
      <c r="J14" s="83">
        <f t="shared" si="0"/>
        <v>8.4989519999999989E-3</v>
      </c>
      <c r="K14" s="81">
        <f t="shared" si="0"/>
        <v>32.810580000000002</v>
      </c>
      <c r="L14" s="81">
        <f t="shared" si="0"/>
        <v>50.733539999999998</v>
      </c>
      <c r="M14" s="81">
        <f t="shared" si="0"/>
        <v>0.42783840000000001</v>
      </c>
      <c r="N14" s="84">
        <f t="shared" si="0"/>
        <v>0.28055213999999995</v>
      </c>
      <c r="P14" s="75"/>
      <c r="Q14" s="85"/>
    </row>
    <row r="15" spans="1:17" ht="13.8" thickBot="1" x14ac:dyDescent="0.3">
      <c r="A15" s="88"/>
      <c r="B15" s="89"/>
      <c r="C15" s="90"/>
      <c r="D15" s="90"/>
      <c r="E15" s="91"/>
      <c r="F15" s="92"/>
      <c r="G15" s="92"/>
      <c r="H15" s="92"/>
      <c r="I15" s="93"/>
      <c r="J15" s="91"/>
      <c r="K15" s="92"/>
      <c r="L15" s="92"/>
      <c r="M15" s="92"/>
      <c r="N15" s="94"/>
      <c r="P15" s="47"/>
      <c r="Q15" s="47"/>
    </row>
    <row r="16" spans="1:17" ht="13.8" thickTop="1" x14ac:dyDescent="0.25">
      <c r="A16" s="95" t="s">
        <v>5</v>
      </c>
      <c r="B16" s="96"/>
      <c r="C16" s="96"/>
      <c r="D16" s="97"/>
      <c r="E16" s="98" t="s">
        <v>1</v>
      </c>
      <c r="F16" s="99" t="s">
        <v>1</v>
      </c>
      <c r="G16" s="99" t="s">
        <v>1</v>
      </c>
      <c r="H16" s="100" t="s">
        <v>1</v>
      </c>
      <c r="I16" s="101" t="s">
        <v>1</v>
      </c>
      <c r="J16" s="100">
        <f>SUM(J13:J14)</f>
        <v>1.6997903999999998E-2</v>
      </c>
      <c r="K16" s="100">
        <f>SUM(K13:K14)</f>
        <v>65.621160000000003</v>
      </c>
      <c r="L16" s="100">
        <f>SUM(L13:L14)</f>
        <v>101.46708</v>
      </c>
      <c r="M16" s="100">
        <f>SUM(M13:M14)</f>
        <v>0.85567680000000002</v>
      </c>
      <c r="N16" s="102">
        <f>SUM(N13:N14)</f>
        <v>0.5611042799999999</v>
      </c>
      <c r="P16" s="190"/>
      <c r="Q16" s="103"/>
    </row>
    <row r="17" spans="1:17" x14ac:dyDescent="0.25">
      <c r="A17" s="47"/>
      <c r="B17" s="47"/>
      <c r="C17" s="47"/>
      <c r="D17" s="47"/>
      <c r="E17" s="47"/>
      <c r="F17" s="47"/>
      <c r="G17" s="47"/>
      <c r="H17" s="75"/>
      <c r="I17" s="104"/>
      <c r="J17" s="104"/>
      <c r="K17" s="47"/>
      <c r="L17" s="47"/>
      <c r="M17" s="47"/>
      <c r="N17" s="47"/>
      <c r="O17" s="47"/>
      <c r="P17" s="47"/>
      <c r="Q17" s="47"/>
    </row>
    <row r="18" spans="1:17" x14ac:dyDescent="0.25">
      <c r="A18" s="108" t="s">
        <v>97</v>
      </c>
      <c r="B18" s="109"/>
      <c r="C18" s="109"/>
      <c r="D18" s="110"/>
      <c r="E18" s="111"/>
      <c r="F18" s="112"/>
      <c r="G18" s="112"/>
      <c r="H18" s="112"/>
      <c r="I18" s="112"/>
      <c r="J18" s="112"/>
      <c r="K18" s="112"/>
      <c r="L18" s="112"/>
      <c r="M18" s="47"/>
      <c r="N18" s="47"/>
      <c r="O18" s="47"/>
      <c r="P18" s="47"/>
      <c r="Q18" s="47"/>
    </row>
    <row r="19" spans="1:17" x14ac:dyDescent="0.25">
      <c r="A19" s="113"/>
      <c r="B19" s="114"/>
      <c r="C19" s="114"/>
      <c r="D19" s="115"/>
      <c r="E19" s="111"/>
      <c r="F19" s="112"/>
      <c r="G19" s="112"/>
      <c r="H19" s="112"/>
      <c r="I19" s="112"/>
      <c r="J19" s="112"/>
      <c r="K19" s="112"/>
      <c r="L19" s="112"/>
      <c r="M19" s="47"/>
      <c r="N19" s="47"/>
      <c r="O19" s="47"/>
      <c r="P19" s="47"/>
      <c r="Q19" s="47"/>
    </row>
    <row r="20" spans="1:17" ht="13.8" thickBot="1" x14ac:dyDescent="0.3">
      <c r="A20" s="116" t="s">
        <v>65</v>
      </c>
      <c r="B20" s="117" t="s">
        <v>66</v>
      </c>
      <c r="C20" s="118" t="s">
        <v>67</v>
      </c>
      <c r="D20" s="119" t="s">
        <v>68</v>
      </c>
      <c r="F20" s="184"/>
      <c r="G20" s="184"/>
      <c r="H20" s="112"/>
      <c r="I20" s="112"/>
      <c r="J20" s="112"/>
      <c r="K20" s="112"/>
      <c r="L20" s="112"/>
      <c r="M20" s="47"/>
      <c r="N20" s="47"/>
      <c r="O20" s="47"/>
      <c r="P20" s="47"/>
      <c r="Q20" s="47"/>
    </row>
    <row r="21" spans="1:17" x14ac:dyDescent="0.25">
      <c r="A21" s="120" t="s">
        <v>32</v>
      </c>
      <c r="B21" s="121">
        <v>2.7899999999999999E-3</v>
      </c>
      <c r="C21" s="121">
        <v>8.3599999999999994E-3</v>
      </c>
      <c r="D21" s="122">
        <v>7.7600000000000004E-3</v>
      </c>
      <c r="F21" s="185"/>
      <c r="G21" s="185"/>
      <c r="H21" s="112"/>
      <c r="I21" s="112"/>
      <c r="J21" s="112"/>
      <c r="K21" s="112"/>
      <c r="L21" s="112"/>
      <c r="M21" s="47"/>
      <c r="N21" s="47"/>
      <c r="O21" s="47"/>
      <c r="P21" s="47"/>
      <c r="Q21" s="47"/>
    </row>
    <row r="22" spans="1:17" x14ac:dyDescent="0.25">
      <c r="A22" s="120" t="s">
        <v>33</v>
      </c>
      <c r="B22" s="121">
        <v>2.63E-3</v>
      </c>
      <c r="C22" s="121">
        <v>5.1399999999999996E-3</v>
      </c>
      <c r="D22" s="122">
        <v>7.7799999999999996E-3</v>
      </c>
      <c r="F22" s="185"/>
      <c r="G22" s="185"/>
      <c r="H22" s="112"/>
      <c r="I22" s="112"/>
      <c r="J22" s="112"/>
      <c r="K22" s="112"/>
      <c r="L22" s="112"/>
      <c r="M22" s="47"/>
      <c r="N22" s="47"/>
      <c r="O22" s="47"/>
      <c r="P22" s="47"/>
      <c r="Q22" s="47"/>
    </row>
    <row r="23" spans="1:17" x14ac:dyDescent="0.25">
      <c r="A23" s="120" t="s">
        <v>28</v>
      </c>
      <c r="B23" s="121">
        <v>1.58E-3</v>
      </c>
      <c r="C23" s="121">
        <v>4.4000000000000002E-4</v>
      </c>
      <c r="D23" s="122">
        <v>1.9400000000000001E-3</v>
      </c>
      <c r="F23" s="185"/>
      <c r="G23" s="185"/>
      <c r="H23" s="112"/>
      <c r="I23" s="112"/>
      <c r="J23" s="112"/>
      <c r="K23" s="112"/>
      <c r="L23" s="112"/>
      <c r="M23" s="47"/>
      <c r="N23" s="47"/>
      <c r="O23" s="47"/>
      <c r="P23" s="47"/>
      <c r="Q23" s="47"/>
    </row>
    <row r="24" spans="1:17" x14ac:dyDescent="0.25">
      <c r="A24" s="120" t="s">
        <v>35</v>
      </c>
      <c r="B24" s="121">
        <v>2.0500000000000001E-2</v>
      </c>
      <c r="C24" s="121">
        <v>5.28E-2</v>
      </c>
      <c r="D24" s="122">
        <v>5.5199999999999999E-2</v>
      </c>
      <c r="F24" s="185"/>
      <c r="G24" s="185"/>
      <c r="H24" s="112"/>
      <c r="I24" s="112"/>
      <c r="J24" s="112"/>
      <c r="K24" s="112"/>
      <c r="L24" s="112"/>
      <c r="M24" s="47"/>
      <c r="N24" s="47"/>
      <c r="O24" s="47"/>
      <c r="P24" s="47"/>
      <c r="Q24" s="47"/>
    </row>
    <row r="25" spans="1:17" x14ac:dyDescent="0.25">
      <c r="A25" s="120" t="s">
        <v>69</v>
      </c>
      <c r="B25" s="121">
        <v>3.0599999999999998E-3</v>
      </c>
      <c r="C25" s="121">
        <v>2.5000000000000001E-3</v>
      </c>
      <c r="D25" s="122">
        <v>2.48E-3</v>
      </c>
      <c r="F25" s="185"/>
      <c r="G25" s="185"/>
      <c r="H25" s="112"/>
      <c r="I25" s="112"/>
      <c r="J25" s="112"/>
      <c r="K25" s="112"/>
      <c r="L25" s="112"/>
      <c r="M25" s="47"/>
      <c r="N25" s="47"/>
      <c r="O25" s="47"/>
      <c r="P25" s="47"/>
      <c r="Q25" s="47"/>
    </row>
    <row r="26" spans="1:17" x14ac:dyDescent="0.25">
      <c r="A26" s="120" t="s">
        <v>30</v>
      </c>
      <c r="B26" s="121"/>
      <c r="C26" s="121"/>
      <c r="D26" s="122"/>
      <c r="F26" s="185"/>
      <c r="G26" s="185"/>
      <c r="H26" s="112"/>
      <c r="I26" s="112"/>
      <c r="J26" s="112"/>
      <c r="K26" s="112"/>
      <c r="L26" s="112"/>
      <c r="M26" s="47"/>
      <c r="N26" s="47"/>
      <c r="O26" s="47"/>
      <c r="P26" s="47"/>
      <c r="Q26" s="47"/>
    </row>
    <row r="27" spans="1:17" x14ac:dyDescent="0.25">
      <c r="A27" s="120" t="s">
        <v>29</v>
      </c>
      <c r="B27" s="121"/>
      <c r="C27" s="121"/>
      <c r="D27" s="122"/>
      <c r="F27" s="185"/>
      <c r="G27" s="185"/>
      <c r="H27" s="112"/>
      <c r="I27" s="112"/>
      <c r="J27" s="112"/>
      <c r="K27" s="112"/>
      <c r="L27" s="112"/>
      <c r="M27" s="47"/>
      <c r="N27" s="47"/>
      <c r="O27" s="47"/>
      <c r="P27" s="47"/>
      <c r="Q27" s="47"/>
    </row>
    <row r="28" spans="1:17" x14ac:dyDescent="0.25">
      <c r="A28" s="182" t="s">
        <v>31</v>
      </c>
      <c r="B28" s="124"/>
      <c r="C28" s="124"/>
      <c r="D28" s="183"/>
      <c r="F28" s="185"/>
      <c r="G28" s="185"/>
      <c r="H28" s="112"/>
      <c r="I28" s="112"/>
      <c r="J28" s="112"/>
      <c r="K28" s="112"/>
      <c r="L28" s="112"/>
      <c r="M28" s="47"/>
      <c r="N28" s="47"/>
      <c r="O28" s="47"/>
      <c r="P28" s="47"/>
      <c r="Q28" s="47"/>
    </row>
    <row r="29" spans="1:17" x14ac:dyDescent="0.25">
      <c r="A29" s="123" t="s">
        <v>70</v>
      </c>
      <c r="B29" s="124">
        <v>3.2399999999999998E-2</v>
      </c>
      <c r="C29" s="124">
        <v>7.2029999999999997E-2</v>
      </c>
      <c r="D29" s="124">
        <v>7.954E-2</v>
      </c>
      <c r="F29" s="191"/>
      <c r="G29" s="186"/>
      <c r="H29" s="112"/>
      <c r="I29" s="112"/>
      <c r="J29" s="112"/>
      <c r="K29" s="112"/>
      <c r="L29" s="112"/>
      <c r="M29" s="47"/>
      <c r="N29" s="47"/>
      <c r="O29" s="47"/>
      <c r="P29" s="47"/>
      <c r="Q29" s="47"/>
    </row>
    <row r="30" spans="1:17" x14ac:dyDescent="0.25">
      <c r="A30" s="113"/>
      <c r="B30" s="114"/>
      <c r="C30" s="114"/>
      <c r="D30" s="115"/>
      <c r="E30" s="111"/>
      <c r="F30" s="112"/>
      <c r="G30" s="112"/>
      <c r="H30" s="112"/>
      <c r="I30" s="112"/>
      <c r="J30" s="112"/>
      <c r="K30" s="112"/>
      <c r="L30" s="112"/>
      <c r="M30" s="47"/>
      <c r="N30" s="47"/>
      <c r="O30" s="47"/>
      <c r="P30" s="47"/>
      <c r="Q30" s="47"/>
    </row>
    <row r="31" spans="1:17" x14ac:dyDescent="0.25">
      <c r="A31" s="169" t="s">
        <v>98</v>
      </c>
      <c r="B31" s="169"/>
      <c r="C31" s="169"/>
      <c r="D31" s="112"/>
      <c r="E31" s="112"/>
      <c r="F31" s="112"/>
      <c r="G31" s="112"/>
      <c r="H31" s="112"/>
      <c r="I31" s="112"/>
      <c r="J31" s="112"/>
      <c r="K31" s="112"/>
      <c r="L31" s="112"/>
      <c r="M31" s="47"/>
      <c r="N31" s="47"/>
      <c r="O31" s="47"/>
      <c r="P31" s="47"/>
      <c r="Q31" s="47"/>
    </row>
    <row r="32" spans="1:17" x14ac:dyDescent="0.25">
      <c r="A32" s="170" t="s">
        <v>4</v>
      </c>
      <c r="B32" s="171"/>
      <c r="C32" s="172"/>
      <c r="D32" s="172"/>
      <c r="E32" s="172"/>
      <c r="F32" s="172"/>
      <c r="G32" s="172"/>
      <c r="H32" s="172"/>
      <c r="I32" s="172"/>
      <c r="J32" s="172"/>
      <c r="K32" s="172"/>
      <c r="L32" s="173"/>
      <c r="M32" s="47"/>
      <c r="N32" s="47"/>
      <c r="O32" s="47"/>
      <c r="P32" s="47"/>
      <c r="Q32" s="47"/>
    </row>
    <row r="33" spans="1:17" x14ac:dyDescent="0.25">
      <c r="A33" s="174" t="s">
        <v>8</v>
      </c>
      <c r="B33" s="175"/>
      <c r="C33" s="189"/>
      <c r="D33" s="228" t="s">
        <v>65</v>
      </c>
      <c r="E33" s="228"/>
      <c r="F33" s="228"/>
      <c r="G33" s="228"/>
      <c r="H33" s="228"/>
      <c r="I33" s="228"/>
      <c r="J33" s="228"/>
      <c r="K33" s="228"/>
      <c r="L33" s="229"/>
      <c r="M33" s="47"/>
      <c r="N33" s="47"/>
      <c r="O33" s="47"/>
      <c r="P33" s="47"/>
      <c r="Q33" s="47"/>
    </row>
    <row r="34" spans="1:17" x14ac:dyDescent="0.25">
      <c r="A34" s="174"/>
      <c r="B34" s="176" t="s">
        <v>99</v>
      </c>
      <c r="C34" s="176"/>
      <c r="D34" s="176" t="s">
        <v>32</v>
      </c>
      <c r="E34" s="176" t="s">
        <v>33</v>
      </c>
      <c r="F34" s="176" t="s">
        <v>28</v>
      </c>
      <c r="G34" s="176" t="s">
        <v>35</v>
      </c>
      <c r="H34" s="176" t="s">
        <v>69</v>
      </c>
      <c r="I34" s="176" t="s">
        <v>30</v>
      </c>
      <c r="J34" s="176" t="s">
        <v>29</v>
      </c>
      <c r="K34" s="176" t="s">
        <v>100</v>
      </c>
      <c r="L34" s="176" t="s">
        <v>70</v>
      </c>
      <c r="M34" s="47"/>
      <c r="N34" s="47"/>
      <c r="O34" s="47"/>
      <c r="P34" s="47"/>
      <c r="Q34" s="47"/>
    </row>
    <row r="35" spans="1:17" x14ac:dyDescent="0.25">
      <c r="A35" s="192" t="s">
        <v>22</v>
      </c>
      <c r="B35" s="177">
        <f>+C13*D13/1000000</f>
        <v>3.3</v>
      </c>
      <c r="C35" s="177"/>
      <c r="D35" s="177">
        <f>+B35*$B$21*8760/2000</f>
        <v>4.032666E-2</v>
      </c>
      <c r="E35" s="177">
        <f>+B35*$B$22*4.38</f>
        <v>3.8014019999999996E-2</v>
      </c>
      <c r="F35" s="177">
        <f>+B35*$B$23*4.38</f>
        <v>2.2837319999999998E-2</v>
      </c>
      <c r="G35" s="177">
        <f>+B35*$B$24*4.38</f>
        <v>0.29630699999999999</v>
      </c>
      <c r="H35" s="178">
        <f>+B35*$B$25*4.38</f>
        <v>4.4229239999999996E-2</v>
      </c>
      <c r="I35" s="179" t="s">
        <v>38</v>
      </c>
      <c r="J35" s="179" t="s">
        <v>38</v>
      </c>
      <c r="K35" s="179" t="s">
        <v>38</v>
      </c>
      <c r="L35" s="177">
        <f>+B35*$B$29*4.38</f>
        <v>0.46830959999999994</v>
      </c>
      <c r="M35" s="47"/>
      <c r="N35" s="47"/>
      <c r="O35" s="47"/>
      <c r="P35" s="47"/>
      <c r="Q35" s="47"/>
    </row>
    <row r="36" spans="1:17" x14ac:dyDescent="0.25">
      <c r="A36" s="192" t="s">
        <v>23</v>
      </c>
      <c r="B36" s="177">
        <f>+C14*D14/1000000</f>
        <v>3.3</v>
      </c>
      <c r="C36" s="177"/>
      <c r="D36" s="177">
        <f>+B36*$B$21*8760/2000</f>
        <v>4.032666E-2</v>
      </c>
      <c r="E36" s="177">
        <f>+B36*$B$22*4.38</f>
        <v>3.8014019999999996E-2</v>
      </c>
      <c r="F36" s="177">
        <f>+B36*$B$23*4.38</f>
        <v>2.2837319999999998E-2</v>
      </c>
      <c r="G36" s="177">
        <f>+B36*$B$24*4.38</f>
        <v>0.29630699999999999</v>
      </c>
      <c r="H36" s="178">
        <f>+B36*$B$25*4.38</f>
        <v>4.4229239999999996E-2</v>
      </c>
      <c r="I36" s="179" t="s">
        <v>38</v>
      </c>
      <c r="J36" s="179" t="s">
        <v>38</v>
      </c>
      <c r="K36" s="179" t="s">
        <v>38</v>
      </c>
      <c r="L36" s="177">
        <f>+B36*$B$29*4.38</f>
        <v>0.46830959999999994</v>
      </c>
      <c r="M36" s="47"/>
      <c r="N36" s="47"/>
      <c r="O36" s="47"/>
      <c r="P36" s="47"/>
      <c r="Q36" s="47"/>
    </row>
    <row r="37" spans="1:17" x14ac:dyDescent="0.25">
      <c r="A37" s="177" t="s">
        <v>5</v>
      </c>
      <c r="B37" s="180"/>
      <c r="C37" s="180"/>
      <c r="D37" s="181">
        <f t="shared" ref="D37:L37" si="1">SUM(D35:D36)</f>
        <v>8.0653320000000001E-2</v>
      </c>
      <c r="E37" s="181">
        <f t="shared" si="1"/>
        <v>7.6028039999999991E-2</v>
      </c>
      <c r="F37" s="181">
        <f t="shared" si="1"/>
        <v>4.5674639999999996E-2</v>
      </c>
      <c r="G37" s="181">
        <f t="shared" si="1"/>
        <v>0.59261399999999997</v>
      </c>
      <c r="H37" s="181">
        <f t="shared" si="1"/>
        <v>8.8458479999999992E-2</v>
      </c>
      <c r="I37" s="181">
        <f t="shared" si="1"/>
        <v>0</v>
      </c>
      <c r="J37" s="181">
        <f t="shared" si="1"/>
        <v>0</v>
      </c>
      <c r="K37" s="181">
        <f t="shared" si="1"/>
        <v>0</v>
      </c>
      <c r="L37" s="181">
        <f t="shared" si="1"/>
        <v>0.93661919999999987</v>
      </c>
      <c r="M37" s="47"/>
      <c r="N37" s="47"/>
      <c r="O37" s="47"/>
      <c r="P37" s="47"/>
      <c r="Q37" s="47"/>
    </row>
    <row r="38" spans="1:17" x14ac:dyDescent="0.25">
      <c r="A38" s="47"/>
      <c r="B38" s="47"/>
      <c r="C38" s="47"/>
      <c r="D38" s="47"/>
      <c r="E38" s="47"/>
      <c r="F38" s="47"/>
      <c r="G38" s="47"/>
      <c r="H38" s="75"/>
      <c r="I38" s="104"/>
      <c r="J38" s="104"/>
      <c r="K38" s="47"/>
      <c r="L38" s="47"/>
      <c r="M38" s="47"/>
      <c r="N38" s="47"/>
      <c r="O38" s="47"/>
      <c r="P38" s="47"/>
      <c r="Q38" s="47"/>
    </row>
    <row r="39" spans="1:17" x14ac:dyDescent="0.25">
      <c r="A39" s="2" t="s">
        <v>24</v>
      </c>
      <c r="B39" s="47"/>
      <c r="C39" s="47"/>
      <c r="D39" s="47"/>
      <c r="E39" s="87"/>
      <c r="F39" s="105"/>
      <c r="G39" s="105"/>
      <c r="H39" s="47"/>
      <c r="I39" s="47"/>
      <c r="J39" s="47"/>
      <c r="K39" s="47"/>
      <c r="L39" s="75"/>
      <c r="M39" s="75"/>
      <c r="N39" s="75"/>
      <c r="O39" s="75"/>
      <c r="P39" s="47"/>
      <c r="Q39" s="47"/>
    </row>
    <row r="40" spans="1:17" x14ac:dyDescent="0.25">
      <c r="A40" s="2" t="s">
        <v>104</v>
      </c>
      <c r="B40" s="47"/>
      <c r="C40" s="47"/>
      <c r="D40" s="47"/>
      <c r="E40" s="87"/>
      <c r="F40" s="105"/>
      <c r="G40" s="105"/>
      <c r="H40" s="47"/>
      <c r="I40" s="47"/>
      <c r="J40" s="47"/>
      <c r="K40" s="47"/>
      <c r="L40" s="81"/>
      <c r="M40" s="81"/>
      <c r="N40" s="75"/>
      <c r="O40" s="75"/>
      <c r="P40" s="47"/>
      <c r="Q40" s="47"/>
    </row>
    <row r="41" spans="1:17" x14ac:dyDescent="0.25">
      <c r="A41" s="2" t="s">
        <v>132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81"/>
      <c r="M41" s="81"/>
      <c r="N41" s="47"/>
      <c r="O41" s="47"/>
      <c r="P41" s="47"/>
      <c r="Q41" s="47"/>
    </row>
    <row r="42" spans="1:17" x14ac:dyDescent="0.25">
      <c r="A42" s="2" t="s">
        <v>133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106"/>
      <c r="M42" s="106"/>
      <c r="N42" s="47"/>
      <c r="O42" s="47"/>
      <c r="P42" s="47"/>
      <c r="Q42" s="47"/>
    </row>
    <row r="43" spans="1:17" x14ac:dyDescent="0.25">
      <c r="A43" s="2" t="s">
        <v>61</v>
      </c>
      <c r="B43" s="3"/>
      <c r="C43" s="3"/>
      <c r="D43" s="47"/>
      <c r="E43" s="47"/>
      <c r="F43" s="47"/>
      <c r="G43" s="47"/>
      <c r="H43" s="47"/>
      <c r="I43" s="47"/>
      <c r="J43" s="47"/>
      <c r="K43" s="47"/>
      <c r="L43" s="106"/>
      <c r="M43" s="106"/>
      <c r="N43" s="47"/>
      <c r="O43" s="47"/>
      <c r="P43" s="47"/>
      <c r="Q43" s="47"/>
    </row>
    <row r="44" spans="1:17" x14ac:dyDescent="0.25">
      <c r="A44" s="2"/>
      <c r="B44" s="3"/>
      <c r="C44" s="3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</row>
    <row r="45" spans="1:17" x14ac:dyDescent="0.25">
      <c r="A45" s="2"/>
      <c r="B45" s="3"/>
      <c r="C45" s="3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</row>
    <row r="46" spans="1:17" x14ac:dyDescent="0.25">
      <c r="A46" s="2"/>
      <c r="B46" s="3"/>
      <c r="C46" s="3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</row>
  </sheetData>
  <mergeCells count="2">
    <mergeCell ref="D33:L33"/>
    <mergeCell ref="E9:I9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G12" sqref="G12"/>
    </sheetView>
  </sheetViews>
  <sheetFormatPr defaultRowHeight="13.2" x14ac:dyDescent="0.25"/>
  <cols>
    <col min="2" max="2" width="17.33203125" bestFit="1" customWidth="1"/>
    <col min="3" max="3" width="11" bestFit="1" customWidth="1"/>
    <col min="4" max="4" width="8.109375" customWidth="1"/>
    <col min="5" max="5" width="15.44140625" bestFit="1" customWidth="1"/>
    <col min="6" max="6" width="10.5546875" bestFit="1" customWidth="1"/>
    <col min="7" max="7" width="16.88671875" bestFit="1" customWidth="1"/>
    <col min="8" max="8" width="13.6640625" bestFit="1" customWidth="1"/>
  </cols>
  <sheetData>
    <row r="1" spans="1:8" ht="15.6" x14ac:dyDescent="0.3">
      <c r="A1" s="167" t="s">
        <v>0</v>
      </c>
      <c r="B1" s="125"/>
      <c r="C1" s="125"/>
      <c r="D1" s="125"/>
      <c r="E1" s="125"/>
      <c r="F1" s="125"/>
      <c r="G1" s="125"/>
      <c r="H1" s="125"/>
    </row>
    <row r="2" spans="1:8" ht="15.6" x14ac:dyDescent="0.3">
      <c r="A2" s="167" t="s">
        <v>128</v>
      </c>
      <c r="B2" s="125"/>
      <c r="C2" s="125"/>
      <c r="D2" s="125"/>
      <c r="E2" s="125"/>
      <c r="F2" s="125"/>
      <c r="G2" s="125"/>
      <c r="H2" s="125"/>
    </row>
    <row r="3" spans="1:8" ht="15.6" x14ac:dyDescent="0.3">
      <c r="A3" s="167" t="s">
        <v>129</v>
      </c>
      <c r="B3" s="125"/>
      <c r="C3" s="125"/>
      <c r="D3" s="125"/>
      <c r="E3" s="125"/>
      <c r="F3" s="125"/>
      <c r="G3" s="125"/>
      <c r="H3" s="125"/>
    </row>
    <row r="4" spans="1:8" ht="15.6" x14ac:dyDescent="0.3">
      <c r="A4" s="168" t="s">
        <v>71</v>
      </c>
      <c r="B4" s="125"/>
      <c r="C4" s="125"/>
      <c r="D4" s="125"/>
      <c r="E4" s="125"/>
      <c r="F4" s="125"/>
      <c r="G4" s="125"/>
      <c r="H4" s="125"/>
    </row>
    <row r="5" spans="1:8" ht="15" x14ac:dyDescent="0.25">
      <c r="A5" s="125"/>
      <c r="B5" s="125"/>
      <c r="C5" s="125"/>
      <c r="D5" s="125"/>
      <c r="E5" s="125"/>
      <c r="F5" s="125"/>
      <c r="G5" s="125"/>
      <c r="H5" s="125"/>
    </row>
    <row r="6" spans="1:8" ht="15.6" x14ac:dyDescent="0.3">
      <c r="A6" s="140" t="s">
        <v>105</v>
      </c>
      <c r="B6" s="125"/>
      <c r="C6" s="125"/>
      <c r="D6" s="125"/>
      <c r="E6" s="125"/>
      <c r="F6" s="141"/>
      <c r="G6" s="125"/>
      <c r="H6" s="125"/>
    </row>
    <row r="7" spans="1:8" ht="15" x14ac:dyDescent="0.25">
      <c r="A7" s="125"/>
      <c r="B7" s="125"/>
      <c r="C7" s="125"/>
      <c r="D7" s="125"/>
      <c r="E7" s="125"/>
      <c r="F7" s="141"/>
      <c r="G7" s="125"/>
      <c r="H7" s="125"/>
    </row>
    <row r="8" spans="1:8" ht="15" x14ac:dyDescent="0.25">
      <c r="A8" s="142"/>
      <c r="B8" s="143"/>
      <c r="C8" s="144" t="s">
        <v>80</v>
      </c>
      <c r="D8" s="144" t="s">
        <v>81</v>
      </c>
      <c r="E8" s="144" t="s">
        <v>82</v>
      </c>
      <c r="F8" s="144" t="s">
        <v>83</v>
      </c>
      <c r="G8" s="144" t="s">
        <v>9</v>
      </c>
      <c r="H8" s="145" t="s">
        <v>84</v>
      </c>
    </row>
    <row r="9" spans="1:8" ht="15" x14ac:dyDescent="0.25">
      <c r="A9" s="146" t="s">
        <v>34</v>
      </c>
      <c r="B9" s="147" t="s">
        <v>59</v>
      </c>
      <c r="C9" s="148" t="s">
        <v>85</v>
      </c>
      <c r="D9" s="148" t="s">
        <v>25</v>
      </c>
      <c r="E9" s="148" t="s">
        <v>86</v>
      </c>
      <c r="F9" s="148" t="s">
        <v>87</v>
      </c>
      <c r="G9" s="148" t="s">
        <v>88</v>
      </c>
      <c r="H9" s="149" t="s">
        <v>39</v>
      </c>
    </row>
    <row r="10" spans="1:8" ht="15" x14ac:dyDescent="0.25">
      <c r="A10" s="150"/>
      <c r="B10" s="151"/>
      <c r="C10" s="152" t="s">
        <v>89</v>
      </c>
      <c r="D10" s="152" t="s">
        <v>90</v>
      </c>
      <c r="E10" s="152" t="s">
        <v>91</v>
      </c>
      <c r="F10" s="152"/>
      <c r="G10" s="152" t="s">
        <v>92</v>
      </c>
      <c r="H10" s="153" t="s">
        <v>93</v>
      </c>
    </row>
    <row r="11" spans="1:8" ht="15" x14ac:dyDescent="0.25">
      <c r="A11" s="154"/>
      <c r="B11" s="154"/>
      <c r="C11" s="125"/>
      <c r="D11" s="125"/>
      <c r="E11" s="125"/>
      <c r="F11" s="125"/>
      <c r="G11" s="125"/>
      <c r="H11" s="155"/>
    </row>
    <row r="12" spans="1:8" ht="15" x14ac:dyDescent="0.25">
      <c r="A12" s="156" t="s">
        <v>77</v>
      </c>
      <c r="B12" s="156" t="s">
        <v>94</v>
      </c>
      <c r="C12" s="157">
        <v>68</v>
      </c>
      <c r="D12" s="158">
        <v>65.56</v>
      </c>
      <c r="E12" s="159">
        <v>4.0999999999999996</v>
      </c>
      <c r="F12" s="160">
        <v>0.6</v>
      </c>
      <c r="G12" s="161">
        <f>+Tanks!D11</f>
        <v>105840</v>
      </c>
      <c r="H12" s="162">
        <f>(12.46*E12*F12*C12/(D12+460))*(G12/1000)/2000</f>
        <v>0.20987446094832179</v>
      </c>
    </row>
    <row r="13" spans="1:8" ht="15" x14ac:dyDescent="0.25">
      <c r="A13" s="163"/>
      <c r="B13" s="163"/>
      <c r="C13" s="164"/>
      <c r="D13" s="164"/>
      <c r="E13" s="164"/>
      <c r="F13" s="164"/>
      <c r="G13" s="164"/>
      <c r="H13" s="165"/>
    </row>
    <row r="14" spans="1:8" ht="15" x14ac:dyDescent="0.25">
      <c r="A14" s="125"/>
      <c r="B14" s="125"/>
      <c r="C14" s="125"/>
      <c r="D14" s="125"/>
      <c r="E14" s="125"/>
      <c r="F14" s="125"/>
      <c r="G14" s="125"/>
      <c r="H14" s="125"/>
    </row>
    <row r="15" spans="1:8" ht="15" x14ac:dyDescent="0.25">
      <c r="A15" s="107" t="s">
        <v>78</v>
      </c>
      <c r="B15" s="125"/>
      <c r="C15" s="125"/>
      <c r="D15" s="125"/>
      <c r="E15" s="125"/>
      <c r="F15" s="125"/>
      <c r="G15" s="125"/>
      <c r="H15" s="125"/>
    </row>
    <row r="16" spans="1:8" ht="15.6" x14ac:dyDescent="0.3">
      <c r="A16" s="166" t="s">
        <v>95</v>
      </c>
      <c r="B16" s="139"/>
      <c r="C16" s="139"/>
      <c r="D16" s="139"/>
      <c r="E16" s="139"/>
      <c r="F16" s="139"/>
      <c r="G16" s="139"/>
      <c r="H16" s="139"/>
    </row>
    <row r="17" spans="1:8" ht="15.6" x14ac:dyDescent="0.3">
      <c r="A17" s="166" t="s">
        <v>96</v>
      </c>
      <c r="B17" s="139"/>
      <c r="C17" s="139"/>
      <c r="D17" s="139"/>
      <c r="E17" s="139"/>
      <c r="F17" s="139"/>
      <c r="G17" s="139"/>
      <c r="H17" s="139"/>
    </row>
  </sheetData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workbookViewId="0">
      <selection activeCell="A11" sqref="A11"/>
    </sheetView>
  </sheetViews>
  <sheetFormatPr defaultRowHeight="13.2" x14ac:dyDescent="0.25"/>
  <cols>
    <col min="1" max="1" width="10.44140625" customWidth="1"/>
    <col min="2" max="2" width="19.6640625" bestFit="1" customWidth="1"/>
    <col min="3" max="3" width="12.88671875" bestFit="1" customWidth="1"/>
    <col min="4" max="4" width="14.33203125" bestFit="1" customWidth="1"/>
    <col min="5" max="5" width="11.44140625" bestFit="1" customWidth="1"/>
    <col min="6" max="7" width="10.109375" bestFit="1" customWidth="1"/>
    <col min="8" max="8" width="12.33203125" bestFit="1" customWidth="1"/>
    <col min="9" max="9" width="12.109375" bestFit="1" customWidth="1"/>
  </cols>
  <sheetData>
    <row r="1" spans="1:10" ht="15.6" x14ac:dyDescent="0.3">
      <c r="A1" s="167" t="s">
        <v>0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15.6" x14ac:dyDescent="0.3">
      <c r="A2" s="167" t="s">
        <v>128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0" ht="15.6" x14ac:dyDescent="0.3">
      <c r="A3" s="167" t="s">
        <v>129</v>
      </c>
      <c r="B3" s="125"/>
      <c r="C3" s="125"/>
      <c r="D3" s="125"/>
      <c r="E3" s="125"/>
      <c r="F3" s="125"/>
      <c r="G3" s="125"/>
      <c r="H3" s="125"/>
      <c r="I3" s="125"/>
      <c r="J3" s="125"/>
    </row>
    <row r="4" spans="1:10" ht="15.6" x14ac:dyDescent="0.3">
      <c r="A4" s="168" t="s">
        <v>71</v>
      </c>
      <c r="B4" s="125"/>
      <c r="C4" s="125"/>
      <c r="D4" s="125"/>
      <c r="E4" s="125"/>
      <c r="F4" s="125"/>
      <c r="G4" s="125"/>
      <c r="H4" s="125"/>
      <c r="I4" s="125"/>
      <c r="J4" s="125"/>
    </row>
    <row r="5" spans="1:10" ht="15" x14ac:dyDescent="0.25">
      <c r="A5" s="125"/>
      <c r="B5" s="125"/>
      <c r="C5" s="125"/>
      <c r="D5" s="125"/>
      <c r="E5" s="125"/>
      <c r="F5" s="125"/>
      <c r="G5" s="125"/>
      <c r="H5" s="125"/>
      <c r="I5" s="125"/>
      <c r="J5" s="125"/>
    </row>
    <row r="6" spans="1:10" ht="15.6" x14ac:dyDescent="0.3">
      <c r="A6" s="140" t="s">
        <v>79</v>
      </c>
      <c r="B6" s="125"/>
      <c r="C6" s="125"/>
      <c r="D6" s="125"/>
      <c r="E6" s="125"/>
      <c r="F6" s="125"/>
      <c r="G6" s="125"/>
      <c r="H6" s="125"/>
      <c r="I6" s="125"/>
      <c r="J6" s="125"/>
    </row>
    <row r="7" spans="1:10" ht="15.6" x14ac:dyDescent="0.3">
      <c r="A7" s="206"/>
      <c r="B7" s="125"/>
      <c r="C7" s="125"/>
      <c r="D7" s="125"/>
      <c r="E7" s="125"/>
      <c r="F7" s="125"/>
      <c r="G7" s="125"/>
      <c r="H7" s="125"/>
      <c r="I7" s="125"/>
      <c r="J7" s="125"/>
    </row>
    <row r="8" spans="1:10" ht="15" x14ac:dyDescent="0.25">
      <c r="A8" s="207"/>
      <c r="B8" s="208"/>
      <c r="C8" s="209"/>
      <c r="D8" s="209" t="s">
        <v>106</v>
      </c>
      <c r="E8" s="209" t="s">
        <v>107</v>
      </c>
      <c r="F8" s="209" t="s">
        <v>108</v>
      </c>
      <c r="G8" s="209" t="s">
        <v>109</v>
      </c>
      <c r="H8" s="209" t="s">
        <v>106</v>
      </c>
      <c r="I8" s="209" t="s">
        <v>110</v>
      </c>
      <c r="J8" s="125"/>
    </row>
    <row r="9" spans="1:10" ht="15" x14ac:dyDescent="0.25">
      <c r="A9" s="210"/>
      <c r="B9" s="211"/>
      <c r="C9" s="212" t="s">
        <v>111</v>
      </c>
      <c r="D9" s="212" t="s">
        <v>112</v>
      </c>
      <c r="E9" s="212" t="s">
        <v>113</v>
      </c>
      <c r="F9" s="212" t="s">
        <v>114</v>
      </c>
      <c r="G9" s="212" t="s">
        <v>114</v>
      </c>
      <c r="H9" s="212" t="s">
        <v>115</v>
      </c>
      <c r="I9" s="212" t="s">
        <v>116</v>
      </c>
      <c r="J9" s="125"/>
    </row>
    <row r="10" spans="1:10" ht="15.6" thickBot="1" x14ac:dyDescent="0.3">
      <c r="A10" s="213" t="s">
        <v>117</v>
      </c>
      <c r="B10" s="214" t="s">
        <v>118</v>
      </c>
      <c r="C10" s="215" t="s">
        <v>119</v>
      </c>
      <c r="D10" s="215" t="s">
        <v>120</v>
      </c>
      <c r="E10" s="215" t="s">
        <v>121</v>
      </c>
      <c r="F10" s="215" t="s">
        <v>46</v>
      </c>
      <c r="G10" s="215" t="s">
        <v>46</v>
      </c>
      <c r="H10" s="215" t="s">
        <v>60</v>
      </c>
      <c r="I10" s="215" t="s">
        <v>122</v>
      </c>
      <c r="J10" s="125"/>
    </row>
    <row r="11" spans="1:10" ht="15.6" thickTop="1" x14ac:dyDescent="0.25">
      <c r="A11" s="210" t="s">
        <v>135</v>
      </c>
      <c r="B11" s="211" t="s">
        <v>124</v>
      </c>
      <c r="C11" s="226">
        <v>8820</v>
      </c>
      <c r="D11" s="226">
        <f>+C11*12</f>
        <v>105840</v>
      </c>
      <c r="E11" s="216">
        <v>4200</v>
      </c>
      <c r="F11" s="217">
        <v>526.4</v>
      </c>
      <c r="G11" s="217">
        <v>605.79999999999995</v>
      </c>
      <c r="H11" s="218">
        <f>(F11+G11)/2000</f>
        <v>0.56609999999999994</v>
      </c>
      <c r="I11" s="217">
        <f>+((F11*E11)/D11)+G11/8760</f>
        <v>20.958044140030442</v>
      </c>
      <c r="J11" s="125"/>
    </row>
    <row r="12" spans="1:10" ht="15" x14ac:dyDescent="0.25">
      <c r="A12" s="210" t="s">
        <v>136</v>
      </c>
      <c r="B12" s="211" t="s">
        <v>123</v>
      </c>
      <c r="C12" s="226">
        <v>1500</v>
      </c>
      <c r="D12" s="226">
        <f>+C12*12</f>
        <v>18000</v>
      </c>
      <c r="E12" s="216">
        <v>4200</v>
      </c>
      <c r="F12" s="217">
        <v>0</v>
      </c>
      <c r="G12" s="217">
        <v>0</v>
      </c>
      <c r="H12" s="217">
        <f>(F12+G12)/2000</f>
        <v>0</v>
      </c>
      <c r="I12" s="217">
        <f>+((F12*E12)/D12)+G12/8760</f>
        <v>0</v>
      </c>
      <c r="J12" s="125"/>
    </row>
    <row r="13" spans="1:10" ht="15" x14ac:dyDescent="0.25">
      <c r="A13" s="224" t="s">
        <v>137</v>
      </c>
      <c r="B13" s="220" t="s">
        <v>125</v>
      </c>
      <c r="C13" s="227">
        <v>500</v>
      </c>
      <c r="D13" s="227">
        <f>+C13*12</f>
        <v>6000</v>
      </c>
      <c r="E13" s="221">
        <v>4200</v>
      </c>
      <c r="F13" s="223">
        <v>0</v>
      </c>
      <c r="G13" s="223">
        <v>0</v>
      </c>
      <c r="H13" s="223">
        <f>(F13+G13)/2000</f>
        <v>0</v>
      </c>
      <c r="I13" s="223">
        <f>+((F13*E13)/D13)+G13/8760</f>
        <v>0</v>
      </c>
      <c r="J13" s="125"/>
    </row>
    <row r="14" spans="1:10" ht="15" x14ac:dyDescent="0.25">
      <c r="A14" s="224" t="s">
        <v>5</v>
      </c>
      <c r="B14" s="220"/>
      <c r="C14" s="219"/>
      <c r="D14" s="222"/>
      <c r="E14" s="219"/>
      <c r="F14" s="225">
        <f>SUM(F11:F13)</f>
        <v>526.4</v>
      </c>
      <c r="G14" s="225">
        <f>SUM(G11:G13)</f>
        <v>605.79999999999995</v>
      </c>
      <c r="H14" s="225">
        <f>SUM(H11:H13)</f>
        <v>0.56609999999999994</v>
      </c>
      <c r="I14" s="225">
        <f>SUM(I11:I13)</f>
        <v>20.958044140030442</v>
      </c>
      <c r="J14" s="125"/>
    </row>
    <row r="15" spans="1:10" ht="15" x14ac:dyDescent="0.25">
      <c r="A15" s="125"/>
      <c r="B15" s="125"/>
      <c r="C15" s="125"/>
      <c r="D15" s="125"/>
      <c r="E15" s="125"/>
      <c r="F15" s="125"/>
      <c r="G15" s="125"/>
      <c r="H15" s="125"/>
      <c r="I15" s="125"/>
      <c r="J15" s="125"/>
    </row>
    <row r="16" spans="1:10" ht="15" x14ac:dyDescent="0.25">
      <c r="A16" s="107" t="s">
        <v>78</v>
      </c>
      <c r="B16" s="125"/>
      <c r="C16" s="125"/>
      <c r="D16" s="125"/>
      <c r="E16" s="125"/>
      <c r="F16" s="125"/>
      <c r="G16" s="125"/>
      <c r="H16" s="125"/>
      <c r="I16" s="125"/>
      <c r="J16" s="125"/>
    </row>
    <row r="17" spans="1:10" ht="15" x14ac:dyDescent="0.25">
      <c r="A17" s="107" t="s">
        <v>126</v>
      </c>
      <c r="B17" s="125"/>
      <c r="C17" s="125"/>
      <c r="D17" s="125"/>
      <c r="E17" s="125"/>
      <c r="F17" s="125"/>
      <c r="G17" s="125"/>
      <c r="H17" s="125"/>
      <c r="I17" s="125"/>
      <c r="J17" s="125"/>
    </row>
    <row r="18" spans="1:10" ht="15" x14ac:dyDescent="0.25">
      <c r="A18" s="107" t="s">
        <v>139</v>
      </c>
      <c r="B18" s="125"/>
      <c r="C18" s="125"/>
      <c r="D18" s="125"/>
      <c r="E18" s="125"/>
      <c r="F18" s="125"/>
      <c r="G18" s="125"/>
      <c r="H18" s="125"/>
      <c r="I18" s="125"/>
      <c r="J18" s="125"/>
    </row>
    <row r="19" spans="1:10" ht="15" x14ac:dyDescent="0.25">
      <c r="A19" s="125"/>
      <c r="B19" s="125"/>
      <c r="C19" s="125"/>
      <c r="D19" s="125"/>
      <c r="E19" s="125"/>
      <c r="F19" s="125"/>
      <c r="G19" s="125"/>
      <c r="H19" s="125"/>
      <c r="I19" s="125"/>
      <c r="J19" s="125"/>
    </row>
    <row r="20" spans="1:10" ht="15.6" x14ac:dyDescent="0.3">
      <c r="A20" s="139"/>
      <c r="B20" s="139"/>
      <c r="C20" s="139"/>
      <c r="D20" s="139"/>
      <c r="E20" s="139"/>
      <c r="F20" s="139"/>
      <c r="G20" s="139"/>
      <c r="H20" s="139"/>
      <c r="I20" s="139"/>
      <c r="J20" s="139"/>
    </row>
  </sheetData>
  <phoneticPr fontId="0" type="noConversion"/>
  <pageMargins left="0.75" right="0.75" top="1" bottom="1" header="0.5" footer="0.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topLeftCell="A4" zoomScale="75" workbookViewId="0">
      <selection activeCell="A26" sqref="A26"/>
    </sheetView>
  </sheetViews>
  <sheetFormatPr defaultColWidth="10.6640625" defaultRowHeight="13.2" x14ac:dyDescent="0.25"/>
  <cols>
    <col min="1" max="1" width="2" customWidth="1"/>
    <col min="2" max="2" width="26.5546875" customWidth="1"/>
    <col min="3" max="3" width="18.33203125" bestFit="1" customWidth="1"/>
    <col min="4" max="4" width="16.33203125" customWidth="1"/>
    <col min="6" max="6" width="15.109375" customWidth="1"/>
    <col min="7" max="7" width="13.6640625" bestFit="1" customWidth="1"/>
    <col min="8" max="8" width="13.88671875" bestFit="1" customWidth="1"/>
    <col min="9" max="9" width="11.88671875" customWidth="1"/>
  </cols>
  <sheetData>
    <row r="1" spans="1:9" ht="15.6" x14ac:dyDescent="0.3">
      <c r="A1" s="5"/>
      <c r="B1" s="167" t="s">
        <v>0</v>
      </c>
    </row>
    <row r="2" spans="1:9" ht="15.6" x14ac:dyDescent="0.3">
      <c r="B2" s="167" t="s">
        <v>128</v>
      </c>
    </row>
    <row r="3" spans="1:9" ht="15.6" x14ac:dyDescent="0.3">
      <c r="B3" s="167" t="s">
        <v>129</v>
      </c>
    </row>
    <row r="4" spans="1:9" ht="15.6" x14ac:dyDescent="0.3">
      <c r="B4" s="168" t="s">
        <v>71</v>
      </c>
    </row>
    <row r="5" spans="1:9" ht="18" x14ac:dyDescent="0.35">
      <c r="B5" s="1"/>
    </row>
    <row r="6" spans="1:9" ht="15" x14ac:dyDescent="0.25">
      <c r="B6" s="10" t="s">
        <v>138</v>
      </c>
      <c r="C6" s="11"/>
      <c r="D6" s="11"/>
      <c r="E6" s="11"/>
      <c r="F6" s="11"/>
      <c r="G6" s="11"/>
      <c r="H6" s="11"/>
      <c r="I6" s="11"/>
    </row>
    <row r="7" spans="1:9" ht="15" x14ac:dyDescent="0.25">
      <c r="B7" s="21"/>
      <c r="C7" s="23"/>
      <c r="D7" s="12" t="s">
        <v>36</v>
      </c>
      <c r="E7" s="23"/>
      <c r="F7" s="12" t="s">
        <v>37</v>
      </c>
      <c r="G7" s="27" t="s">
        <v>38</v>
      </c>
      <c r="H7" s="12" t="s">
        <v>39</v>
      </c>
      <c r="I7" s="28" t="s">
        <v>38</v>
      </c>
    </row>
    <row r="8" spans="1:9" ht="15" x14ac:dyDescent="0.25">
      <c r="B8" s="13" t="s">
        <v>40</v>
      </c>
      <c r="C8" s="14" t="s">
        <v>41</v>
      </c>
      <c r="D8" s="14" t="s">
        <v>42</v>
      </c>
      <c r="E8" s="14" t="s">
        <v>15</v>
      </c>
      <c r="F8" s="14" t="s">
        <v>43</v>
      </c>
      <c r="G8" s="13" t="s">
        <v>9</v>
      </c>
      <c r="H8" s="14" t="s">
        <v>9</v>
      </c>
      <c r="I8" s="24" t="s">
        <v>44</v>
      </c>
    </row>
    <row r="9" spans="1:9" ht="15" x14ac:dyDescent="0.25">
      <c r="B9" s="29"/>
      <c r="C9" s="30"/>
      <c r="D9" s="31" t="s">
        <v>45</v>
      </c>
      <c r="E9" s="30"/>
      <c r="F9" s="30"/>
      <c r="G9" s="32" t="s">
        <v>46</v>
      </c>
      <c r="H9" s="31" t="s">
        <v>47</v>
      </c>
      <c r="I9" s="33" t="s">
        <v>63</v>
      </c>
    </row>
    <row r="10" spans="1:9" ht="15.6" x14ac:dyDescent="0.3">
      <c r="B10" s="6" t="s">
        <v>48</v>
      </c>
      <c r="C10" s="15" t="s">
        <v>1</v>
      </c>
      <c r="D10" s="11"/>
      <c r="E10" s="11"/>
      <c r="F10" s="15" t="s">
        <v>1</v>
      </c>
      <c r="G10" s="16"/>
      <c r="H10" s="11"/>
      <c r="I10" s="17"/>
    </row>
    <row r="11" spans="1:9" ht="15" x14ac:dyDescent="0.25">
      <c r="B11" s="34" t="s">
        <v>49</v>
      </c>
      <c r="C11" s="25">
        <v>35</v>
      </c>
      <c r="D11" s="35">
        <v>9.92E-3</v>
      </c>
      <c r="E11" s="25">
        <v>8760</v>
      </c>
      <c r="F11" s="36">
        <v>0.1</v>
      </c>
      <c r="G11" s="37">
        <f>(C11*D11*E11*F11)</f>
        <v>304.14720000000005</v>
      </c>
      <c r="H11" s="20">
        <f>G11/2000</f>
        <v>0.15207360000000003</v>
      </c>
      <c r="I11" s="38">
        <f>G11/365</f>
        <v>0.83328000000000013</v>
      </c>
    </row>
    <row r="12" spans="1:9" ht="15" x14ac:dyDescent="0.25">
      <c r="B12" s="34" t="s">
        <v>50</v>
      </c>
      <c r="C12" s="11"/>
      <c r="D12" s="35">
        <v>5.4999999999999997E-3</v>
      </c>
      <c r="E12" s="11"/>
      <c r="F12" s="19">
        <v>1</v>
      </c>
      <c r="G12" s="16"/>
      <c r="H12" s="11"/>
      <c r="I12" s="39"/>
    </row>
    <row r="13" spans="1:9" ht="15.6" x14ac:dyDescent="0.3">
      <c r="B13" s="6" t="s">
        <v>51</v>
      </c>
      <c r="C13" s="11"/>
      <c r="D13" s="35"/>
      <c r="E13" s="11"/>
      <c r="F13" s="40" t="s">
        <v>1</v>
      </c>
      <c r="G13" s="16"/>
      <c r="H13" s="11"/>
      <c r="I13" s="39"/>
    </row>
    <row r="14" spans="1:9" ht="15" x14ac:dyDescent="0.25">
      <c r="B14" s="34" t="s">
        <v>50</v>
      </c>
      <c r="C14" s="11"/>
      <c r="D14" s="35">
        <v>5.2900000000000004E-3</v>
      </c>
      <c r="E14" s="11"/>
      <c r="F14" s="19">
        <v>1</v>
      </c>
      <c r="G14" s="16"/>
      <c r="H14" s="11"/>
      <c r="I14" s="39"/>
    </row>
    <row r="15" spans="1:9" ht="15.6" x14ac:dyDescent="0.3">
      <c r="B15" s="6" t="s">
        <v>52</v>
      </c>
      <c r="C15" s="11"/>
      <c r="D15" s="35"/>
      <c r="E15" s="11"/>
      <c r="F15" s="11"/>
      <c r="G15" s="16"/>
      <c r="H15" s="11"/>
      <c r="I15" s="39"/>
    </row>
    <row r="16" spans="1:9" ht="15" x14ac:dyDescent="0.25">
      <c r="B16" s="34" t="s">
        <v>49</v>
      </c>
      <c r="C16" s="25">
        <v>132</v>
      </c>
      <c r="D16" s="35">
        <v>8.5999999999999998E-4</v>
      </c>
      <c r="E16" s="25">
        <v>8760</v>
      </c>
      <c r="F16" s="36">
        <v>0.1</v>
      </c>
      <c r="G16" s="37">
        <f>(C16*D16*E16*F16)</f>
        <v>99.443520000000007</v>
      </c>
      <c r="H16" s="20">
        <f>G16/2000</f>
        <v>4.9721760000000004E-2</v>
      </c>
      <c r="I16" s="38">
        <f>G16/365</f>
        <v>0.27244800000000002</v>
      </c>
    </row>
    <row r="17" spans="2:9" ht="15" x14ac:dyDescent="0.25">
      <c r="B17" s="34" t="s">
        <v>50</v>
      </c>
      <c r="C17" s="11"/>
      <c r="D17" s="35">
        <v>2.42E-4</v>
      </c>
      <c r="E17" s="11"/>
      <c r="F17" s="19">
        <v>1</v>
      </c>
      <c r="G17" s="37"/>
      <c r="H17" s="20"/>
      <c r="I17" s="38"/>
    </row>
    <row r="18" spans="2:9" ht="15.6" x14ac:dyDescent="0.3">
      <c r="B18" s="6" t="s">
        <v>53</v>
      </c>
      <c r="C18" s="25"/>
      <c r="D18" s="35"/>
      <c r="E18" s="18"/>
      <c r="F18" s="36"/>
      <c r="G18" s="37"/>
      <c r="H18" s="20"/>
      <c r="I18" s="38"/>
    </row>
    <row r="19" spans="2:9" ht="15.6" x14ac:dyDescent="0.3">
      <c r="B19" s="26" t="s">
        <v>130</v>
      </c>
      <c r="C19" s="25">
        <v>1</v>
      </c>
      <c r="D19" s="35">
        <v>1.9400000000000001E-2</v>
      </c>
      <c r="E19" s="18">
        <v>8760</v>
      </c>
      <c r="F19" s="36">
        <v>0.1</v>
      </c>
      <c r="G19" s="37">
        <f>(C19*D19*E19*F19)</f>
        <v>16.994400000000002</v>
      </c>
      <c r="H19" s="20">
        <f>G19/2000</f>
        <v>8.4972000000000016E-3</v>
      </c>
      <c r="I19" s="38">
        <f>G19/365</f>
        <v>4.6560000000000004E-2</v>
      </c>
    </row>
    <row r="20" spans="2:9" ht="15.6" x14ac:dyDescent="0.3">
      <c r="B20" s="26" t="s">
        <v>131</v>
      </c>
      <c r="C20" s="25">
        <v>1</v>
      </c>
      <c r="D20" s="35">
        <v>1.9400000000000001E-2</v>
      </c>
      <c r="E20" s="18">
        <v>8760</v>
      </c>
      <c r="F20" s="36">
        <v>0.1</v>
      </c>
      <c r="G20" s="37">
        <f>(C20*D20*E20*F20)</f>
        <v>16.994400000000002</v>
      </c>
      <c r="H20" s="20">
        <f>G20/2000</f>
        <v>8.4972000000000016E-3</v>
      </c>
      <c r="I20" s="38">
        <f>G20/365</f>
        <v>4.6560000000000004E-2</v>
      </c>
    </row>
    <row r="21" spans="2:9" ht="15.6" x14ac:dyDescent="0.3">
      <c r="B21" s="6" t="s">
        <v>54</v>
      </c>
      <c r="C21" s="11"/>
      <c r="D21" s="35">
        <v>4.4099999999999999E-3</v>
      </c>
      <c r="E21" s="11"/>
      <c r="F21" s="19">
        <v>1</v>
      </c>
      <c r="G21" s="37"/>
      <c r="H21" s="20"/>
      <c r="I21" s="38"/>
    </row>
    <row r="22" spans="2:9" ht="15.6" x14ac:dyDescent="0.3">
      <c r="B22" s="6" t="s">
        <v>55</v>
      </c>
      <c r="C22" s="25">
        <v>10</v>
      </c>
      <c r="D22" s="35">
        <v>1.9400000000000001E-2</v>
      </c>
      <c r="E22" s="25">
        <v>8760</v>
      </c>
      <c r="F22" s="36">
        <v>0.1</v>
      </c>
      <c r="G22" s="37">
        <f>(C22*D22*E22*F22)</f>
        <v>169.94400000000002</v>
      </c>
      <c r="H22" s="20">
        <f>G22/2000</f>
        <v>8.4972000000000006E-2</v>
      </c>
      <c r="I22" s="38">
        <f>G22/365</f>
        <v>0.46560000000000007</v>
      </c>
    </row>
    <row r="23" spans="2:9" ht="15.6" x14ac:dyDescent="0.3">
      <c r="B23" s="7" t="s">
        <v>56</v>
      </c>
      <c r="C23" s="41"/>
      <c r="D23" s="42">
        <v>4.4000000000000002E-4</v>
      </c>
      <c r="E23" s="41"/>
      <c r="F23" s="43">
        <v>1</v>
      </c>
      <c r="G23" s="44"/>
      <c r="H23" s="45"/>
      <c r="I23" s="46"/>
    </row>
    <row r="24" spans="2:9" ht="15.6" x14ac:dyDescent="0.3">
      <c r="B24" s="8" t="s">
        <v>1</v>
      </c>
      <c r="C24" s="15" t="s">
        <v>1</v>
      </c>
      <c r="D24" s="15" t="s">
        <v>1</v>
      </c>
      <c r="E24" s="4" t="s">
        <v>57</v>
      </c>
      <c r="F24" s="11"/>
      <c r="G24" s="11"/>
      <c r="H24" s="9">
        <f>SUM(H11:H23)</f>
        <v>0.30376176000000005</v>
      </c>
      <c r="I24" s="9">
        <f>SUM(I11:I23)</f>
        <v>1.6644479999999999</v>
      </c>
    </row>
    <row r="25" spans="2:9" ht="15.6" x14ac:dyDescent="0.3">
      <c r="B25" s="22" t="s">
        <v>58</v>
      </c>
      <c r="C25" s="11"/>
      <c r="D25" s="11"/>
      <c r="E25" s="11"/>
      <c r="F25" s="11"/>
      <c r="G25" s="11"/>
      <c r="H25" s="11"/>
      <c r="I25" s="11"/>
    </row>
    <row r="26" spans="2:9" ht="15.6" x14ac:dyDescent="0.3">
      <c r="B26" s="22" t="s">
        <v>62</v>
      </c>
      <c r="C26" s="11"/>
      <c r="D26" s="11"/>
      <c r="E26" s="11"/>
      <c r="F26" s="11"/>
      <c r="G26" s="11"/>
      <c r="H26" s="11"/>
      <c r="I26" s="11"/>
    </row>
    <row r="27" spans="2:9" ht="15.6" x14ac:dyDescent="0.3">
      <c r="B27" s="22"/>
      <c r="C27" s="11"/>
      <c r="D27" s="11"/>
      <c r="E27" s="11"/>
      <c r="F27" s="11"/>
      <c r="G27" s="11"/>
      <c r="H27" s="11"/>
      <c r="I27" s="11"/>
    </row>
    <row r="28" spans="2:9" ht="15" x14ac:dyDescent="0.25">
      <c r="B28" s="11"/>
      <c r="C28" s="11"/>
      <c r="D28" s="11"/>
      <c r="E28" s="11"/>
      <c r="F28" s="11"/>
      <c r="G28" s="11"/>
      <c r="H28" s="11"/>
      <c r="I28" s="11"/>
    </row>
  </sheetData>
  <phoneticPr fontId="0" type="noConversion"/>
  <pageMargins left="0.75" right="0.75" top="0.74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enginePTE</vt:lpstr>
      <vt:lpstr>Load</vt:lpstr>
      <vt:lpstr>Tanks</vt:lpstr>
      <vt:lpstr>fug</vt:lpstr>
      <vt:lpstr>enginePTE!Print_Area</vt:lpstr>
      <vt:lpstr>fug!Print_Area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Havlíček Jan</cp:lastModifiedBy>
  <cp:lastPrinted>2001-11-05T14:07:27Z</cp:lastPrinted>
  <dcterms:created xsi:type="dcterms:W3CDTF">1999-01-19T15:34:42Z</dcterms:created>
  <dcterms:modified xsi:type="dcterms:W3CDTF">2023-09-10T11:08:35Z</dcterms:modified>
</cp:coreProperties>
</file>