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<sst xmlns="http://schemas.openxmlformats.org/spreadsheetml/2006/main" count="441" uniqueCount="160">
  <si>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</si>
  <si>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</si>
  <si>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</si>
  <si>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</si>
  <si>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</si>
  <si>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</si>
  <si>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</si>
  <si>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</si>
  <si>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</si>
  <si>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</si>
  <si>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</si>
  <si>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</si>
  <si>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</si>
  <si>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</si>
  <si>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</si>
  <si>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</si>
  <si>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</si>
  <si>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</si>
  <si>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</si>
  <si>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</si>
  <si>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</si>
  <si>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Campbell</t>
  </si>
  <si>
    <t>Larry, T</t>
  </si>
  <si>
    <t>Division Environ. Specialist</t>
  </si>
  <si>
    <t>585-48-8851</t>
  </si>
  <si>
    <t>COMPANY NUMBER</t>
  </si>
  <si>
    <t xml:space="preserve">OFFICE NUMBER/FIELD LOCATION </t>
  </si>
  <si>
    <t>PHONE NUMBER</t>
  </si>
  <si>
    <t>060</t>
  </si>
  <si>
    <t>3025      Roswell, NM</t>
  </si>
  <si>
    <t>(505)  625-8026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</si>
  <si>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</si>
  <si>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</si>
  <si>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</si>
  <si>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</si>
  <si>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</si>
  <si>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</si>
  <si>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</si>
  <si>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</si>
  <si>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</si>
  <si>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</si>
  <si>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</si>
  <si>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</si>
  <si>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</si>
  <si>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</si>
  <si>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</si>
  <si>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</si>
  <si>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</si>
  <si>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</si>
  <si>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</si>
  <si>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</si>
  <si>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</si>
  <si>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</si>
  <si>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</si>
  <si>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</si>
  <si>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</si>
  <si>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</si>
  <si>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</si>
  <si>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</si>
  <si>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</si>
  <si>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</si>
  <si>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</si>
  <si>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</si>
  <si>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</si>
  <si>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</si>
  <si>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</si>
  <si>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</si>
  <si>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</si>
  <si>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</si>
  <si>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</si>
  <si>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</si>
  <si>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</si>
  <si>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</si>
  <si>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</si>
  <si>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</si>
  <si>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</si>
  <si>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</si>
  <si>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</si>
  <si>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</si>
  <si>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</si>
  <si>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</si>
  <si>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</si>
  <si>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</si>
  <si>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</si>
  <si>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</si>
  <si>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</si>
  <si>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</si>
  <si>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</si>
  <si>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</si>
  <si>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</si>
  <si>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</si>
  <si>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</si>
  <si>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</si>
  <si>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</si>
  <si>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</si>
  <si>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</si>
  <si>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</si>
  <si>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</si>
  <si>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01</t>
  </si>
  <si>
    <t>8/16/8/20</t>
  </si>
  <si>
    <t>Environmental Mtgs.Houston, Tx</t>
  </si>
  <si>
    <t>Roswell to Albuq. To Roswell Environ. Mtgs.</t>
  </si>
  <si>
    <t>P</t>
  </si>
  <si>
    <t>02</t>
  </si>
  <si>
    <t>8/25-8/26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</si>
  <si>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</si>
  <si>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</si>
  <si>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</si>
  <si>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</si>
  <si>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</si>
  <si>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</si>
  <si>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</si>
  <si>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</si>
  <si>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</si>
  <si>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</si>
  <si>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</si>
  <si>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</si>
  <si>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</si>
  <si>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0998</t>
  </si>
  <si>
    <t>998</t>
  </si>
  <si>
    <t>052</t>
  </si>
  <si>
    <t>3025</t>
  </si>
  <si>
    <t xml:space="preserve"> 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</si>
  <si>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</si>
  <si>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</si>
  <si>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</si>
  <si>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</si>
  <si>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04</t>
  </si>
  <si>
    <t>L</t>
  </si>
  <si>
    <t>Env. Mtgs</t>
  </si>
  <si>
    <t>8/16-8/20</t>
  </si>
  <si>
    <t>B</t>
  </si>
  <si>
    <t>D</t>
  </si>
  <si>
    <t>D.Ayers, B. Russell</t>
  </si>
  <si>
    <t>L,D</t>
  </si>
  <si>
    <t>Show the total amount for each accounting classification referenced above.</t>
  </si>
  <si>
    <t>054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</si>
  <si>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</si>
  <si>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</si>
  <si>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10</t>
  </si>
  <si>
    <t>5000</t>
  </si>
  <si>
    <t>999</t>
  </si>
  <si>
    <t>102</t>
  </si>
  <si>
    <t>Travel Expense Summary (2)</t>
  </si>
  <si>
    <t>Meals and Entertainment Supplement (2)</t>
  </si>
  <si>
    <t>Miscellaneous Expense Supplement (2)</t>
  </si>
  <si>
    <t>Roswell to Albuq to Las Vegas to Albuq to Roswell Topock PCB Issue</t>
  </si>
  <si>
    <t>1860</t>
  </si>
  <si>
    <t>100</t>
  </si>
  <si>
    <t>0000</t>
  </si>
  <si>
    <t>ST9061</t>
  </si>
  <si>
    <t>9/2-9/3</t>
  </si>
  <si>
    <t>Albuquerque to Houston to Albuq. Popock PCB Issue</t>
  </si>
  <si>
    <t>Topock PCB Issue</t>
  </si>
  <si>
    <t>05</t>
  </si>
  <si>
    <t>B,L</t>
  </si>
  <si>
    <t>RC</t>
  </si>
  <si>
    <t>Topock PCB Issue, Gasoline for Rental Car</t>
  </si>
  <si>
    <t>B,L,D</t>
  </si>
  <si>
    <t>Automotive Repairs Air Conditioner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</si>
</sst>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236220</xdr:colOff>
          <xdr:row>3</xdr:row>
          <xdr:rowOff>83820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762.14</v>
      </c>
      <c r="B5" s="369" t="str">
        <f>'Travel Form'!B49</f>
        <v>060</v>
      </c>
      <c r="C5" s="369" t="str">
        <f>'Travel Form'!C49</f>
        <v>0998</v>
      </c>
      <c r="D5" s="369" t="str">
        <f>'Travel Form'!E49</f>
        <v>998</v>
      </c>
      <c r="E5" s="369" t="str">
        <f>'Travel Form'!F49</f>
        <v>052</v>
      </c>
      <c r="F5" s="369" t="str">
        <f>'Travel Form'!G49</f>
        <v>3025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1127.32</v>
      </c>
      <c r="B6" s="369" t="str">
        <f>'Travel Form'!B50</f>
        <v>060</v>
      </c>
      <c r="C6" s="369" t="str">
        <f>'Travel Form'!C50</f>
        <v>1860</v>
      </c>
      <c r="D6" s="369" t="str">
        <f>'Travel Form'!E50</f>
        <v>100</v>
      </c>
      <c r="E6" s="369" t="str">
        <f>'Travel Form'!F50</f>
        <v xml:space="preserve"> </v>
      </c>
      <c r="F6" s="369" t="str">
        <f>'Travel Form'!G50</f>
        <v>0000</v>
      </c>
      <c r="G6" s="369">
        <f>'Travel Form'!H50</f>
        <v>0</v>
      </c>
      <c r="H6" s="369" t="str">
        <f>'Travel Form'!I50</f>
        <v>ST9061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172.86</v>
      </c>
      <c r="B11" s="368" t="str">
        <f>'Meals and Ent Sup'!B49</f>
        <v>060</v>
      </c>
      <c r="C11" s="368" t="str">
        <f>'Meals and Ent Sup'!C49</f>
        <v>0998</v>
      </c>
      <c r="D11" s="368" t="str">
        <f>'Meals and Ent Sup'!E49</f>
        <v>998</v>
      </c>
      <c r="E11" s="368" t="str">
        <f>'Meals and Ent Sup'!F49</f>
        <v>054</v>
      </c>
      <c r="F11" s="368" t="str">
        <f>'Meals and Ent Sup'!G49</f>
        <v>3025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38.22</v>
      </c>
      <c r="B12" s="368" t="str">
        <f>'Meals and Ent Sup'!B50</f>
        <v>060</v>
      </c>
      <c r="C12" s="368" t="str">
        <f>'Meals and Ent Sup'!C50</f>
        <v>1860</v>
      </c>
      <c r="D12" s="368" t="str">
        <f>'Meals and Ent Sup'!E50</f>
        <v>100</v>
      </c>
      <c r="E12" s="368">
        <f>'Meals and Ent Sup'!F50</f>
        <v>0</v>
      </c>
      <c r="F12" s="368" t="str">
        <f>'Meals and Ent Sup'!G50</f>
        <v>0000</v>
      </c>
      <c r="G12" s="368">
        <f>'Meals and Ent Sup'!H50</f>
        <v>0</v>
      </c>
      <c r="H12" s="368" t="str">
        <f>'Meals and Ent Sup'!I50</f>
        <v>ST9061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887.64</v>
      </c>
      <c r="B17" s="368" t="str">
        <f>'Misc. Exp. Sup'!B49</f>
        <v>060</v>
      </c>
      <c r="C17" s="368" t="str">
        <f>'Meals and Ent Sup'!C49</f>
        <v>0998</v>
      </c>
      <c r="D17" s="368" t="str">
        <f>'Misc. Exp. Sup'!E49</f>
        <v>999</v>
      </c>
      <c r="E17" s="368" t="str">
        <f>'Misc. Exp. Sup'!F49</f>
        <v>102</v>
      </c>
      <c r="F17" s="368" t="str">
        <f>'Misc. Exp. Sup'!G49</f>
        <v>3025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>1860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2988.18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topLeftCell="A31" zoomScale="80" workbookViewId="0"/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36396</v>
      </c>
      <c r="P2" s="319">
        <f ca="1">TODAY()</f>
        <v>36402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4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21</v>
      </c>
      <c r="B6" s="123"/>
      <c r="C6" s="123"/>
      <c r="D6"/>
      <c r="E6" s="365" t="s">
        <v>22</v>
      </c>
      <c r="F6" s="123"/>
      <c r="G6" s="123"/>
      <c r="H6" s="181" t="s">
        <v>23</v>
      </c>
      <c r="I6" s="123"/>
      <c r="J6" s="183"/>
      <c r="K6" s="116" t="s">
        <v>24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25</v>
      </c>
      <c r="B7" s="31"/>
      <c r="C7" s="31"/>
      <c r="D7" s="32"/>
      <c r="E7" s="114" t="s">
        <v>26</v>
      </c>
      <c r="F7" s="34"/>
      <c r="G7" s="31"/>
      <c r="H7" s="30"/>
      <c r="I7" s="27"/>
      <c r="J7" s="26"/>
      <c r="K7" s="113" t="s">
        <v>27</v>
      </c>
      <c r="L7" s="22"/>
      <c r="M7" s="23"/>
      <c r="N7" s="24"/>
    </row>
    <row r="8" spans="1:64" s="3" customFormat="1" ht="17.25" customHeight="1" x14ac:dyDescent="0.25">
      <c r="A8" s="364" t="s">
        <v>28</v>
      </c>
      <c r="B8" s="366"/>
      <c r="C8" s="366"/>
      <c r="D8" s="180"/>
      <c r="E8" s="201" t="s">
        <v>29</v>
      </c>
      <c r="F8" s="179"/>
      <c r="G8" s="202"/>
      <c r="H8" s="179"/>
      <c r="I8" s="179"/>
      <c r="J8" s="200"/>
      <c r="K8" s="330" t="s">
        <v>30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31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32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33</v>
      </c>
      <c r="B13" s="268" t="s">
        <v>34</v>
      </c>
      <c r="C13" s="269"/>
      <c r="D13" s="269" t="s">
        <v>35</v>
      </c>
      <c r="E13" s="269"/>
      <c r="F13" s="269"/>
      <c r="G13" s="270"/>
      <c r="H13" s="272" t="s">
        <v>36</v>
      </c>
      <c r="I13" s="272"/>
      <c r="J13" s="272"/>
      <c r="K13" s="270"/>
      <c r="L13" s="256" t="s">
        <v>37</v>
      </c>
      <c r="M13" s="256" t="s">
        <v>38</v>
      </c>
      <c r="N13" s="256" t="s">
        <v>39</v>
      </c>
    </row>
    <row r="14" spans="1:64" s="4" customFormat="1" ht="24" customHeight="1" x14ac:dyDescent="0.3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40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41</v>
      </c>
      <c r="M27" s="241"/>
      <c r="N27" s="132">
        <f>SUM(N14:N26)</f>
        <v>0</v>
      </c>
    </row>
    <row r="28" spans="1:64" ht="24" customHeight="1" x14ac:dyDescent="0.25">
      <c r="A28" s="299" t="s">
        <v>2</v>
      </c>
      <c r="B28" s="300" t="s">
        <v>42</v>
      </c>
      <c r="C28" s="299"/>
      <c r="D28" s="300" t="s">
        <v>4</v>
      </c>
      <c r="E28" s="300" t="s">
        <v>43</v>
      </c>
      <c r="F28" s="299" t="s">
        <v>6</v>
      </c>
      <c r="G28" s="300" t="s">
        <v>7</v>
      </c>
      <c r="H28" s="300" t="s">
        <v>8</v>
      </c>
      <c r="I28" s="300" t="s">
        <v>44</v>
      </c>
      <c r="J28" s="300" t="s">
        <v>45</v>
      </c>
      <c r="K28" s="68"/>
      <c r="L28" s="289" t="s">
        <v>46</v>
      </c>
      <c r="M28" s="241"/>
      <c r="N28" s="273">
        <f>'Meals and Ent Sup'!N55+'Meals and Ent Sup (2)'!N55</f>
        <v>211.08</v>
      </c>
    </row>
    <row r="29" spans="1:64" ht="24" customHeight="1" x14ac:dyDescent="0.25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47</v>
      </c>
      <c r="M29" s="241"/>
      <c r="N29" s="191">
        <f>SUM(N27:N28)</f>
        <v>211.08</v>
      </c>
    </row>
    <row r="30" spans="1:64" ht="21.75" customHeight="1" x14ac:dyDescent="0.3">
      <c r="A30" s="204" t="s">
        <v>48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33</v>
      </c>
      <c r="B32" s="269"/>
      <c r="C32" s="269"/>
      <c r="D32" s="269"/>
      <c r="E32" s="269"/>
      <c r="F32" s="269" t="s">
        <v>49</v>
      </c>
      <c r="G32" s="269"/>
      <c r="H32" s="269"/>
      <c r="I32" s="269"/>
      <c r="J32" s="269"/>
      <c r="K32" s="270"/>
      <c r="L32" s="256" t="s">
        <v>37</v>
      </c>
      <c r="M32" s="256" t="s">
        <v>38</v>
      </c>
      <c r="N32" s="256" t="s">
        <v>39</v>
      </c>
    </row>
    <row r="33" spans="1:64" s="4" customFormat="1" ht="24" customHeight="1" x14ac:dyDescent="0.3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40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50</v>
      </c>
      <c r="M41" s="272"/>
      <c r="N41" s="132">
        <f>SUM(N33:N40)</f>
        <v>0</v>
      </c>
    </row>
    <row r="42" spans="1:64" ht="24" customHeight="1" x14ac:dyDescent="0.25">
      <c r="A42" s="299" t="s">
        <v>2</v>
      </c>
      <c r="B42" s="300" t="s">
        <v>42</v>
      </c>
      <c r="C42" s="299"/>
      <c r="D42" s="300" t="s">
        <v>4</v>
      </c>
      <c r="E42" s="300" t="s">
        <v>43</v>
      </c>
      <c r="F42" s="299" t="s">
        <v>6</v>
      </c>
      <c r="G42" s="300" t="s">
        <v>7</v>
      </c>
      <c r="H42" s="300" t="s">
        <v>8</v>
      </c>
      <c r="I42" s="300" t="s">
        <v>44</v>
      </c>
      <c r="J42" s="300" t="s">
        <v>45</v>
      </c>
      <c r="K42" s="68"/>
      <c r="L42" s="289" t="s">
        <v>51</v>
      </c>
      <c r="M42" s="241"/>
      <c r="N42" s="240">
        <f>'Misc. Exp. Sup'!O55+'Misc. Exp. Sup (2)'!O55</f>
        <v>887.64</v>
      </c>
    </row>
    <row r="43" spans="1:64" ht="24" customHeight="1" x14ac:dyDescent="0.25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52</v>
      </c>
      <c r="M43" s="241"/>
      <c r="N43" s="191">
        <f>SUM(N41:N42)</f>
        <v>887.64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53</v>
      </c>
      <c r="B48" s="46"/>
      <c r="C48" s="46"/>
      <c r="D48" s="46"/>
      <c r="E48" s="46"/>
      <c r="F48" s="46"/>
      <c r="G48" s="46"/>
      <c r="H48" s="46"/>
      <c r="I48" s="125"/>
      <c r="J48" s="242" t="s">
        <v>54</v>
      </c>
      <c r="K48" s="243"/>
      <c r="L48" s="243"/>
      <c r="M48" s="243"/>
      <c r="N48" s="224">
        <f>'Travel Form'!O55+'Travel Sup (2)'!O55</f>
        <v>1889.46</v>
      </c>
    </row>
    <row r="49" spans="1:64" ht="24" customHeight="1" x14ac:dyDescent="0.25">
      <c r="A49" s="255" t="s">
        <v>55</v>
      </c>
      <c r="B49" s="258"/>
      <c r="C49" s="256"/>
      <c r="D49" s="258"/>
      <c r="E49" s="258"/>
      <c r="F49" s="257"/>
      <c r="G49" s="259"/>
      <c r="H49" s="41"/>
      <c r="I49" s="67"/>
      <c r="J49" s="244" t="s">
        <v>56</v>
      </c>
      <c r="K49" s="245"/>
      <c r="L49" s="245"/>
      <c r="M49" s="245"/>
      <c r="N49" s="167">
        <f>N48+N43+N29</f>
        <v>2988.18</v>
      </c>
    </row>
    <row r="50" spans="1:64" ht="24" customHeight="1" x14ac:dyDescent="0.25">
      <c r="A50" s="256" t="s">
        <v>57</v>
      </c>
      <c r="B50" s="154"/>
      <c r="C50" s="268" t="s">
        <v>58</v>
      </c>
      <c r="D50" s="147"/>
      <c r="E50" s="268" t="s">
        <v>1</v>
      </c>
      <c r="F50" s="149"/>
      <c r="G50" s="144"/>
      <c r="H50" s="41"/>
      <c r="I50" s="41"/>
      <c r="J50" s="246" t="s">
        <v>59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57</v>
      </c>
      <c r="B51" s="154"/>
      <c r="C51" s="268" t="s">
        <v>58</v>
      </c>
      <c r="D51" s="148"/>
      <c r="E51" s="268" t="s">
        <v>1</v>
      </c>
      <c r="F51" s="149"/>
      <c r="G51" s="144"/>
      <c r="H51" s="41"/>
      <c r="I51" s="41"/>
      <c r="J51" s="248" t="s">
        <v>60</v>
      </c>
      <c r="K51" s="249"/>
      <c r="L51" s="250" t="str">
        <f>IF($N$49-$N$50&lt;0,"X","  ")</f>
        <v xml:space="preserve">  </v>
      </c>
      <c r="M51" s="249" t="s">
        <v>61</v>
      </c>
      <c r="N51" s="134"/>
    </row>
    <row r="52" spans="1:64" ht="24" customHeight="1" x14ac:dyDescent="0.3">
      <c r="A52" s="256" t="s">
        <v>57</v>
      </c>
      <c r="B52" s="154"/>
      <c r="C52" s="268" t="s">
        <v>58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62</v>
      </c>
      <c r="N52" s="146">
        <f>ABS(N49-N50)</f>
        <v>2988.18</v>
      </c>
    </row>
    <row r="53" spans="1:64" ht="24" customHeight="1" x14ac:dyDescent="0.25">
      <c r="A53" s="257"/>
      <c r="B53" s="257"/>
      <c r="C53" s="257"/>
      <c r="D53" s="260" t="s">
        <v>63</v>
      </c>
      <c r="E53" s="256"/>
      <c r="F53" s="169">
        <f>SUM(F50:F52)</f>
        <v>0</v>
      </c>
      <c r="G53" s="145"/>
      <c r="H53" s="41"/>
      <c r="I53" s="41"/>
      <c r="J53" s="254" t="s">
        <v>64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65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66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67</v>
      </c>
      <c r="B57" s="45"/>
      <c r="C57" s="45"/>
      <c r="D57" s="45"/>
      <c r="E57" s="46"/>
      <c r="F57" s="47" t="s">
        <v>57</v>
      </c>
      <c r="G57" s="48" t="s">
        <v>68</v>
      </c>
      <c r="H57" s="45"/>
      <c r="I57" s="45"/>
      <c r="J57" s="49"/>
      <c r="K57" s="50" t="s">
        <v>57</v>
      </c>
      <c r="L57" s="51" t="s">
        <v>68</v>
      </c>
      <c r="M57" s="52"/>
      <c r="N57" s="53" t="s">
        <v>57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69</v>
      </c>
      <c r="B59" s="31"/>
      <c r="C59" s="31"/>
      <c r="D59" s="31"/>
      <c r="E59" s="46"/>
      <c r="F59" s="47"/>
      <c r="G59" s="33" t="s">
        <v>70</v>
      </c>
      <c r="H59" s="31"/>
      <c r="I59" s="31"/>
      <c r="J59" s="49"/>
      <c r="K59" s="187"/>
      <c r="L59" s="33" t="s">
        <v>70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71</v>
      </c>
      <c r="B61" s="72" t="s">
        <v>72</v>
      </c>
      <c r="C61" s="41" t="s">
        <v>73</v>
      </c>
      <c r="D61" s="41" t="s">
        <v>74</v>
      </c>
      <c r="E61" s="72" t="s">
        <v>75</v>
      </c>
      <c r="F61" s="41" t="s">
        <v>76</v>
      </c>
      <c r="G61" s="41" t="s">
        <v>77</v>
      </c>
      <c r="H61" s="41" t="s">
        <v>78</v>
      </c>
      <c r="I61" s="41" t="s">
        <v>79</v>
      </c>
      <c r="J61" s="41" t="s">
        <v>80</v>
      </c>
      <c r="K61" s="41" t="s">
        <v>81</v>
      </c>
      <c r="L61" s="41" t="s">
        <v>82</v>
      </c>
      <c r="M61" s="41" t="s">
        <v>83</v>
      </c>
      <c r="N61" s="41" t="s">
        <v>84</v>
      </c>
    </row>
    <row r="62" spans="1:64" s="3" customFormat="1" ht="21" hidden="1" customHeight="1" x14ac:dyDescent="0.25">
      <c r="A62" s="112" t="str">
        <f>IF(ISBLANK($A$6),TRIM(" "),$A$6)</f>
        <v>Campbell</v>
      </c>
      <c r="B62" s="295" t="str">
        <f>IF(ISBLANK($E$6),TRIM(" "),$E$6)</f>
        <v>Larry, T</v>
      </c>
      <c r="C62" s="374" t="str">
        <f>TEXT(IF(ISBLANK($N$2),"      ",$N$2),"000000")</f>
        <v>036396</v>
      </c>
      <c r="D62" s="112" t="str">
        <f>TEXT($K$6,"###-##-####")</f>
        <v>585-48-8851</v>
      </c>
      <c r="E62" s="296" t="str">
        <f>TEXT($N$52,"######0.00")</f>
        <v>2988.18</v>
      </c>
      <c r="F62" s="358" t="s">
        <v>85</v>
      </c>
      <c r="G62" s="358" t="s">
        <v>86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1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60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236220</xdr:colOff>
                <xdr:row>3</xdr:row>
                <xdr:rowOff>83820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/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87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88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89</v>
      </c>
      <c r="N2" s="328">
        <f>IF(VALUE('Short Form'!H62)&lt;&gt;0,2,"")</f>
        <v>2</v>
      </c>
      <c r="O2" s="329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23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90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91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92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93</v>
      </c>
      <c r="B11" s="268" t="s">
        <v>33</v>
      </c>
      <c r="C11" s="269"/>
      <c r="D11" s="269"/>
      <c r="E11" s="269" t="s">
        <v>94</v>
      </c>
      <c r="F11" s="269"/>
      <c r="G11" s="269"/>
      <c r="H11" s="269"/>
      <c r="I11" s="269"/>
      <c r="J11" s="269"/>
      <c r="K11" s="270"/>
      <c r="L11" s="268" t="s">
        <v>95</v>
      </c>
      <c r="M11" s="256" t="s">
        <v>96</v>
      </c>
      <c r="N11" s="256" t="s">
        <v>38</v>
      </c>
      <c r="O11" s="256" t="s">
        <v>97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 t="s">
        <v>98</v>
      </c>
      <c r="B12" s="155" t="s">
        <v>99</v>
      </c>
      <c r="C12" s="143" t="s">
        <v>100</v>
      </c>
      <c r="D12" s="173"/>
      <c r="E12" s="173"/>
      <c r="F12" s="173"/>
      <c r="G12" s="174"/>
      <c r="H12" s="173"/>
      <c r="I12" s="175"/>
      <c r="J12" s="173"/>
      <c r="K12" s="173"/>
      <c r="L12" s="308"/>
      <c r="M12" s="313">
        <v>487.44</v>
      </c>
      <c r="N12" s="313">
        <v>1</v>
      </c>
      <c r="O12" s="199">
        <f t="shared" ref="O12:O27" si="0">IF(N12=" ",M12*1,M12*N12)</f>
        <v>487.44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 t="s">
        <v>98</v>
      </c>
      <c r="B13" s="155" t="s">
        <v>99</v>
      </c>
      <c r="C13" s="126" t="s">
        <v>101</v>
      </c>
      <c r="D13" s="173"/>
      <c r="E13" s="173"/>
      <c r="F13" s="173"/>
      <c r="G13" s="174"/>
      <c r="H13" s="173"/>
      <c r="I13" s="173"/>
      <c r="J13" s="173"/>
      <c r="K13" s="173"/>
      <c r="L13" s="308" t="s">
        <v>102</v>
      </c>
      <c r="M13" s="313">
        <v>274.7</v>
      </c>
      <c r="N13" s="313">
        <v>1</v>
      </c>
      <c r="O13" s="199">
        <f t="shared" si="0"/>
        <v>274.7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 t="s">
        <v>103</v>
      </c>
      <c r="B14" s="155" t="s">
        <v>104</v>
      </c>
      <c r="C14" s="126" t="s">
        <v>146</v>
      </c>
      <c r="D14" s="173"/>
      <c r="E14" s="173"/>
      <c r="F14" s="173"/>
      <c r="G14" s="174"/>
      <c r="H14" s="173"/>
      <c r="I14" s="173"/>
      <c r="J14" s="173"/>
      <c r="K14" s="173"/>
      <c r="L14" s="308" t="s">
        <v>102</v>
      </c>
      <c r="M14" s="313">
        <v>603.70000000000005</v>
      </c>
      <c r="N14" s="313">
        <v>1</v>
      </c>
      <c r="O14" s="199">
        <f t="shared" si="0"/>
        <v>603.70000000000005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 t="s">
        <v>103</v>
      </c>
      <c r="B15" s="155" t="s">
        <v>151</v>
      </c>
      <c r="C15" s="126" t="s">
        <v>152</v>
      </c>
      <c r="D15" s="173"/>
      <c r="E15" s="173"/>
      <c r="F15" s="173"/>
      <c r="G15" s="174"/>
      <c r="H15" s="173"/>
      <c r="I15" s="173"/>
      <c r="J15" s="173"/>
      <c r="K15" s="173"/>
      <c r="L15" s="308" t="s">
        <v>102</v>
      </c>
      <c r="M15" s="313">
        <v>409.99</v>
      </c>
      <c r="N15" s="313">
        <v>1</v>
      </c>
      <c r="O15" s="199">
        <f t="shared" si="0"/>
        <v>409.99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 t="s">
        <v>103</v>
      </c>
      <c r="B16" s="155">
        <v>36398</v>
      </c>
      <c r="C16" s="126" t="s">
        <v>153</v>
      </c>
      <c r="D16" s="173"/>
      <c r="E16" s="173"/>
      <c r="F16" s="173"/>
      <c r="G16" s="174"/>
      <c r="H16" s="173"/>
      <c r="I16" s="173"/>
      <c r="J16" s="173"/>
      <c r="K16" s="173"/>
      <c r="L16" s="308"/>
      <c r="M16" s="287">
        <v>33.200000000000003</v>
      </c>
      <c r="N16" s="313">
        <v>1</v>
      </c>
      <c r="O16" s="199">
        <f t="shared" si="0"/>
        <v>33.200000000000003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 t="s">
        <v>103</v>
      </c>
      <c r="B17" s="155" t="s">
        <v>104</v>
      </c>
      <c r="C17" s="126" t="s">
        <v>153</v>
      </c>
      <c r="D17" s="173"/>
      <c r="E17" s="173"/>
      <c r="F17" s="173"/>
      <c r="G17" s="174"/>
      <c r="H17" s="173"/>
      <c r="I17" s="173"/>
      <c r="J17" s="173"/>
      <c r="K17" s="173"/>
      <c r="L17" s="308" t="s">
        <v>156</v>
      </c>
      <c r="M17" s="287">
        <v>67.150000000000006</v>
      </c>
      <c r="N17" s="313">
        <v>1</v>
      </c>
      <c r="O17" s="199">
        <f t="shared" si="0"/>
        <v>67.150000000000006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 t="s">
        <v>103</v>
      </c>
      <c r="B18" s="155">
        <v>36398</v>
      </c>
      <c r="C18" s="126" t="s">
        <v>157</v>
      </c>
      <c r="D18" s="173"/>
      <c r="E18" s="208"/>
      <c r="F18" s="173"/>
      <c r="G18" s="174"/>
      <c r="H18" s="173"/>
      <c r="I18" s="173"/>
      <c r="J18" s="173"/>
      <c r="K18" s="173"/>
      <c r="L18" s="308"/>
      <c r="M18" s="287">
        <v>13.28</v>
      </c>
      <c r="N18" s="313">
        <v>1</v>
      </c>
      <c r="O18" s="199">
        <f t="shared" si="0"/>
        <v>13.28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107</v>
      </c>
      <c r="N41" s="256"/>
      <c r="O41" s="127">
        <f>SUM(O12:O40)</f>
        <v>1889.46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 s="216" t="s">
        <v>109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 s="221" t="s">
        <v>111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115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93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116</v>
      </c>
      <c r="M48" s="331"/>
      <c r="N48" s="94"/>
      <c r="O48" s="256" t="s">
        <v>117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 t="s">
        <v>98</v>
      </c>
      <c r="B49" s="195" t="s">
        <v>28</v>
      </c>
      <c r="C49" s="311" t="s">
        <v>118</v>
      </c>
      <c r="D49" s="312"/>
      <c r="E49" s="195" t="s">
        <v>119</v>
      </c>
      <c r="F49" s="195" t="s">
        <v>120</v>
      </c>
      <c r="G49" s="195" t="s">
        <v>121</v>
      </c>
      <c r="H49" s="196"/>
      <c r="I49" s="198"/>
      <c r="J49" s="195"/>
      <c r="K49" s="347"/>
      <c r="L49" s="344" t="s">
        <v>122</v>
      </c>
      <c r="M49" s="73"/>
      <c r="N49" s="94"/>
      <c r="O49" s="176">
        <f>IF($L$49=" ",SUMIF($A$12:$A$40,A49,$O$12:$O$40),$K$41*$L$49)</f>
        <v>762.14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 t="s">
        <v>103</v>
      </c>
      <c r="B50" s="195" t="s">
        <v>28</v>
      </c>
      <c r="C50" s="311" t="s">
        <v>147</v>
      </c>
      <c r="D50" s="312"/>
      <c r="E50" s="195" t="s">
        <v>148</v>
      </c>
      <c r="F50" s="195" t="s">
        <v>122</v>
      </c>
      <c r="G50" s="195" t="s">
        <v>149</v>
      </c>
      <c r="H50" s="196"/>
      <c r="I50" s="198" t="s">
        <v>150</v>
      </c>
      <c r="J50" s="195"/>
      <c r="K50" s="347"/>
      <c r="L50" s="344" t="s">
        <v>122</v>
      </c>
      <c r="M50" s="95"/>
      <c r="N50" s="94"/>
      <c r="O50" s="176">
        <f>IF($L$50=" ",SUMIF($A$12:$A$40,A50,$O$12:$O$40),$K$41*$L$50)</f>
        <v>1127.32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107</v>
      </c>
      <c r="N55" s="256"/>
      <c r="O55" s="127">
        <f>SUM(O49:O54)</f>
        <v>1889.46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/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87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123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89</v>
      </c>
      <c r="M2" s="328">
        <f>IF((VALUE('Short Form'!I62)&lt;&gt;0),1+VALUE('Short Form'!H62)+VALUE('Short Form'!I62),"")</f>
        <v>3</v>
      </c>
      <c r="N2" s="329">
        <f>IF((M2=0),"",'Short Form'!N3)</f>
        <v>4</v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Campbell</v>
      </c>
      <c r="B5" s="123"/>
      <c r="C5" s="123"/>
      <c r="D5" s="123"/>
      <c r="E5" s="305" t="str">
        <f>'Short Form'!E6</f>
        <v>Larry, T</v>
      </c>
      <c r="F5" s="123"/>
      <c r="G5" s="123"/>
      <c r="H5" s="185" t="str">
        <f>'Short Form'!H6</f>
        <v>Division Environ. Specialist</v>
      </c>
      <c r="I5" s="123"/>
      <c r="J5" s="123"/>
      <c r="K5" s="19"/>
      <c r="L5" s="150" t="str">
        <f>'Short Form'!K6</f>
        <v>585-48-8851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124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125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93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126</v>
      </c>
      <c r="M9" s="268" t="s">
        <v>38</v>
      </c>
      <c r="N9" s="256" t="s">
        <v>97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 t="s">
        <v>127</v>
      </c>
      <c r="B10" s="153">
        <v>36388</v>
      </c>
      <c r="C10" s="137" t="s">
        <v>128</v>
      </c>
      <c r="D10" s="128" t="s">
        <v>129</v>
      </c>
      <c r="E10" s="162"/>
      <c r="F10" s="162"/>
      <c r="G10" s="163"/>
      <c r="H10" s="164"/>
      <c r="I10" s="128"/>
      <c r="J10" s="162"/>
      <c r="K10" s="162"/>
      <c r="L10" s="315">
        <v>6.43</v>
      </c>
      <c r="M10" s="309">
        <v>1</v>
      </c>
      <c r="N10" s="199">
        <f t="shared" ref="N10:N25" si="0">IF(M10=" ",L10*1,L10*M10)</f>
        <v>6.43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 t="s">
        <v>127</v>
      </c>
      <c r="B11" s="153" t="s">
        <v>130</v>
      </c>
      <c r="C11" s="137" t="s">
        <v>131</v>
      </c>
      <c r="D11" s="128" t="s">
        <v>129</v>
      </c>
      <c r="E11" s="162"/>
      <c r="F11" s="162"/>
      <c r="G11" s="163"/>
      <c r="H11" s="164"/>
      <c r="I11" s="129"/>
      <c r="J11" s="162"/>
      <c r="K11" s="163"/>
      <c r="L11" s="315">
        <v>42.81</v>
      </c>
      <c r="M11" s="309">
        <v>1</v>
      </c>
      <c r="N11" s="199">
        <f t="shared" si="0"/>
        <v>42.81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 t="s">
        <v>127</v>
      </c>
      <c r="B12" s="153">
        <v>36391</v>
      </c>
      <c r="C12" s="137" t="s">
        <v>132</v>
      </c>
      <c r="D12" s="128" t="s">
        <v>129</v>
      </c>
      <c r="E12" s="162"/>
      <c r="F12" s="162"/>
      <c r="G12" s="163"/>
      <c r="H12" s="164"/>
      <c r="I12" s="129" t="s">
        <v>133</v>
      </c>
      <c r="J12" s="162"/>
      <c r="K12" s="163"/>
      <c r="L12" s="315">
        <v>109.39</v>
      </c>
      <c r="M12" s="309">
        <v>1</v>
      </c>
      <c r="N12" s="199">
        <f t="shared" si="0"/>
        <v>109.39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 t="s">
        <v>127</v>
      </c>
      <c r="B13" s="153">
        <v>36392</v>
      </c>
      <c r="C13" s="137" t="s">
        <v>134</v>
      </c>
      <c r="D13" s="128" t="s">
        <v>129</v>
      </c>
      <c r="E13" s="162"/>
      <c r="F13" s="162"/>
      <c r="G13" s="163"/>
      <c r="H13" s="164"/>
      <c r="I13" s="129"/>
      <c r="J13" s="162"/>
      <c r="K13" s="163"/>
      <c r="L13" s="315">
        <v>14.23</v>
      </c>
      <c r="M13" s="309">
        <v>1</v>
      </c>
      <c r="N13" s="199">
        <f t="shared" si="0"/>
        <v>14.23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 t="s">
        <v>154</v>
      </c>
      <c r="B14" s="153">
        <v>36397</v>
      </c>
      <c r="C14" s="137" t="s">
        <v>155</v>
      </c>
      <c r="D14" s="128" t="s">
        <v>153</v>
      </c>
      <c r="E14" s="162"/>
      <c r="F14" s="162"/>
      <c r="G14" s="163"/>
      <c r="H14" s="164"/>
      <c r="I14" s="129"/>
      <c r="J14" s="162"/>
      <c r="K14" s="163"/>
      <c r="L14" s="315">
        <v>16.5</v>
      </c>
      <c r="M14" s="309">
        <v>1</v>
      </c>
      <c r="N14" s="199">
        <f t="shared" si="0"/>
        <v>16.5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 t="s">
        <v>154</v>
      </c>
      <c r="B15" s="153">
        <v>36398</v>
      </c>
      <c r="C15" s="137" t="s">
        <v>158</v>
      </c>
      <c r="D15" s="128" t="s">
        <v>153</v>
      </c>
      <c r="E15" s="162"/>
      <c r="F15" s="162"/>
      <c r="G15" s="163"/>
      <c r="H15" s="164"/>
      <c r="I15" s="129"/>
      <c r="J15" s="162"/>
      <c r="K15" s="163"/>
      <c r="L15" s="315">
        <v>21.72</v>
      </c>
      <c r="M15" s="309">
        <v>1</v>
      </c>
      <c r="N15" s="199">
        <f t="shared" si="0"/>
        <v>21.72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107</v>
      </c>
      <c r="M41" s="318"/>
      <c r="N41" s="133">
        <f>SUM(N10:N40)</f>
        <v>211.08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 s="216" t="s">
        <v>109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 s="221" t="s">
        <v>111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135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93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116</v>
      </c>
      <c r="M48" s="112"/>
      <c r="N48" s="291" t="s">
        <v>117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 t="s">
        <v>127</v>
      </c>
      <c r="B49" s="197" t="s">
        <v>28</v>
      </c>
      <c r="C49" s="306" t="s">
        <v>118</v>
      </c>
      <c r="D49" s="307"/>
      <c r="E49" s="139" t="s">
        <v>119</v>
      </c>
      <c r="F49" s="139" t="s">
        <v>136</v>
      </c>
      <c r="G49" s="139" t="s">
        <v>121</v>
      </c>
      <c r="H49" s="140"/>
      <c r="I49" s="138"/>
      <c r="J49" s="139"/>
      <c r="K49" s="354"/>
      <c r="L49" s="344" t="s">
        <v>122</v>
      </c>
      <c r="M49" s="40"/>
      <c r="N49" s="176">
        <f>IF($L$49=" ",SUMIF($A$10:$A$40,A49,$N$10:$N$40),$K$41*$L$49)</f>
        <v>172.86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 t="s">
        <v>154</v>
      </c>
      <c r="B50" s="139" t="s">
        <v>28</v>
      </c>
      <c r="C50" s="306" t="s">
        <v>147</v>
      </c>
      <c r="D50" s="307"/>
      <c r="E50" s="139" t="s">
        <v>148</v>
      </c>
      <c r="F50" s="139"/>
      <c r="G50" s="139" t="s">
        <v>149</v>
      </c>
      <c r="H50" s="140"/>
      <c r="I50" s="138" t="s">
        <v>150</v>
      </c>
      <c r="J50" s="139"/>
      <c r="K50" s="355"/>
      <c r="L50" s="344"/>
      <c r="M50" s="41"/>
      <c r="N50" s="176">
        <f>IF($L$50=" ",SUMIF($A$10:$A$40,A50,$N$10:$N$40),$K$41*$L$50)</f>
        <v>38.22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107</v>
      </c>
      <c r="N55" s="130">
        <f>SUM(N49:N54)</f>
        <v>211.08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H14" sqref="H14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87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137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89</v>
      </c>
      <c r="N2" s="328">
        <f>IF((VALUE('Short Form'!J62)&lt;&gt;0),1+VALUE('Short Form'!I62)+VALUE('Short Form'!J62)+VALUE('Short Form'!H62),"")</f>
        <v>4</v>
      </c>
      <c r="O2" s="329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79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138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92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93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96</v>
      </c>
      <c r="N9" s="268" t="s">
        <v>38</v>
      </c>
      <c r="O9" s="256" t="s">
        <v>97</v>
      </c>
      <c r="P9" s="78"/>
      <c r="Q9" s="78"/>
      <c r="R9" s="78"/>
      <c r="S9" s="78"/>
      <c r="T9" s="78"/>
    </row>
    <row r="10" spans="1:20" s="13" customFormat="1" ht="24" customHeight="1" x14ac:dyDescent="0.3">
      <c r="A10" s="194" t="s">
        <v>139</v>
      </c>
      <c r="B10" s="155">
        <v>36385</v>
      </c>
      <c r="C10" s="126" t="s">
        <v>159</v>
      </c>
      <c r="D10" s="173"/>
      <c r="E10" s="173"/>
      <c r="F10" s="173"/>
      <c r="G10" s="174"/>
      <c r="H10" s="173"/>
      <c r="I10" s="175"/>
      <c r="J10" s="173"/>
      <c r="K10" s="173"/>
      <c r="L10" s="173"/>
      <c r="M10" s="288">
        <v>61.81</v>
      </c>
      <c r="N10" s="310">
        <v>1</v>
      </c>
      <c r="O10" s="199">
        <f>IF(N10=" ",M10*1,M10*N10)</f>
        <v>61.81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 t="s">
        <v>139</v>
      </c>
      <c r="B11" s="155">
        <v>36392</v>
      </c>
      <c r="C11" s="126" t="s">
        <v>159</v>
      </c>
      <c r="D11" s="173"/>
      <c r="E11" s="173"/>
      <c r="F11" s="173"/>
      <c r="G11" s="174"/>
      <c r="H11" s="173"/>
      <c r="I11" s="173"/>
      <c r="J11" s="173"/>
      <c r="K11" s="173"/>
      <c r="L11" s="173"/>
      <c r="M11" s="288">
        <v>825.83</v>
      </c>
      <c r="N11" s="310">
        <v>1</v>
      </c>
      <c r="O11" s="199">
        <f>IF(N11=" ",M11*1,M11*N11)</f>
        <v>825.83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107</v>
      </c>
      <c r="N41" s="256"/>
      <c r="O41" s="127">
        <f>SUM(O10:O40)</f>
        <v>887.64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/>
      <c r="L42" s="216" t="s">
        <v>109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/>
      <c r="L43" s="221" t="s">
        <v>111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115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93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116</v>
      </c>
      <c r="M48" s="331"/>
      <c r="N48" s="94"/>
      <c r="O48" s="256" t="s">
        <v>117</v>
      </c>
      <c r="P48" s="92"/>
      <c r="Q48" s="92"/>
      <c r="R48" s="92"/>
      <c r="S48" s="92"/>
      <c r="T48" s="92"/>
    </row>
    <row r="49" spans="1:20" ht="24" customHeight="1" x14ac:dyDescent="0.3">
      <c r="A49" s="194" t="s">
        <v>139</v>
      </c>
      <c r="B49" s="195" t="s">
        <v>28</v>
      </c>
      <c r="C49" s="311" t="s">
        <v>140</v>
      </c>
      <c r="D49" s="312"/>
      <c r="E49" s="195" t="s">
        <v>141</v>
      </c>
      <c r="F49" s="195" t="s">
        <v>142</v>
      </c>
      <c r="G49" s="195" t="s">
        <v>121</v>
      </c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887.64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107</v>
      </c>
      <c r="N55" s="256"/>
      <c r="O55" s="127">
        <f>SUM(O49:O54)</f>
        <v>887.64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87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143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89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23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90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91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92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93</v>
      </c>
      <c r="B11" s="268" t="s">
        <v>33</v>
      </c>
      <c r="C11" s="269"/>
      <c r="D11" s="269"/>
      <c r="E11" s="269" t="s">
        <v>94</v>
      </c>
      <c r="F11" s="269"/>
      <c r="G11" s="269"/>
      <c r="H11" s="269"/>
      <c r="I11" s="269"/>
      <c r="J11" s="269"/>
      <c r="K11" s="270"/>
      <c r="L11" s="268" t="s">
        <v>95</v>
      </c>
      <c r="M11" s="256" t="s">
        <v>96</v>
      </c>
      <c r="N11" s="256" t="s">
        <v>38</v>
      </c>
      <c r="O11" s="256" t="s">
        <v>97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107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 s="216" t="s">
        <v>109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 s="221" t="s">
        <v>111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115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93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116</v>
      </c>
      <c r="M48" s="331"/>
      <c r="N48" s="94"/>
      <c r="O48" s="256" t="s">
        <v>117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107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87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144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89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Campbell</v>
      </c>
      <c r="B5" s="123"/>
      <c r="C5" s="123"/>
      <c r="D5" s="123"/>
      <c r="E5" s="305" t="str">
        <f>'Short Form'!E6</f>
        <v>Larry, T</v>
      </c>
      <c r="F5" s="123"/>
      <c r="G5" s="123"/>
      <c r="H5" s="185" t="str">
        <f>'Short Form'!H6</f>
        <v>Division Environ. Specialist</v>
      </c>
      <c r="I5" s="123"/>
      <c r="J5" s="123"/>
      <c r="K5" s="19"/>
      <c r="L5" s="150" t="str">
        <f>'Short Form'!K6</f>
        <v>585-48-8851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124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125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93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126</v>
      </c>
      <c r="M9" s="268" t="s">
        <v>38</v>
      </c>
      <c r="N9" s="256" t="s">
        <v>97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107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 s="216" t="s">
        <v>109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 s="221" t="s">
        <v>111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135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93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116</v>
      </c>
      <c r="M48" s="112"/>
      <c r="N48" s="291" t="s">
        <v>117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107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87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145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89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Campbell</v>
      </c>
      <c r="B5" s="123"/>
      <c r="C5" s="123"/>
      <c r="D5" s="123"/>
      <c r="E5" s="304" t="str">
        <f>'Short Form'!E6</f>
        <v>Larry, T</v>
      </c>
      <c r="F5" s="179"/>
      <c r="G5" s="123"/>
      <c r="H5" s="185" t="str">
        <f>'Short Form'!H6</f>
        <v>Division Environ. Specialist</v>
      </c>
      <c r="I5" s="184"/>
      <c r="J5" s="186"/>
      <c r="K5" s="118" t="str">
        <f>'Short Form'!K6</f>
        <v>585-48-8851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138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92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93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96</v>
      </c>
      <c r="N9" s="268" t="s">
        <v>38</v>
      </c>
      <c r="O9" s="256" t="s">
        <v>97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105</v>
      </c>
      <c r="G41" s="340"/>
      <c r="H41" s="332"/>
      <c r="I41"/>
      <c r="J41" s="341" t="s">
        <v>106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107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108</v>
      </c>
      <c r="G42" s="340"/>
      <c r="H42"/>
      <c r="I42"/>
      <c r="J42" s="73"/>
      <c r="K42"/>
      <c r="L42" s="216" t="s">
        <v>109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110</v>
      </c>
      <c r="G43" s="340"/>
      <c r="H43"/>
      <c r="I43"/>
      <c r="J43"/>
      <c r="K43"/>
      <c r="L43" s="221" t="s">
        <v>111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112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113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114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115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93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116</v>
      </c>
      <c r="M48" s="331"/>
      <c r="N48" s="94"/>
      <c r="O48" s="256" t="s">
        <v>117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107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1999-08-30T21:23:08Z</cp:lastPrinted>
  <dcterms:created xsi:type="dcterms:W3CDTF">1997-11-03T17:34:07Z</dcterms:created>
  <dcterms:modified xsi:type="dcterms:W3CDTF">2023-09-10T11:09:02Z</dcterms:modified>
</cp:coreProperties>
</file>