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state="hidden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Criteria">'[2]Equity Position'!$A$5:$A$6</definedName>
    <definedName name="CriteriaAll">'[2]Equity Position'!$A$11:$A$13</definedName>
    <definedName name="CriteriaForUK">'[2]Equity Position'!$A$16:$A$17</definedName>
    <definedName name="DealMakerTable">'[2]Commercial Groups'!$B$2:$C$105</definedName>
    <definedName name="Hedge_Beta">'[2]Equity Position'!$AS$388:$AT$740</definedName>
    <definedName name="Hedge_Daily_P_L">'[2]Pricing Sheet'!$I$92:$I$129</definedName>
    <definedName name="Hedge_QTD_P_L">'[2]Pricing Sheet'!$J$92:$J$129</definedName>
    <definedName name="HedgeNames">'[2]Pricing Sheet'!$E$92:$E$129</definedName>
    <definedName name="HedgeUsedMarketValue">'[2]Pricing Sheet'!$G$92:$G$129</definedName>
    <definedName name="IndexLivePercentChange">'[2]Pricing Sheet'!$S$60:$S$87</definedName>
    <definedName name="IndexSummaryTable">'[2]Index Summary'!$A$1:$I$26</definedName>
    <definedName name="IndexTags">'[2]Pricing Sheet'!$F$60:$F$87</definedName>
    <definedName name="IndexValues">'[2]Pricing Sheet'!$E$58:$S$87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[2]TabCriteria!$O$4:$O$18</definedName>
    <definedName name="NAMEEnron_CALME_Total">[2]TabCriteria!$J$4:$J$18</definedName>
    <definedName name="NAMEEnron_Corp._Total">[2]TabCriteria!$I$4:$I$18</definedName>
    <definedName name="NAMEEnron_Europe_Total">[2]TabCriteria!$N$4:$N$18</definedName>
    <definedName name="NAMEEnron_NA_Accrual_Income">[2]TabCriteria!$F$4:$F$18</definedName>
    <definedName name="NAMEEnron_NA_Funding_Cost">[2]TabCriteria!$E$4:$E$18</definedName>
    <definedName name="NAMEEnron_NA_Int_l_Total">[2]TabCriteria!$M$4:$M$18</definedName>
    <definedName name="NAMEEnron_NA_Total">[2]TabCriteria!$C$4:$C$18</definedName>
    <definedName name="NAMEEnron_Networks_Total">[2]TabCriteria!$P$4:$P$18</definedName>
    <definedName name="NAMEEnron_South_America_Total">[2]TabCriteria!$L$4:$L$18</definedName>
    <definedName name="NAMEGrand_Total">[2]TabCriteria!$Q$4:$Q$18</definedName>
    <definedName name="NAMEPortfolio_Insurance">[2]TabCriteria!$D$4:$D$18</definedName>
    <definedName name="nr_Mgmt_Summary">'QTD Mgmt Summary'!$A$1:$M$33</definedName>
    <definedName name="PL_Date">'[2]Equity Position'!$V$53</definedName>
    <definedName name="Position">'[2]Equity Position'!$A$1:$AE$346</definedName>
    <definedName name="Pricing_Type_Options">'[2]Pricing Sheet'!$A$5:$B$9</definedName>
    <definedName name="PricingTypeOptions">'[2]Pricing Sheet'!$B$6:$B$10</definedName>
    <definedName name="_xlnm.Print_Area" localSheetId="7">'CapChrg-AllocExp'!$B$2:$P$28</definedName>
    <definedName name="_xlnm.Print_Area" localSheetId="6">'Expense Weekly Change'!$A$2:$J$34</definedName>
    <definedName name="_xlnm.Print_Area" localSheetId="5">Expenses!$B$2:$K$33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Summary'!$A$1:$M$33</definedName>
    <definedName name="_xlnm.Print_Area" localSheetId="0">'YTD Mgmt Summary'!$A$1:$V$32</definedName>
    <definedName name="StockPriceTable">'[2]Pricing Sheet'!$F$18:$N$55</definedName>
    <definedName name="SummaryPivotPoint">'[2]ALL by Asset Class-Sector'!$A$452</definedName>
    <definedName name="Z_83874C97_8BB7_11D2_9732_00104B678AA7_.wvu.Cols" hidden="1">'[2]Equity Position'!$A$1:$A$65536,'[2]Equity Position'!$I$1:$R$65536,'[2]Equity Position'!$W$1:$Y$65536,'[2]Equity Position'!$AM$1:$AO$65536</definedName>
    <definedName name="Z_83874C97_8BB7_11D2_9732_00104B678AA7_.wvu.PrintArea" hidden="1">'[2]Equity Position'!$B$1:$BE$346</definedName>
    <definedName name="Z_83874C97_8BB7_11D2_9732_00104B678AA7_.wvu.PrintTitles" hidden="1">'[2]Equity Position'!$A$51:$IV$53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F17" i="4"/>
  <c r="M17" i="4"/>
  <c r="F18" i="4"/>
  <c r="M18" i="4"/>
  <c r="F19" i="4"/>
  <c r="M19" i="4"/>
  <c r="F20" i="4"/>
  <c r="K20" i="4"/>
  <c r="M20" i="4"/>
  <c r="D22" i="4"/>
  <c r="E22" i="4"/>
  <c r="F22" i="4"/>
  <c r="K22" i="4"/>
  <c r="L22" i="4"/>
  <c r="M22" i="4"/>
  <c r="D24" i="4"/>
  <c r="E24" i="4"/>
  <c r="F24" i="4"/>
  <c r="M24" i="4"/>
  <c r="F25" i="4"/>
  <c r="K25" i="4"/>
  <c r="L25" i="4"/>
  <c r="M25" i="4"/>
  <c r="D27" i="4"/>
  <c r="E27" i="4"/>
  <c r="F27" i="4"/>
  <c r="K27" i="4"/>
  <c r="L27" i="4"/>
  <c r="M27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1" i="19"/>
  <c r="D21" i="19"/>
  <c r="E21" i="19"/>
  <c r="C23" i="19"/>
  <c r="D23" i="19"/>
  <c r="E23" i="19"/>
  <c r="C24" i="19"/>
  <c r="D24" i="19"/>
  <c r="E24" i="19"/>
  <c r="C26" i="19"/>
  <c r="D26" i="19"/>
  <c r="E26" i="19"/>
  <c r="C31" i="19"/>
  <c r="D31" i="19"/>
  <c r="E31" i="19"/>
  <c r="C32" i="19"/>
  <c r="D32" i="19"/>
  <c r="E32" i="19"/>
  <c r="C33" i="19"/>
  <c r="D33" i="19"/>
  <c r="E33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F15" i="3"/>
  <c r="D16" i="3"/>
  <c r="F16" i="3"/>
  <c r="D17" i="3"/>
  <c r="F17" i="3"/>
  <c r="F18" i="3"/>
  <c r="F19" i="3"/>
  <c r="D21" i="3"/>
  <c r="E21" i="3"/>
  <c r="F21" i="3"/>
  <c r="D23" i="3"/>
  <c r="F23" i="3"/>
  <c r="F24" i="3"/>
  <c r="D26" i="3"/>
  <c r="E26" i="3"/>
  <c r="F26" i="3"/>
  <c r="F31" i="3"/>
  <c r="F32" i="3"/>
  <c r="F33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F23" i="2"/>
  <c r="I23" i="2"/>
  <c r="L23" i="2"/>
  <c r="N23" i="2"/>
  <c r="I24" i="2"/>
  <c r="L24" i="2"/>
  <c r="N24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E19" i="1"/>
  <c r="G19" i="1"/>
  <c r="J19" i="1"/>
  <c r="O19" i="1"/>
  <c r="Q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D31" i="1"/>
  <c r="E31" i="1"/>
  <c r="G31" i="1"/>
  <c r="H31" i="1"/>
  <c r="I31" i="1"/>
  <c r="J31" i="1"/>
  <c r="M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M3" i="37"/>
  <c r="C8" i="37"/>
  <c r="D8" i="37"/>
  <c r="E8" i="37"/>
  <c r="G8" i="37"/>
  <c r="H8" i="37"/>
  <c r="I8" i="37"/>
  <c r="K8" i="37"/>
  <c r="L8" i="37"/>
  <c r="M8" i="37"/>
  <c r="C9" i="37"/>
  <c r="D9" i="37"/>
  <c r="E9" i="37"/>
  <c r="G9" i="37"/>
  <c r="H9" i="37"/>
  <c r="I9" i="37"/>
  <c r="K9" i="37"/>
  <c r="L9" i="37"/>
  <c r="M9" i="37"/>
  <c r="C10" i="37"/>
  <c r="D10" i="37"/>
  <c r="E10" i="37"/>
  <c r="G10" i="37"/>
  <c r="H10" i="37"/>
  <c r="I10" i="37"/>
  <c r="K10" i="37"/>
  <c r="L10" i="37"/>
  <c r="M10" i="37"/>
  <c r="C11" i="37"/>
  <c r="D11" i="37"/>
  <c r="E11" i="37"/>
  <c r="G11" i="37"/>
  <c r="H11" i="37"/>
  <c r="I11" i="37"/>
  <c r="K11" i="37"/>
  <c r="L11" i="37"/>
  <c r="M11" i="37"/>
  <c r="C12" i="37"/>
  <c r="D12" i="37"/>
  <c r="E12" i="37"/>
  <c r="G12" i="37"/>
  <c r="H12" i="37"/>
  <c r="I12" i="37"/>
  <c r="K12" i="37"/>
  <c r="L12" i="37"/>
  <c r="M12" i="37"/>
  <c r="C13" i="37"/>
  <c r="D13" i="37"/>
  <c r="E13" i="37"/>
  <c r="G13" i="37"/>
  <c r="H13" i="37"/>
  <c r="I13" i="37"/>
  <c r="K13" i="37"/>
  <c r="L13" i="37"/>
  <c r="M13" i="37"/>
  <c r="C14" i="37"/>
  <c r="D14" i="37"/>
  <c r="E14" i="37"/>
  <c r="G14" i="37"/>
  <c r="H14" i="37"/>
  <c r="I14" i="37"/>
  <c r="K14" i="37"/>
  <c r="L14" i="37"/>
  <c r="M14" i="37"/>
  <c r="C15" i="37"/>
  <c r="D15" i="37"/>
  <c r="E15" i="37"/>
  <c r="G15" i="37"/>
  <c r="H15" i="37"/>
  <c r="I15" i="37"/>
  <c r="K15" i="37"/>
  <c r="L15" i="37"/>
  <c r="M15" i="37"/>
  <c r="C16" i="37"/>
  <c r="D16" i="37"/>
  <c r="E16" i="37"/>
  <c r="G16" i="37"/>
  <c r="H16" i="37"/>
  <c r="I16" i="37"/>
  <c r="K16" i="37"/>
  <c r="L16" i="37"/>
  <c r="M16" i="37"/>
  <c r="C17" i="37"/>
  <c r="D17" i="37"/>
  <c r="E17" i="37"/>
  <c r="G17" i="37"/>
  <c r="H17" i="37"/>
  <c r="I17" i="37"/>
  <c r="K17" i="37"/>
  <c r="L17" i="37"/>
  <c r="M17" i="37"/>
  <c r="C18" i="37"/>
  <c r="D18" i="37"/>
  <c r="E18" i="37"/>
  <c r="I18" i="37"/>
  <c r="K18" i="37"/>
  <c r="L18" i="37"/>
  <c r="M18" i="37"/>
  <c r="C19" i="37"/>
  <c r="D19" i="37"/>
  <c r="E19" i="37"/>
  <c r="G19" i="37"/>
  <c r="H19" i="37"/>
  <c r="I19" i="37"/>
  <c r="K19" i="37"/>
  <c r="L19" i="37"/>
  <c r="M19" i="37"/>
  <c r="C21" i="37"/>
  <c r="D21" i="37"/>
  <c r="E21" i="37"/>
  <c r="F21" i="37"/>
  <c r="G21" i="37"/>
  <c r="H21" i="37"/>
  <c r="I21" i="37"/>
  <c r="K21" i="37"/>
  <c r="L21" i="37"/>
  <c r="M21" i="37"/>
  <c r="C23" i="37"/>
  <c r="D23" i="37"/>
  <c r="E23" i="37"/>
  <c r="G23" i="37"/>
  <c r="H23" i="37"/>
  <c r="I23" i="37"/>
  <c r="K23" i="37"/>
  <c r="L23" i="37"/>
  <c r="M23" i="37"/>
  <c r="C24" i="37"/>
  <c r="D24" i="37"/>
  <c r="E24" i="37"/>
  <c r="G24" i="37"/>
  <c r="H24" i="37"/>
  <c r="I24" i="37"/>
  <c r="K24" i="37"/>
  <c r="L24" i="37"/>
  <c r="M24" i="37"/>
  <c r="C25" i="37"/>
  <c r="D25" i="37"/>
  <c r="E25" i="37"/>
  <c r="G25" i="37"/>
  <c r="H25" i="37"/>
  <c r="I25" i="37"/>
  <c r="K25" i="37"/>
  <c r="L25" i="37"/>
  <c r="M25" i="37"/>
  <c r="C27" i="37"/>
  <c r="D27" i="37"/>
  <c r="E27" i="37"/>
  <c r="G27" i="37"/>
  <c r="H27" i="37"/>
  <c r="I27" i="37"/>
  <c r="K27" i="37"/>
  <c r="L27" i="37"/>
  <c r="M27" i="37"/>
  <c r="C29" i="37"/>
  <c r="D29" i="37"/>
  <c r="E29" i="37"/>
  <c r="G29" i="37"/>
  <c r="H29" i="37"/>
  <c r="I29" i="37"/>
  <c r="K29" i="37"/>
  <c r="L29" i="37"/>
  <c r="M29" i="37"/>
  <c r="C31" i="37"/>
  <c r="D31" i="37"/>
  <c r="E31" i="37"/>
  <c r="G31" i="37"/>
  <c r="H31" i="37"/>
  <c r="I31" i="37"/>
  <c r="K31" i="37"/>
  <c r="L31" i="37"/>
  <c r="M31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G3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  <comment ref="M3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<sst xmlns="http://schemas.openxmlformats.org/spreadsheetml/2006/main" count="390" uniqueCount="111">
  <si>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</si>
  <si>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</si>
  <si>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</si>
  <si>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</si>
  <si>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</si>
  <si>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</si>
  <si>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</si>
  <si>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</si>
  <si>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</si>
  <si>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</si>
  <si>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</si>
  <si>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</si>
  <si>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</si>
  <si>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</si>
  <si>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</si>
  <si>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</si>
  <si>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</si>
  <si>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</si>
  <si>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</si>
  <si>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</si>
  <si>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</si>
  <si>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</si>
  <si>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</si>
  <si>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</si>
  <si>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</si>
  <si>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</si>
  <si>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</si>
  <si>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</si>
  <si>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</si>
  <si>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</si>
  <si>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</si>
  <si>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</si>
  <si>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</si>
  <si>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</si>
  <si>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</si>
  <si>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</si>
  <si>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</si>
  <si>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</si>
  <si>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</si>
  <si>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</si>
  <si>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</si>
  <si>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</si>
  <si>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</si>
  <si>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</si>
  <si>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</si>
  <si>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</si>
  <si>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</si>
  <si>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</si>
  <si>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</si>
  <si>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</si>
  <si>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</si>
  <si>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</si>
  <si>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</si>
  <si>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</si>
  <si>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</si>
  <si>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</si>
  <si>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</si>
  <si>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</si>
  <si>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</si>
  <si>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</si>
  <si>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</si>
  <si>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</si>
  <si>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</si>
  <si>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</si>
  <si>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</si>
  <si>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</si>
  <si>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</si>
  <si>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</si>
  <si>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</si>
  <si>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</si>
  <si>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</si>
  <si>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</si>
  <si>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</si>
  <si>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</si>
  <si>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</si>
  <si>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</si>
  <si>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</si>
  <si>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</si>
  <si>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</si>
  <si>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</si>
  <si>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</si>
  <si>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</si>
  <si>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</si>
  <si>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</si>
  <si>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</si>
  <si>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</si>
  <si>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</si>
  <si>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</si>
  <si>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</si>
  <si>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</si>
  <si>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</si>
  <si>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</si>
  <si>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</si>
  <si>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</si>
  <si>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Results based on activity through October 5, 2000</t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</si>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</sst>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4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0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81" fillId="0" borderId="5" xfId="0" applyFont="1" applyBorder="1"/>
    <xf numFmtId="0" fontId="81" fillId="0" borderId="0" xfId="0" applyFont="1"/>
    <xf numFmtId="165" fontId="81" fillId="0" borderId="9" xfId="1" applyNumberFormat="1" applyFont="1" applyFill="1" applyBorder="1"/>
    <xf numFmtId="165" fontId="81" fillId="0" borderId="0" xfId="1" applyNumberFormat="1" applyFont="1" applyFill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5" xfId="1" applyNumberFormat="1" applyFont="1" applyBorder="1"/>
    <xf numFmtId="0" fontId="81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1" fillId="0" borderId="11" xfId="1" applyNumberFormat="1" applyFont="1" applyFill="1" applyBorder="1"/>
    <xf numFmtId="165" fontId="82" fillId="0" borderId="9" xfId="1" applyNumberFormat="1" applyFont="1" applyBorder="1"/>
    <xf numFmtId="165" fontId="82" fillId="0" borderId="0" xfId="1" applyNumberFormat="1" applyFont="1" applyBorder="1"/>
    <xf numFmtId="165" fontId="82" fillId="0" borderId="13" xfId="1" applyNumberFormat="1" applyFont="1" applyBorder="1"/>
    <xf numFmtId="165" fontId="82" fillId="0" borderId="11" xfId="1" applyNumberFormat="1" applyFont="1" applyBorder="1"/>
    <xf numFmtId="165" fontId="17" fillId="0" borderId="13" xfId="1" applyNumberFormat="1" applyFont="1" applyFill="1" applyBorder="1"/>
    <xf numFmtId="165" fontId="83" fillId="0" borderId="9" xfId="1" applyNumberFormat="1" applyFont="1" applyBorder="1"/>
    <xf numFmtId="165" fontId="83" fillId="0" borderId="13" xfId="1" applyNumberFormat="1" applyFont="1" applyBorder="1"/>
    <xf numFmtId="165" fontId="82" fillId="0" borderId="2" xfId="1" applyNumberFormat="1" applyFont="1" applyBorder="1"/>
    <xf numFmtId="165" fontId="82" fillId="0" borderId="12" xfId="1" applyNumberFormat="1" applyFont="1" applyBorder="1"/>
    <xf numFmtId="165" fontId="83" fillId="0" borderId="11" xfId="1" applyNumberFormat="1" applyFont="1" applyBorder="1"/>
    <xf numFmtId="165" fontId="83" fillId="0" borderId="12" xfId="1" applyNumberFormat="1" applyFont="1" applyBorder="1"/>
    <xf numFmtId="165" fontId="81" fillId="0" borderId="2" xfId="1" applyNumberFormat="1" applyFont="1" applyFill="1" applyBorder="1"/>
    <xf numFmtId="165" fontId="81" fillId="0" borderId="13" xfId="1" applyNumberFormat="1" applyFont="1" applyFill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143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9036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58774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Global%20Markets/2000/3Q%202000/Management%20Summary/MgmtSum-Q3-0804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  <sheetName val="Asset Class (DownIMPaper)"/>
      <sheetName val="Asset Class (DownAMPaper)"/>
      <sheetName val="Asset Class (CES)"/>
      <sheetName val="Asset Class (ECI)"/>
      <sheetName val="Adjustments"/>
      <sheetName val="Changes"/>
      <sheetName val="Valuation P&amp;L Tab"/>
      <sheetName val="Spread Analysis"/>
      <sheetName val="Daily Change"/>
      <sheetName val="Hedge "/>
      <sheetName val="Explanation"/>
      <sheetName val="Asset Class (DownSAPPaper)"/>
      <sheetName val="Quanta Claw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2.03125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2.03125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4.125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4.125</v>
          </cell>
          <cell r="N22">
            <v>0</v>
          </cell>
        </row>
        <row r="23">
          <cell r="F23" t="str">
            <v>US;ESNJ</v>
          </cell>
          <cell r="G23">
            <v>2.9375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2.9375</v>
          </cell>
          <cell r="N23">
            <v>0</v>
          </cell>
        </row>
        <row r="24">
          <cell r="F24" t="str">
            <v>US;FWIS</v>
          </cell>
          <cell r="G24">
            <v>3.40625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3.40625</v>
          </cell>
          <cell r="N24">
            <v>0</v>
          </cell>
        </row>
        <row r="25">
          <cell r="F25" t="str">
            <v>US;FST</v>
          </cell>
          <cell r="G25">
            <v>14.4375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14.4375</v>
          </cell>
          <cell r="N25">
            <v>0</v>
          </cell>
        </row>
        <row r="26">
          <cell r="F26" t="str">
            <v>US;QSRI</v>
          </cell>
          <cell r="G26">
            <v>7.4999999999999997E-2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7.4999999999999997E-2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18.0625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18.0625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29.75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29.75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1.0783316378433367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1.0783316378433367</v>
          </cell>
          <cell r="N33">
            <v>0</v>
          </cell>
        </row>
        <row r="34">
          <cell r="F34" t="str">
            <v>CA;PLG</v>
          </cell>
          <cell r="G34">
            <v>1.8379111563241777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1.8379111563241777</v>
          </cell>
          <cell r="N34">
            <v>0</v>
          </cell>
        </row>
        <row r="35">
          <cell r="F35" t="str">
            <v>CA;ZAR</v>
          </cell>
          <cell r="G35">
            <v>2.882332994235334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2.882332994235334</v>
          </cell>
          <cell r="N35">
            <v>0</v>
          </cell>
        </row>
        <row r="36">
          <cell r="F36" t="str">
            <v>CA;BOU</v>
          </cell>
          <cell r="G36">
            <v>2.1770091556459819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>
            <v>2.1770091556459819</v>
          </cell>
          <cell r="N36">
            <v>0</v>
          </cell>
        </row>
        <row r="37">
          <cell r="F37" t="str">
            <v>CA;BOU-RAPT</v>
          </cell>
          <cell r="G37">
            <v>2.0840336134453783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2.1024075957951851</v>
          </cell>
          <cell r="N37">
            <v>2.0840336134453783</v>
          </cell>
        </row>
        <row r="38">
          <cell r="F38" t="str">
            <v>CA;CYZ.A</v>
          </cell>
          <cell r="G38">
            <v>4.3404543913190921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4.3404543913190921</v>
          </cell>
          <cell r="N38">
            <v>0</v>
          </cell>
        </row>
        <row r="39">
          <cell r="F39" t="str">
            <v>CA;CYZ.A BS</v>
          </cell>
          <cell r="G39">
            <v>4.3404543913190921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4.3404543913190921</v>
          </cell>
          <cell r="N39" t="e">
            <v>#DIV/0!</v>
          </cell>
        </row>
        <row r="40">
          <cell r="F40" t="str">
            <v>HRE</v>
          </cell>
          <cell r="G40">
            <v>3.1875211936249581</v>
          </cell>
          <cell r="H40">
            <v>0</v>
          </cell>
          <cell r="I40">
            <v>0</v>
          </cell>
          <cell r="J40">
            <v>0</v>
          </cell>
          <cell r="K40" t="e">
            <v>#REF!</v>
          </cell>
          <cell r="L40" t="e">
            <v>#REF!</v>
          </cell>
          <cell r="M40">
            <v>3.1875211936249581</v>
          </cell>
          <cell r="N40">
            <v>0</v>
          </cell>
        </row>
        <row r="41">
          <cell r="F41" t="str">
            <v>CA;SEH</v>
          </cell>
          <cell r="G41">
            <v>4.7134621905730762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4.7134621905730762</v>
          </cell>
          <cell r="N41">
            <v>0</v>
          </cell>
        </row>
        <row r="42">
          <cell r="F42" t="str">
            <v>CA;SEH BS</v>
          </cell>
          <cell r="G42">
            <v>4.7134621905730762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>
            <v>4.7134621905730762</v>
          </cell>
          <cell r="N42" t="e">
            <v>#DIV/0!</v>
          </cell>
        </row>
        <row r="43">
          <cell r="F43" t="str">
            <v>PMG</v>
          </cell>
          <cell r="G43">
            <v>3.2446808510638299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3.2446808510638299</v>
          </cell>
          <cell r="N43">
            <v>0</v>
          </cell>
        </row>
        <row r="44">
          <cell r="F44" t="str">
            <v>US;BOG</v>
          </cell>
          <cell r="G44">
            <v>8.6875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8.6875</v>
          </cell>
          <cell r="N44">
            <v>0</v>
          </cell>
        </row>
        <row r="45">
          <cell r="F45" t="str">
            <v>US;CRZO</v>
          </cell>
          <cell r="G45">
            <v>8.5625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8.5625</v>
          </cell>
          <cell r="N45">
            <v>0</v>
          </cell>
        </row>
        <row r="46">
          <cell r="F46" t="str">
            <v>US;CRZO-RAPT</v>
          </cell>
          <cell r="G46">
            <v>7.875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7.875</v>
          </cell>
          <cell r="N46">
            <v>7.875</v>
          </cell>
        </row>
        <row r="47">
          <cell r="F47" t="str">
            <v>US;PGEO</v>
          </cell>
          <cell r="G47">
            <v>5.75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5.75</v>
          </cell>
          <cell r="N47">
            <v>0</v>
          </cell>
        </row>
        <row r="48">
          <cell r="F48" t="str">
            <v>US;PGEO-RAPT</v>
          </cell>
          <cell r="G48">
            <v>5.75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5.75</v>
          </cell>
          <cell r="N48">
            <v>5.75</v>
          </cell>
        </row>
        <row r="49">
          <cell r="F49" t="str">
            <v>US;TCMSQ</v>
          </cell>
          <cell r="G49">
            <v>2.5000000000000001E-2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2.5000000000000001E-2</v>
          </cell>
          <cell r="N49">
            <v>0</v>
          </cell>
        </row>
        <row r="50">
          <cell r="F50" t="str">
            <v>IDF.TO</v>
          </cell>
          <cell r="G50">
            <v>0.1678866429386878</v>
          </cell>
          <cell r="H50">
            <v>0</v>
          </cell>
          <cell r="I50">
            <v>0</v>
          </cell>
          <cell r="J50">
            <v>0</v>
          </cell>
          <cell r="K50" t="e">
            <v>#REF!</v>
          </cell>
          <cell r="L50" t="e">
            <v>#REF!</v>
          </cell>
          <cell r="M50">
            <v>0.1678866429386878</v>
          </cell>
          <cell r="N50">
            <v>0.1678866429386878</v>
          </cell>
        </row>
        <row r="51">
          <cell r="F51" t="str">
            <v>US;COSEE</v>
          </cell>
          <cell r="G51">
            <v>9.9999999999999995E-7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4.4999999999999998E-2</v>
          </cell>
          <cell r="N51">
            <v>9.9999999999999995E-7</v>
          </cell>
        </row>
        <row r="52">
          <cell r="F52" t="str">
            <v>US;INLN</v>
          </cell>
          <cell r="G52">
            <v>4.75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4.75</v>
          </cell>
          <cell r="N52">
            <v>0</v>
          </cell>
        </row>
        <row r="53">
          <cell r="F53" t="str">
            <v>US;INLN-RAPT</v>
          </cell>
          <cell r="G53">
            <v>4.75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4.75</v>
          </cell>
          <cell r="N53">
            <v>4.75</v>
          </cell>
        </row>
        <row r="54">
          <cell r="F54" t="str">
            <v>US;PWR</v>
          </cell>
          <cell r="G54">
            <v>37.8125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37.8125</v>
          </cell>
          <cell r="N54">
            <v>0</v>
          </cell>
        </row>
        <row r="55">
          <cell r="F55" t="str">
            <v>US;KWK</v>
          </cell>
          <cell r="G55">
            <v>7.75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7.75</v>
          </cell>
          <cell r="N55">
            <v>0</v>
          </cell>
        </row>
        <row r="58">
          <cell r="E58" t="str">
            <v>S&amp;P 500 Futures</v>
          </cell>
          <cell r="F58" t="str">
            <v>GB;PLR</v>
          </cell>
          <cell r="G58">
            <v>0.3847546623212022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0.3847546623212022</v>
          </cell>
          <cell r="N58">
            <v>0</v>
          </cell>
          <cell r="S58" t="e">
            <v>#REF!</v>
          </cell>
        </row>
        <row r="59">
          <cell r="E59" t="str">
            <v>S&amp;P 500 Futures Puts</v>
          </cell>
          <cell r="F59" t="str">
            <v>US;ENE</v>
          </cell>
          <cell r="G59">
            <v>86.6875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86.6875</v>
          </cell>
          <cell r="N59">
            <v>42.75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ENEPUT</v>
          </cell>
          <cell r="G60">
            <v>4.3516320000000004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4.3516320000000004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GTRMM</v>
          </cell>
          <cell r="G61">
            <v>0.23548300776023551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0.23548300776023551</v>
          </cell>
          <cell r="N61">
            <v>0</v>
          </cell>
          <cell r="S61" t="e">
            <v>#REF!</v>
          </cell>
        </row>
        <row r="62">
          <cell r="E62" t="str">
            <v>S&amp;P 500 Futures</v>
          </cell>
          <cell r="F62" t="str">
            <v>US;SCMR</v>
          </cell>
          <cell r="G62">
            <v>161.125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161.125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US;TTEN</v>
          </cell>
          <cell r="G63">
            <v>14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14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US;TTEN-RAPT</v>
          </cell>
          <cell r="G64">
            <v>12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12</v>
          </cell>
          <cell r="N64">
            <v>12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US;RTHM</v>
          </cell>
          <cell r="G65">
            <v>9.0625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9.0625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US;REDF</v>
          </cell>
          <cell r="G66">
            <v>9.75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9.75</v>
          </cell>
          <cell r="N66">
            <v>0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US;AVCI</v>
          </cell>
          <cell r="G67">
            <v>153.9375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153.9375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US;ACPW</v>
          </cell>
          <cell r="G68">
            <v>50.71875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50.71875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US;ACPW-RAPT</v>
          </cell>
          <cell r="G69">
            <v>52.75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52.75</v>
          </cell>
          <cell r="N69">
            <v>52.75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CA;TDI</v>
          </cell>
          <cell r="G70">
            <v>2.6110545947778911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2.6110545947778911</v>
          </cell>
          <cell r="N70">
            <v>0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CA;TDI-RAPT</v>
          </cell>
          <cell r="G71">
            <v>2.4201680672268906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2.4415055951169888</v>
          </cell>
          <cell r="N71">
            <v>2.4201680672268906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US;EQIX</v>
          </cell>
          <cell r="G72">
            <v>12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</v>
          </cell>
          <cell r="N72">
            <v>0</v>
          </cell>
          <cell r="S72">
            <v>0</v>
          </cell>
        </row>
        <row r="73">
          <cell r="E73" t="str">
            <v>S&amp;P Toronto Exchange</v>
          </cell>
          <cell r="F73" t="str">
            <v>CA;TSP</v>
          </cell>
          <cell r="G73">
            <v>638</v>
          </cell>
          <cell r="H73" t="e">
            <v>#REF!</v>
          </cell>
          <cell r="I73" t="e">
            <v>#REF!</v>
          </cell>
          <cell r="J73" t="e">
            <v>#REF!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Paper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E&amp;P Index</v>
          </cell>
          <cell r="F75" t="str">
            <v>Energy</v>
          </cell>
          <cell r="G75">
            <v>0</v>
          </cell>
          <cell r="H75">
            <v>4467.57</v>
          </cell>
          <cell r="I75">
            <v>4467.57</v>
          </cell>
          <cell r="J75">
            <v>4467.57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Qualitech Index</v>
          </cell>
          <cell r="F77" t="str">
            <v>Steel</v>
          </cell>
          <cell r="G77" t="str">
            <v>Value</v>
          </cell>
          <cell r="H77" t="str">
            <v>Value</v>
          </cell>
          <cell r="I77" t="str">
            <v>Value</v>
          </cell>
          <cell r="J77" t="str">
            <v>Close Price</v>
          </cell>
          <cell r="K77" t="str">
            <v>Value</v>
          </cell>
          <cell r="L77" t="str">
            <v>Value</v>
          </cell>
          <cell r="M77" t="str">
            <v>File Feed</v>
          </cell>
          <cell r="N77" t="str">
            <v>Feed</v>
          </cell>
          <cell r="S77" t="str">
            <v>% Change</v>
          </cell>
        </row>
        <row r="78">
          <cell r="E78" t="str">
            <v>S&amp;P Value</v>
          </cell>
          <cell r="F78" t="str">
            <v>US;SPX</v>
          </cell>
          <cell r="G78">
            <v>1496.07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1496.07</v>
          </cell>
          <cell r="N78">
            <v>1364</v>
          </cell>
          <cell r="S78" t="e">
            <v>#REF!</v>
          </cell>
        </row>
        <row r="79">
          <cell r="E79" t="str">
            <v>S&amp;P 500 Futures</v>
          </cell>
          <cell r="F79" t="str">
            <v>SPZ9</v>
          </cell>
          <cell r="G79">
            <v>0</v>
          </cell>
          <cell r="H79" t="str">
            <v>Last</v>
          </cell>
          <cell r="I79" t="str">
            <v>Close</v>
          </cell>
          <cell r="J79" t="str">
            <v>(Backup)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 t="e">
            <v>#REF!</v>
          </cell>
        </row>
        <row r="80">
          <cell r="E80" t="str">
            <v>S&amp;P 500 Futures Puts</v>
          </cell>
          <cell r="F80" t="str">
            <v>US;SZP OO</v>
          </cell>
          <cell r="G80">
            <v>16.375</v>
          </cell>
          <cell r="H80">
            <v>4467.57</v>
          </cell>
          <cell r="I80">
            <v>4467.57</v>
          </cell>
          <cell r="J80">
            <v>4467.57</v>
          </cell>
          <cell r="K80">
            <v>0</v>
          </cell>
          <cell r="L80">
            <v>0</v>
          </cell>
          <cell r="M80">
            <v>16.375</v>
          </cell>
          <cell r="N80">
            <v>0</v>
          </cell>
          <cell r="O80" t="str">
            <v>US;SZP OO</v>
          </cell>
          <cell r="S80">
            <v>-1</v>
          </cell>
        </row>
        <row r="81">
          <cell r="E81" t="str">
            <v>S&amp;P 500 Futures Puts</v>
          </cell>
          <cell r="F81" t="str">
            <v>US;SZP RJ</v>
          </cell>
          <cell r="G81">
            <v>0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</v>
          </cell>
          <cell r="N81">
            <v>0</v>
          </cell>
          <cell r="O81" t="str">
            <v>US;SZP RJ</v>
          </cell>
          <cell r="S81" t="e">
            <v>#REF!</v>
          </cell>
        </row>
        <row r="82">
          <cell r="E82" t="str">
            <v>S&amp;P 500 Futures Puts</v>
          </cell>
          <cell r="F82" t="str">
            <v>US;SZP RT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 t="e">
            <v>#REF!</v>
          </cell>
          <cell r="L82" t="e">
            <v>#REF!</v>
          </cell>
          <cell r="M82">
            <v>0</v>
          </cell>
          <cell r="N82">
            <v>0</v>
          </cell>
          <cell r="O82" t="str">
            <v>US;SZP RT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RE</v>
          </cell>
          <cell r="G83">
            <v>0</v>
          </cell>
          <cell r="H83" t="e">
            <v>#REF!</v>
          </cell>
          <cell r="I83" t="e">
            <v>#REF!</v>
          </cell>
          <cell r="J83" t="e">
            <v>#REF!</v>
          </cell>
          <cell r="K83" t="e">
            <v>#REF!</v>
          </cell>
          <cell r="L83" t="e">
            <v>#REF!</v>
          </cell>
          <cell r="M83">
            <v>0</v>
          </cell>
          <cell r="N83">
            <v>0</v>
          </cell>
          <cell r="O83" t="str">
            <v>US;SZP RE</v>
          </cell>
          <cell r="S83" t="e">
            <v>#REF!</v>
          </cell>
        </row>
        <row r="84">
          <cell r="E84" t="str">
            <v>S&amp;P 500 Futures Puts</v>
          </cell>
          <cell r="F84" t="str">
            <v>SZPPUT</v>
          </cell>
          <cell r="G84">
            <v>117.67</v>
          </cell>
          <cell r="H84">
            <v>4467.57</v>
          </cell>
          <cell r="I84">
            <v>4467.57</v>
          </cell>
          <cell r="J84">
            <v>4467.57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 t="str">
            <v>US;SZP OO</v>
          </cell>
          <cell r="S84" t="e">
            <v>#DIV/0!</v>
          </cell>
        </row>
        <row r="85">
          <cell r="E85" t="str">
            <v>Russell 2000 Index</v>
          </cell>
          <cell r="F85" t="str">
            <v>RLZ9</v>
          </cell>
          <cell r="G85">
            <v>0</v>
          </cell>
          <cell r="H85">
            <v>4467.57</v>
          </cell>
          <cell r="I85">
            <v>4467.57</v>
          </cell>
          <cell r="J85">
            <v>4467.57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 t="str">
            <v>US;SZP OO</v>
          </cell>
          <cell r="S85">
            <v>0</v>
          </cell>
        </row>
        <row r="86">
          <cell r="E86" t="str">
            <v>S&amp;P Toronto Exchange</v>
          </cell>
          <cell r="F86" t="str">
            <v>CA;TSP</v>
          </cell>
          <cell r="G86">
            <v>684.55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684.55</v>
          </cell>
          <cell r="N86">
            <v>0</v>
          </cell>
          <cell r="O86" t="str">
            <v>US;SZP RJ</v>
          </cell>
          <cell r="S86" t="e">
            <v>#REF!</v>
          </cell>
        </row>
        <row r="87">
          <cell r="E87" t="str">
            <v>Paper Index</v>
          </cell>
          <cell r="F87" t="str">
            <v>Paper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 t="str">
            <v>US;SZP RT</v>
          </cell>
          <cell r="S87">
            <v>0</v>
          </cell>
        </row>
        <row r="92">
          <cell r="E92" t="str">
            <v>Oilfield Services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Heavy Construction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Cyclical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Utility Services Index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Service Consolidators Index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OSX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Toronto Oil &amp; Gas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Dow Jones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Nasdaq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Oils Index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Natural Gas Index</v>
          </cell>
          <cell r="G102">
            <v>-13181284.180676524</v>
          </cell>
          <cell r="I102">
            <v>-93810.781780438498</v>
          </cell>
          <cell r="J102">
            <v>-424795.29558080481</v>
          </cell>
        </row>
        <row r="103">
          <cell r="E103" t="str">
            <v>Utility Index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Construction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Cyclical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Service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S&amp;P 500 Options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S&amp;P 500 Options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S&amp;P 500 Options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Futures Puts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Toronto Exchange</v>
          </cell>
          <cell r="G115">
            <v>-14174604.141291108</v>
          </cell>
          <cell r="I115">
            <v>-82204.628501825035</v>
          </cell>
          <cell r="J115">
            <v>-1396987.7763809073</v>
          </cell>
        </row>
        <row r="116">
          <cell r="E116" t="str">
            <v>Telecom Basket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Construction Basket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Cyclical Basket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Service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Utility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Oil Services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Qualitech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ENP Domestic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Energy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E&amp;P Basket II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E&amp;P Basket III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CANADIAN BASKET **</v>
          </cell>
          <cell r="G127">
            <v>6575362.0246312078</v>
          </cell>
          <cell r="I127">
            <v>77333.468669643626</v>
          </cell>
          <cell r="J127">
            <v>874646.73686537798</v>
          </cell>
        </row>
        <row r="128">
          <cell r="E128" t="str">
            <v>Palladin Basket *</v>
          </cell>
          <cell r="G128">
            <v>0</v>
          </cell>
          <cell r="I128">
            <v>0</v>
          </cell>
          <cell r="J128">
            <v>781371</v>
          </cell>
        </row>
        <row r="129">
          <cell r="E129" t="str">
            <v>SHORT OSX CALLS ***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A53:CM405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Aug-17-2000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2530806993.2937078</v>
          </cell>
          <cell r="AD22">
            <v>2503939399.9479837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1248948796.7953348</v>
          </cell>
          <cell r="L49">
            <v>1248948796.7953348</v>
          </cell>
          <cell r="V49">
            <v>2546634068.7056217</v>
          </cell>
          <cell r="X49">
            <v>248978023.79435453</v>
          </cell>
          <cell r="Y49">
            <v>-10091983.725808637</v>
          </cell>
          <cell r="Z49">
            <v>238886040.06854591</v>
          </cell>
          <cell r="AA49">
            <v>95874590.996255532</v>
          </cell>
          <cell r="AB49">
            <v>-14174604.14129111</v>
          </cell>
          <cell r="AC49">
            <v>81699986.854964435</v>
          </cell>
          <cell r="AD49">
            <v>2519766475.3598976</v>
          </cell>
          <cell r="AE49">
            <v>26875592.605724063</v>
          </cell>
          <cell r="AF49">
            <v>-3477.1586331012659</v>
          </cell>
          <cell r="AG49">
            <v>-16207695.190312635</v>
          </cell>
          <cell r="AH49">
            <v>11973886.091090342</v>
          </cell>
          <cell r="AI49">
            <v>149513699.67336026</v>
          </cell>
          <cell r="AJ49">
            <v>101157.40228274302</v>
          </cell>
          <cell r="AK49">
            <v>-82030868.25016807</v>
          </cell>
          <cell r="AL49">
            <v>67583988.825474888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2669522.2959695128</v>
          </cell>
          <cell r="AQ49">
            <v>2289886719.9358082</v>
          </cell>
          <cell r="AU49">
            <v>124887205.21040669</v>
          </cell>
          <cell r="AV49">
            <v>-1057489.4360633111</v>
          </cell>
          <cell r="AW49">
            <v>-88125796.15760462</v>
          </cell>
          <cell r="AX49">
            <v>35703919.616738766</v>
          </cell>
          <cell r="AY49">
            <v>248839721.47395676</v>
          </cell>
          <cell r="AZ49">
            <v>-16437092.385763407</v>
          </cell>
          <cell r="BA49">
            <v>-78472876.094839275</v>
          </cell>
          <cell r="BB49">
            <v>153929752.99335414</v>
          </cell>
          <cell r="BC49">
            <v>857.9560598556601</v>
          </cell>
          <cell r="BD49">
            <v>820.34236558899397</v>
          </cell>
          <cell r="BE49">
            <v>97683971.605449289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36755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2.03125</v>
          </cell>
          <cell r="Q54">
            <v>2.1875</v>
          </cell>
          <cell r="R54">
            <v>-0.15625</v>
          </cell>
          <cell r="S54" t="str">
            <v>1527-1800</v>
          </cell>
          <cell r="V54">
            <v>1336348.685546875</v>
          </cell>
          <cell r="W54" t="str">
            <v>015:Enron Raptor I</v>
          </cell>
          <cell r="X54">
            <v>1336348.685546875</v>
          </cell>
          <cell r="Y54">
            <v>0</v>
          </cell>
          <cell r="Z54">
            <v>1336348.685546875</v>
          </cell>
          <cell r="AA54">
            <v>668174.3427734375</v>
          </cell>
          <cell r="AB54">
            <v>0</v>
          </cell>
          <cell r="AC54">
            <v>668174.3427734375</v>
          </cell>
          <cell r="AD54">
            <v>1439144.73828125</v>
          </cell>
          <cell r="AE54">
            <v>-102796.052734375</v>
          </cell>
          <cell r="AF54">
            <v>0</v>
          </cell>
          <cell r="AG54">
            <v>0</v>
          </cell>
          <cell r="AH54">
            <v>-102796.052734375</v>
          </cell>
          <cell r="AI54">
            <v>-102796.052734375</v>
          </cell>
          <cell r="AJ54">
            <v>0</v>
          </cell>
          <cell r="AK54">
            <v>0</v>
          </cell>
          <cell r="AL54">
            <v>-102796.052734375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1336348.685546875</v>
          </cell>
          <cell r="AT54">
            <v>2.03125</v>
          </cell>
          <cell r="AU54">
            <v>-102796.052734375</v>
          </cell>
          <cell r="AV54">
            <v>0</v>
          </cell>
          <cell r="AW54">
            <v>0</v>
          </cell>
          <cell r="AX54">
            <v>-102796.052734375</v>
          </cell>
          <cell r="AY54">
            <v>-102796.052734375</v>
          </cell>
          <cell r="AZ54">
            <v>0</v>
          </cell>
          <cell r="BA54">
            <v>0</v>
          </cell>
          <cell r="BB54">
            <v>-102796.052734375</v>
          </cell>
          <cell r="BC54">
            <v>2.03125</v>
          </cell>
          <cell r="BD54">
            <v>2.1875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US;BEXP-RAPT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2.1875</v>
          </cell>
          <cell r="Q55">
            <v>2.1875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-205592.10546875</v>
          </cell>
          <cell r="AJ55">
            <v>0</v>
          </cell>
          <cell r="AK55">
            <v>0</v>
          </cell>
          <cell r="AL55">
            <v>-205592.10546875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2.1875</v>
          </cell>
          <cell r="AU55">
            <v>-20559.21054687514</v>
          </cell>
          <cell r="AV55">
            <v>0</v>
          </cell>
          <cell r="AW55">
            <v>0</v>
          </cell>
          <cell r="AX55">
            <v>-20559.21054687514</v>
          </cell>
          <cell r="AY55">
            <v>431743.42148437491</v>
          </cell>
          <cell r="AZ55">
            <v>0</v>
          </cell>
          <cell r="BA55">
            <v>0</v>
          </cell>
          <cell r="BB55">
            <v>431743.42148437491</v>
          </cell>
          <cell r="BC55">
            <v>2.1875</v>
          </cell>
          <cell r="BD55">
            <v>2.1875</v>
          </cell>
          <cell r="BE55">
            <v>-20559.21054687514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CA;BOU-RAPT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2.0840336134453783</v>
          </cell>
          <cell r="Q56">
            <v>2.0840336134453783</v>
          </cell>
          <cell r="R56">
            <v>0</v>
          </cell>
          <cell r="S56" t="str">
            <v>1348-6217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-125923.86733859696</v>
          </cell>
          <cell r="AJ56">
            <v>0</v>
          </cell>
          <cell r="AK56">
            <v>0</v>
          </cell>
          <cell r="AL56">
            <v>-125923.86733859696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0</v>
          </cell>
          <cell r="AT56">
            <v>2.0840336134453783</v>
          </cell>
          <cell r="AU56">
            <v>6575.2973968718434</v>
          </cell>
          <cell r="AV56">
            <v>0</v>
          </cell>
          <cell r="AW56">
            <v>0</v>
          </cell>
          <cell r="AX56">
            <v>6575.2973968718434</v>
          </cell>
          <cell r="AY56">
            <v>158900.08731664566</v>
          </cell>
          <cell r="AZ56">
            <v>0</v>
          </cell>
          <cell r="BA56">
            <v>0</v>
          </cell>
          <cell r="BB56">
            <v>158900.08731664566</v>
          </cell>
          <cell r="BC56">
            <v>2.0840336134453783</v>
          </cell>
          <cell r="BD56">
            <v>2.0840336134453783</v>
          </cell>
          <cell r="BE56">
            <v>6575.2973968718434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325000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2.1770091556459819</v>
          </cell>
          <cell r="Q57">
            <v>2.165234454293254</v>
          </cell>
          <cell r="R57">
            <v>1.1774701352727845E-2</v>
          </cell>
          <cell r="S57" t="str">
            <v>1348-6217</v>
          </cell>
          <cell r="V57">
            <v>707527.97558494413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703701.19764530752</v>
          </cell>
          <cell r="AE57">
            <v>3826.7779396366095</v>
          </cell>
          <cell r="AF57">
            <v>0</v>
          </cell>
          <cell r="AG57">
            <v>0</v>
          </cell>
          <cell r="AH57">
            <v>3826.7779396366095</v>
          </cell>
          <cell r="AI57">
            <v>30217.051215196145</v>
          </cell>
          <cell r="AJ57">
            <v>0</v>
          </cell>
          <cell r="AK57">
            <v>0</v>
          </cell>
          <cell r="AL57">
            <v>30217.051215196145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707527.97558494413</v>
          </cell>
          <cell r="AT57">
            <v>2.1770091556459819</v>
          </cell>
          <cell r="AU57">
            <v>30217.051215196145</v>
          </cell>
          <cell r="AV57">
            <v>0</v>
          </cell>
          <cell r="AW57">
            <v>0</v>
          </cell>
          <cell r="AX57">
            <v>30217.051215196145</v>
          </cell>
          <cell r="AY57">
            <v>30217.051215196145</v>
          </cell>
          <cell r="AZ57">
            <v>0</v>
          </cell>
          <cell r="BA57">
            <v>0</v>
          </cell>
          <cell r="BB57">
            <v>30217.051215196145</v>
          </cell>
          <cell r="BC57">
            <v>2.1770091556459819</v>
          </cell>
          <cell r="BD57">
            <v>2.165234454293254</v>
          </cell>
          <cell r="BE57">
            <v>26390.273275559535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2.9375</v>
          </cell>
          <cell r="Q59">
            <v>2.875</v>
          </cell>
          <cell r="R59">
            <v>6.25E-2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2.9375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2.9375</v>
          </cell>
          <cell r="BD59">
            <v>2.875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1.5900720261237462</v>
          </cell>
          <cell r="Q60">
            <v>1.4889864687652199</v>
          </cell>
          <cell r="R60">
            <v>0.10108555735852631</v>
          </cell>
          <cell r="S60" t="str">
            <v>889-1038</v>
          </cell>
          <cell r="V60">
            <v>4770216.0783712389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4466959.40629566</v>
          </cell>
          <cell r="AE60">
            <v>303256.67207557894</v>
          </cell>
          <cell r="AF60">
            <v>0</v>
          </cell>
          <cell r="AG60">
            <v>0</v>
          </cell>
          <cell r="AH60">
            <v>303256.67207557894</v>
          </cell>
          <cell r="AI60">
            <v>-17729783.921628766</v>
          </cell>
          <cell r="AJ60">
            <v>0</v>
          </cell>
          <cell r="AK60">
            <v>100274.73</v>
          </cell>
          <cell r="AL60">
            <v>-17629509.191628762</v>
          </cell>
          <cell r="AM60">
            <v>0</v>
          </cell>
          <cell r="AN60">
            <v>31500000</v>
          </cell>
          <cell r="AP60">
            <v>1036988.6929025011</v>
          </cell>
          <cell r="AQ60">
            <v>61125000</v>
          </cell>
          <cell r="AR60">
            <v>1</v>
          </cell>
          <cell r="AS60">
            <v>8237485.1487703659</v>
          </cell>
          <cell r="AT60">
            <v>3.40625</v>
          </cell>
          <cell r="AU60">
            <v>1866767.7599067576</v>
          </cell>
          <cell r="AV60">
            <v>0</v>
          </cell>
          <cell r="AW60">
            <v>0</v>
          </cell>
          <cell r="AX60">
            <v>1866767.7599067576</v>
          </cell>
          <cell r="AY60">
            <v>-18534953.921628766</v>
          </cell>
          <cell r="AZ60">
            <v>0</v>
          </cell>
          <cell r="BA60">
            <v>-132574.26999999999</v>
          </cell>
          <cell r="BB60">
            <v>-18667528.191628762</v>
          </cell>
          <cell r="BC60">
            <v>3.40625</v>
          </cell>
          <cell r="BD60">
            <v>3.28125</v>
          </cell>
          <cell r="BE60">
            <v>1563511.0878311787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US;INLN-RAPT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4.75</v>
          </cell>
          <cell r="Q61">
            <v>4.75</v>
          </cell>
          <cell r="R61">
            <v>0</v>
          </cell>
          <cell r="S61" t="str">
            <v>58-7704</v>
          </cell>
          <cell r="V61">
            <v>0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-273841.40625</v>
          </cell>
          <cell r="AJ61">
            <v>0</v>
          </cell>
          <cell r="AK61">
            <v>0</v>
          </cell>
          <cell r="AL61">
            <v>-273841.40625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0</v>
          </cell>
          <cell r="AT61">
            <v>4.75</v>
          </cell>
          <cell r="AU61">
            <v>-146048.75</v>
          </cell>
          <cell r="AV61">
            <v>0</v>
          </cell>
          <cell r="AW61">
            <v>0</v>
          </cell>
          <cell r="AX61">
            <v>-146048.75</v>
          </cell>
          <cell r="AY61">
            <v>219073.125</v>
          </cell>
          <cell r="AZ61">
            <v>0</v>
          </cell>
          <cell r="BA61">
            <v>0</v>
          </cell>
          <cell r="BB61">
            <v>219073.125</v>
          </cell>
          <cell r="BC61">
            <v>4.75</v>
          </cell>
          <cell r="BD61">
            <v>4.75</v>
          </cell>
          <cell r="BE61">
            <v>-146048.75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4.75</v>
          </cell>
          <cell r="Q62">
            <v>4.75</v>
          </cell>
          <cell r="R62">
            <v>0</v>
          </cell>
          <cell r="S62" t="str">
            <v>58-7704</v>
          </cell>
          <cell r="V62">
            <v>693731.5625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693731.5625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693731.5625</v>
          </cell>
          <cell r="AT62">
            <v>4.75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4.75</v>
          </cell>
          <cell r="BD62">
            <v>4.75</v>
          </cell>
          <cell r="BE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-13101.15625</v>
          </cell>
          <cell r="AJ63">
            <v>0</v>
          </cell>
          <cell r="AK63">
            <v>0</v>
          </cell>
          <cell r="AL63">
            <v>-13101.15625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-29945.5</v>
          </cell>
          <cell r="AV63">
            <v>0</v>
          </cell>
          <cell r="AW63">
            <v>0</v>
          </cell>
          <cell r="AX63">
            <v>-29945.5</v>
          </cell>
          <cell r="AY63">
            <v>344373.25</v>
          </cell>
          <cell r="AZ63">
            <v>0</v>
          </cell>
          <cell r="BA63">
            <v>0</v>
          </cell>
          <cell r="BB63">
            <v>344373.25</v>
          </cell>
          <cell r="BC63">
            <v>5.75</v>
          </cell>
          <cell r="BD63">
            <v>5.75</v>
          </cell>
          <cell r="BE63">
            <v>-29945.5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5.8125</v>
          </cell>
          <cell r="R64">
            <v>-6.25E-2</v>
          </cell>
          <cell r="S64" t="str">
            <v>75-10364</v>
          </cell>
          <cell r="V64">
            <v>344373.25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348116.4375</v>
          </cell>
          <cell r="AE64">
            <v>-3743.1875</v>
          </cell>
          <cell r="AF64">
            <v>0</v>
          </cell>
          <cell r="AG64">
            <v>0</v>
          </cell>
          <cell r="AH64">
            <v>-3743.1875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344373.25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5.75</v>
          </cell>
          <cell r="BD64">
            <v>5.8125</v>
          </cell>
          <cell r="BE64">
            <v>3743.1875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-183524.28</v>
          </cell>
          <cell r="AJ65">
            <v>0</v>
          </cell>
          <cell r="AK65">
            <v>0</v>
          </cell>
          <cell r="AL65">
            <v>-183524.28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-29363.8848</v>
          </cell>
          <cell r="AV65">
            <v>0</v>
          </cell>
          <cell r="AW65">
            <v>0</v>
          </cell>
          <cell r="AX65">
            <v>-29363.8848</v>
          </cell>
          <cell r="AY65">
            <v>-2606044.7759999996</v>
          </cell>
          <cell r="AZ65">
            <v>0</v>
          </cell>
          <cell r="BA65">
            <v>50000</v>
          </cell>
          <cell r="BB65">
            <v>-2556044.7759999996</v>
          </cell>
          <cell r="BC65">
            <v>7.4999999999999997E-2</v>
          </cell>
          <cell r="BD65">
            <v>7.4999999999999997E-2</v>
          </cell>
          <cell r="BE65">
            <v>-29363.8848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6.5000000000000002E-2</v>
          </cell>
          <cell r="R66">
            <v>9.999999999999995E-3</v>
          </cell>
          <cell r="S66" t="str">
            <v>82-847</v>
          </cell>
          <cell r="V66">
            <v>550572.84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477163.12800000003</v>
          </cell>
          <cell r="AE66">
            <v>73409.711999999941</v>
          </cell>
          <cell r="AF66">
            <v>0</v>
          </cell>
          <cell r="AG66">
            <v>0</v>
          </cell>
          <cell r="AH66">
            <v>73409.711999999941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550572.84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7.4999999999999997E-2</v>
          </cell>
          <cell r="BD66">
            <v>6.5000000000000002E-2</v>
          </cell>
          <cell r="BE66">
            <v>-73409.711999999941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US;PRS-RAPT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0.43</v>
          </cell>
          <cell r="O67">
            <v>1</v>
          </cell>
          <cell r="P67">
            <v>16.375</v>
          </cell>
          <cell r="Q67">
            <v>16.375</v>
          </cell>
          <cell r="R67">
            <v>0</v>
          </cell>
          <cell r="S67" t="str">
            <v>96-120</v>
          </cell>
          <cell r="V67">
            <v>0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-959387.23009643983</v>
          </cell>
          <cell r="AJ67">
            <v>0</v>
          </cell>
          <cell r="AK67">
            <v>0</v>
          </cell>
          <cell r="AL67">
            <v>-959387.23009643983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0</v>
          </cell>
          <cell r="AT67">
            <v>16.375</v>
          </cell>
          <cell r="AU67">
            <v>427402.74392575584</v>
          </cell>
          <cell r="AV67">
            <v>0</v>
          </cell>
          <cell r="AW67">
            <v>0</v>
          </cell>
          <cell r="AX67">
            <v>427402.74392575584</v>
          </cell>
          <cell r="AY67">
            <v>2728452.7257194649</v>
          </cell>
          <cell r="AZ67">
            <v>0</v>
          </cell>
          <cell r="BA67">
            <v>0</v>
          </cell>
          <cell r="BB67">
            <v>2728452.7257194649</v>
          </cell>
          <cell r="BC67">
            <v>16.375</v>
          </cell>
          <cell r="BD67">
            <v>16.375</v>
          </cell>
          <cell r="BE67">
            <v>427402.74392575584</v>
          </cell>
        </row>
        <row r="68">
          <cell r="A68" t="str">
            <v>Hide</v>
          </cell>
          <cell r="B68" t="str">
            <v>Enron Raptor I - US Public</v>
          </cell>
          <cell r="C68" t="str">
            <v>Energy Capital Resources Raptor</v>
          </cell>
          <cell r="D68" t="str">
            <v>Pruett/Josey</v>
          </cell>
          <cell r="E68" t="str">
            <v>713-345-7109/713-853-0321</v>
          </cell>
          <cell r="F68" t="str">
            <v>Pure Resources Raptor I</v>
          </cell>
          <cell r="G68" t="str">
            <v>US;PRS</v>
          </cell>
          <cell r="H68" t="str">
            <v>Energy Capital Resources</v>
          </cell>
          <cell r="I68" t="str">
            <v>Public</v>
          </cell>
          <cell r="J68" t="str">
            <v>Common Equity</v>
          </cell>
          <cell r="K68">
            <v>212290.94673095993</v>
          </cell>
          <cell r="L68">
            <v>212290.94673095993</v>
          </cell>
          <cell r="M68">
            <v>0</v>
          </cell>
          <cell r="N68">
            <v>0.43</v>
          </cell>
          <cell r="O68">
            <v>1</v>
          </cell>
          <cell r="P68">
            <v>18.0625</v>
          </cell>
          <cell r="Q68">
            <v>17.0625</v>
          </cell>
          <cell r="R68">
            <v>1</v>
          </cell>
          <cell r="S68" t="str">
            <v>96-120</v>
          </cell>
          <cell r="V68">
            <v>3834505.2253279635</v>
          </cell>
          <cell r="W68" t="str">
            <v>015:Enron Raptor I</v>
          </cell>
          <cell r="X68">
            <v>2684153.6577295745</v>
          </cell>
          <cell r="Y68">
            <v>0</v>
          </cell>
          <cell r="Z68">
            <v>2684153.6577295745</v>
          </cell>
          <cell r="AA68">
            <v>1035316.4108385502</v>
          </cell>
          <cell r="AB68">
            <v>0</v>
          </cell>
          <cell r="AC68">
            <v>1035316.4108385502</v>
          </cell>
          <cell r="AD68">
            <v>3622214.2785970038</v>
          </cell>
          <cell r="AE68">
            <v>212290.94673095969</v>
          </cell>
          <cell r="AF68">
            <v>0</v>
          </cell>
          <cell r="AG68">
            <v>0</v>
          </cell>
          <cell r="AH68">
            <v>212290.94673095969</v>
          </cell>
          <cell r="AI68">
            <v>414063.79060849501</v>
          </cell>
          <cell r="AJ68">
            <v>0</v>
          </cell>
          <cell r="AK68">
            <v>0</v>
          </cell>
          <cell r="AL68">
            <v>414063.79060849501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3834505.2253279635</v>
          </cell>
          <cell r="AT68">
            <v>18.0625</v>
          </cell>
          <cell r="AU68">
            <v>414063.79060849501</v>
          </cell>
          <cell r="AV68">
            <v>0</v>
          </cell>
          <cell r="AW68">
            <v>0</v>
          </cell>
          <cell r="AX68">
            <v>414063.79060849501</v>
          </cell>
          <cell r="AY68">
            <v>414063.79060849501</v>
          </cell>
          <cell r="AZ68">
            <v>0</v>
          </cell>
          <cell r="BA68">
            <v>0</v>
          </cell>
          <cell r="BB68">
            <v>414063.79060849501</v>
          </cell>
          <cell r="BC68">
            <v>18.0625</v>
          </cell>
          <cell r="BD68">
            <v>17.0625</v>
          </cell>
          <cell r="BE68">
            <v>201772.84387753531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CA;TDI-RAPT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2.4201680672268906</v>
          </cell>
          <cell r="Q69">
            <v>2.4201680672268906</v>
          </cell>
          <cell r="R69">
            <v>0</v>
          </cell>
          <cell r="S69" t="str">
            <v>582-632</v>
          </cell>
          <cell r="V69">
            <v>0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-243851.89268536679</v>
          </cell>
          <cell r="AJ69">
            <v>0</v>
          </cell>
          <cell r="AK69">
            <v>0</v>
          </cell>
          <cell r="AL69">
            <v>-243851.89268536679</v>
          </cell>
          <cell r="AM69">
            <v>0</v>
          </cell>
          <cell r="AN69">
            <v>5201713.8086517565</v>
          </cell>
          <cell r="AP69">
            <v>0</v>
          </cell>
          <cell r="AQ69">
            <v>4488205.7070734147</v>
          </cell>
          <cell r="AR69">
            <v>1</v>
          </cell>
          <cell r="AS69">
            <v>0</v>
          </cell>
          <cell r="AT69">
            <v>2.4201680672268906</v>
          </cell>
          <cell r="AU69">
            <v>-101665.33806056157</v>
          </cell>
          <cell r="AV69">
            <v>0</v>
          </cell>
          <cell r="AW69">
            <v>0</v>
          </cell>
          <cell r="AX69">
            <v>-101665.33806056157</v>
          </cell>
          <cell r="AY69">
            <v>771308.10175572988</v>
          </cell>
          <cell r="AZ69">
            <v>0</v>
          </cell>
          <cell r="BA69">
            <v>0</v>
          </cell>
          <cell r="BB69">
            <v>771308.10175572988</v>
          </cell>
          <cell r="BC69">
            <v>2.4201680672268906</v>
          </cell>
          <cell r="BD69">
            <v>2.4201680672268906</v>
          </cell>
          <cell r="BE69">
            <v>-101665.33806056157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2048561</v>
          </cell>
          <cell r="L70">
            <v>2048561</v>
          </cell>
          <cell r="M70">
            <v>0</v>
          </cell>
          <cell r="N70">
            <v>0</v>
          </cell>
          <cell r="O70">
            <v>1</v>
          </cell>
          <cell r="P70">
            <v>2.6110545947778911</v>
          </cell>
          <cell r="Q70">
            <v>2.4697205494282426</v>
          </cell>
          <cell r="R70">
            <v>0.14133404534964855</v>
          </cell>
          <cell r="S70" t="str">
            <v>582-632</v>
          </cell>
          <cell r="V70">
            <v>5348904.6117327912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5059373.1984572699</v>
          </cell>
          <cell r="AE70">
            <v>289531.41327552125</v>
          </cell>
          <cell r="AF70">
            <v>0</v>
          </cell>
          <cell r="AG70">
            <v>0</v>
          </cell>
          <cell r="AH70">
            <v>289531.41327552125</v>
          </cell>
          <cell r="AI70">
            <v>391042.6957664052</v>
          </cell>
          <cell r="AJ70">
            <v>0</v>
          </cell>
          <cell r="AK70">
            <v>0</v>
          </cell>
          <cell r="AL70">
            <v>391042.6957664052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5348904.6117327912</v>
          </cell>
          <cell r="AT70">
            <v>2.6110545947778911</v>
          </cell>
          <cell r="AU70">
            <v>391042.6957664052</v>
          </cell>
          <cell r="AV70">
            <v>0</v>
          </cell>
          <cell r="AW70">
            <v>0</v>
          </cell>
          <cell r="AX70">
            <v>391042.6957664052</v>
          </cell>
          <cell r="AY70">
            <v>391042.6957664052</v>
          </cell>
          <cell r="AZ70">
            <v>0</v>
          </cell>
          <cell r="BA70">
            <v>0</v>
          </cell>
          <cell r="BB70">
            <v>391042.6957664052</v>
          </cell>
          <cell r="BC70">
            <v>2.6110545947778911</v>
          </cell>
          <cell r="BD70">
            <v>2.4697205494282426</v>
          </cell>
          <cell r="BE70">
            <v>101511.28249088395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Bowen</v>
          </cell>
          <cell r="E71" t="str">
            <v>713-853-7433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29.75</v>
          </cell>
          <cell r="Q71">
            <v>28.4375</v>
          </cell>
          <cell r="R71">
            <v>1.3125</v>
          </cell>
          <cell r="S71" t="str">
            <v>53-64</v>
          </cell>
          <cell r="V71">
            <v>98601615</v>
          </cell>
          <cell r="W71" t="str">
            <v>001:Enron-NA</v>
          </cell>
          <cell r="X71">
            <v>131140147.94999999</v>
          </cell>
          <cell r="Y71">
            <v>0</v>
          </cell>
          <cell r="Z71">
            <v>131140147.94999999</v>
          </cell>
          <cell r="AA71">
            <v>70007146.649999991</v>
          </cell>
          <cell r="AB71">
            <v>0</v>
          </cell>
          <cell r="AC71">
            <v>70007146.649999991</v>
          </cell>
          <cell r="AD71">
            <v>94251543.75</v>
          </cell>
          <cell r="AE71">
            <v>4350071.25</v>
          </cell>
          <cell r="AF71">
            <v>0</v>
          </cell>
          <cell r="AG71">
            <v>0</v>
          </cell>
          <cell r="AH71">
            <v>4350071.25</v>
          </cell>
          <cell r="AI71">
            <v>-27343305</v>
          </cell>
          <cell r="AJ71">
            <v>0</v>
          </cell>
          <cell r="AK71">
            <v>0</v>
          </cell>
          <cell r="AL71">
            <v>-27343305</v>
          </cell>
          <cell r="AM71">
            <v>9839446.3269576766</v>
          </cell>
          <cell r="AN71">
            <v>125944920</v>
          </cell>
          <cell r="AP71">
            <v>0</v>
          </cell>
          <cell r="AQ71">
            <v>94251543.75</v>
          </cell>
          <cell r="AR71">
            <v>1</v>
          </cell>
          <cell r="AS71">
            <v>98601615</v>
          </cell>
          <cell r="AT71">
            <v>29.75</v>
          </cell>
          <cell r="AU71">
            <v>-14500237.5</v>
          </cell>
          <cell r="AV71">
            <v>0</v>
          </cell>
          <cell r="AW71">
            <v>0</v>
          </cell>
          <cell r="AX71">
            <v>-14500237.5</v>
          </cell>
          <cell r="AY71">
            <v>36043447.5</v>
          </cell>
          <cell r="AZ71">
            <v>0</v>
          </cell>
          <cell r="BA71">
            <v>0</v>
          </cell>
          <cell r="BB71">
            <v>36043447.5</v>
          </cell>
          <cell r="BC71">
            <v>29.75</v>
          </cell>
          <cell r="BD71">
            <v>28.4375</v>
          </cell>
          <cell r="BE71">
            <v>-18850308.75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4580000</v>
          </cell>
          <cell r="L72">
            <v>4580000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 t="str">
            <v>61-76</v>
          </cell>
          <cell r="V72">
            <v>6297500</v>
          </cell>
          <cell r="W72" t="str">
            <v>001:Enron-NA</v>
          </cell>
          <cell r="X72">
            <v>2707925</v>
          </cell>
          <cell r="Y72">
            <v>0</v>
          </cell>
          <cell r="Z72">
            <v>2707925</v>
          </cell>
          <cell r="AA72">
            <v>2707925</v>
          </cell>
          <cell r="AB72">
            <v>0</v>
          </cell>
          <cell r="AC72">
            <v>2707925</v>
          </cell>
          <cell r="AD72">
            <v>6297500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-9160000</v>
          </cell>
          <cell r="AJ72">
            <v>0</v>
          </cell>
          <cell r="AK72">
            <v>0</v>
          </cell>
          <cell r="AL72">
            <v>-9160000</v>
          </cell>
          <cell r="AM72">
            <v>-1717500</v>
          </cell>
          <cell r="AN72">
            <v>15457500</v>
          </cell>
          <cell r="AP72">
            <v>0</v>
          </cell>
          <cell r="AQ72">
            <v>27766250</v>
          </cell>
          <cell r="AR72">
            <v>1</v>
          </cell>
          <cell r="AS72">
            <v>6297500</v>
          </cell>
          <cell r="AT72">
            <v>1.375</v>
          </cell>
          <cell r="AU72">
            <v>-5438750</v>
          </cell>
          <cell r="AV72">
            <v>0</v>
          </cell>
          <cell r="AW72">
            <v>0</v>
          </cell>
          <cell r="AX72">
            <v>-5438750</v>
          </cell>
          <cell r="AY72">
            <v>-34636250</v>
          </cell>
          <cell r="AZ72">
            <v>0</v>
          </cell>
          <cell r="BA72">
            <v>375000</v>
          </cell>
          <cell r="BB72">
            <v>-34261250</v>
          </cell>
          <cell r="BC72">
            <v>1.375</v>
          </cell>
          <cell r="BD72">
            <v>1.375</v>
          </cell>
          <cell r="BE72">
            <v>-5438750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>
            <v>0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1.375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1.375</v>
          </cell>
          <cell r="BD73">
            <v>1.375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857143</v>
          </cell>
          <cell r="L74">
            <v>857143</v>
          </cell>
          <cell r="M74">
            <v>0</v>
          </cell>
          <cell r="N74">
            <v>0</v>
          </cell>
          <cell r="O74">
            <v>1</v>
          </cell>
          <cell r="P74">
            <v>1.375</v>
          </cell>
          <cell r="Q74">
            <v>1.375</v>
          </cell>
          <cell r="R74">
            <v>0</v>
          </cell>
          <cell r="S74" t="str">
            <v>61-10202</v>
          </cell>
          <cell r="V74">
            <v>1178571.625</v>
          </cell>
          <cell r="W74" t="str">
            <v>001:Enron-NA</v>
          </cell>
          <cell r="X74">
            <v>506785.79875000002</v>
          </cell>
          <cell r="Y74">
            <v>0</v>
          </cell>
          <cell r="Z74">
            <v>506785.79875000002</v>
          </cell>
          <cell r="AA74">
            <v>506785.79875000002</v>
          </cell>
          <cell r="AB74">
            <v>0</v>
          </cell>
          <cell r="AC74">
            <v>506785.79875000002</v>
          </cell>
          <cell r="AD74">
            <v>1178571.625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-1714286</v>
          </cell>
          <cell r="AJ74">
            <v>0</v>
          </cell>
          <cell r="AK74">
            <v>0</v>
          </cell>
          <cell r="AL74">
            <v>-1714286</v>
          </cell>
          <cell r="AM74">
            <v>-321428.625</v>
          </cell>
          <cell r="AN74">
            <v>2892857.625</v>
          </cell>
          <cell r="AP74">
            <v>0</v>
          </cell>
          <cell r="AQ74">
            <v>5196429.4375</v>
          </cell>
          <cell r="AR74">
            <v>1</v>
          </cell>
          <cell r="AS74">
            <v>1178571.625</v>
          </cell>
          <cell r="AT74">
            <v>1.375</v>
          </cell>
          <cell r="AU74">
            <v>-1017857.3125</v>
          </cell>
          <cell r="AV74">
            <v>0</v>
          </cell>
          <cell r="AW74">
            <v>0</v>
          </cell>
          <cell r="AX74">
            <v>-1017857.3125</v>
          </cell>
          <cell r="AY74">
            <v>-6482143.9375</v>
          </cell>
          <cell r="AZ74">
            <v>0</v>
          </cell>
          <cell r="BA74">
            <v>0</v>
          </cell>
          <cell r="BB74">
            <v>-6482143.9375</v>
          </cell>
          <cell r="BC74">
            <v>1.375</v>
          </cell>
          <cell r="BD74">
            <v>1.375</v>
          </cell>
          <cell r="BE74">
            <v>-1017857.3125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570000</v>
          </cell>
          <cell r="L75">
            <v>570000</v>
          </cell>
          <cell r="M75">
            <v>0</v>
          </cell>
          <cell r="N75">
            <v>0</v>
          </cell>
          <cell r="O75">
            <v>1</v>
          </cell>
          <cell r="P75">
            <v>280.62637543859648</v>
          </cell>
          <cell r="Q75">
            <v>280.62637543859648</v>
          </cell>
          <cell r="R75">
            <v>0</v>
          </cell>
          <cell r="S75" t="str">
            <v>61-6597</v>
          </cell>
          <cell r="V75">
            <v>0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2329.7752820073492</v>
          </cell>
          <cell r="AL75">
            <v>2329.7752820073492</v>
          </cell>
          <cell r="AM75">
            <v>-98417.237668097485</v>
          </cell>
          <cell r="AN75">
            <v>-2329.7752820073483</v>
          </cell>
          <cell r="AP75">
            <v>0</v>
          </cell>
          <cell r="AQ75">
            <v>-2876372.4058465161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18556</v>
          </cell>
          <cell r="Q76">
            <v>18368</v>
          </cell>
          <cell r="R76">
            <v>188</v>
          </cell>
          <cell r="S76" t="str">
            <v>16-10262</v>
          </cell>
          <cell r="V76">
            <v>18556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18368</v>
          </cell>
          <cell r="AE76">
            <v>188</v>
          </cell>
          <cell r="AF76">
            <v>-188</v>
          </cell>
          <cell r="AG76">
            <v>0</v>
          </cell>
          <cell r="AH76">
            <v>0</v>
          </cell>
          <cell r="AI76">
            <v>10074</v>
          </cell>
          <cell r="AJ76">
            <v>-10074</v>
          </cell>
          <cell r="AK76">
            <v>0</v>
          </cell>
          <cell r="AL76">
            <v>0</v>
          </cell>
          <cell r="AM76">
            <v>0</v>
          </cell>
          <cell r="AN76">
            <v>8482</v>
          </cell>
          <cell r="AP76">
            <v>0</v>
          </cell>
          <cell r="AQ76">
            <v>8482</v>
          </cell>
          <cell r="AR76">
            <v>1</v>
          </cell>
          <cell r="AS76">
            <v>9.9999999999999995E-8</v>
          </cell>
          <cell r="AT76">
            <v>18556</v>
          </cell>
          <cell r="AU76">
            <v>3559</v>
          </cell>
          <cell r="AV76">
            <v>-3559</v>
          </cell>
          <cell r="AW76">
            <v>0</v>
          </cell>
          <cell r="AX76">
            <v>0</v>
          </cell>
          <cell r="AY76">
            <v>-24623</v>
          </cell>
          <cell r="AZ76">
            <v>-822793</v>
          </cell>
          <cell r="BA76">
            <v>0</v>
          </cell>
          <cell r="BB76">
            <v>-847416</v>
          </cell>
          <cell r="BC76" t="str">
            <v xml:space="preserve"> </v>
          </cell>
          <cell r="BD76" t="str">
            <v xml:space="preserve"> </v>
          </cell>
          <cell r="BE76">
            <v>3371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V77">
            <v>17563755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Special Assets - Performing</v>
          </cell>
          <cell r="D78" t="str">
            <v>Lydecker</v>
          </cell>
          <cell r="E78" t="str">
            <v>713-853-3504</v>
          </cell>
          <cell r="F78" t="str">
            <v>H&amp;R Drilling</v>
          </cell>
          <cell r="G78" t="str">
            <v xml:space="preserve"> </v>
          </cell>
          <cell r="H78" t="str">
            <v>Toronto Oil &amp; Gas Service</v>
          </cell>
          <cell r="I78" t="str">
            <v xml:space="preserve">Private </v>
          </cell>
          <cell r="J78" t="str">
            <v>Common Equity</v>
          </cell>
          <cell r="K78">
            <v>1250000</v>
          </cell>
          <cell r="L78">
            <v>1250000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V78">
            <v>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-84.185789338313043</v>
          </cell>
          <cell r="AZ78">
            <v>84.185789338080212</v>
          </cell>
          <cell r="BA78">
            <v>0</v>
          </cell>
          <cell r="BB78">
            <v>-2.3283064365386963E-10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Hogan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1635</v>
          </cell>
          <cell r="L79">
            <v>1635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55-66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Special Assets - Non-Performing</v>
          </cell>
          <cell r="D80" t="str">
            <v>Lydecker</v>
          </cell>
          <cell r="E80" t="str">
            <v>713-853-3504</v>
          </cell>
          <cell r="F80" t="str">
            <v>Lyco Common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99999.599999999991</v>
          </cell>
          <cell r="L80">
            <v>99999.6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65-84</v>
          </cell>
          <cell r="V80">
            <v>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 Commodity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289063</v>
          </cell>
          <cell r="Q81">
            <v>286777</v>
          </cell>
          <cell r="R81">
            <v>2286</v>
          </cell>
          <cell r="S81" t="str">
            <v>66-10289</v>
          </cell>
          <cell r="V81">
            <v>289063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286777</v>
          </cell>
          <cell r="AE81">
            <v>2286</v>
          </cell>
          <cell r="AF81">
            <v>-2286</v>
          </cell>
          <cell r="AG81">
            <v>0</v>
          </cell>
          <cell r="AH81">
            <v>0</v>
          </cell>
          <cell r="AI81">
            <v>72399</v>
          </cell>
          <cell r="AJ81">
            <v>-72399</v>
          </cell>
          <cell r="AK81">
            <v>0</v>
          </cell>
          <cell r="AL81">
            <v>0</v>
          </cell>
          <cell r="AM81">
            <v>0</v>
          </cell>
          <cell r="AN81">
            <v>216664</v>
          </cell>
          <cell r="AP81">
            <v>0</v>
          </cell>
          <cell r="AQ81">
            <v>216664</v>
          </cell>
          <cell r="AR81">
            <v>1</v>
          </cell>
          <cell r="AS81">
            <v>9.9999999999999995E-8</v>
          </cell>
          <cell r="AT81">
            <v>289063</v>
          </cell>
          <cell r="AU81">
            <v>43146</v>
          </cell>
          <cell r="AV81">
            <v>-43146</v>
          </cell>
          <cell r="AW81">
            <v>0</v>
          </cell>
          <cell r="AX81">
            <v>0</v>
          </cell>
          <cell r="AY81">
            <v>-326349</v>
          </cell>
          <cell r="AZ81">
            <v>-8176706</v>
          </cell>
          <cell r="BA81">
            <v>0</v>
          </cell>
          <cell r="BB81">
            <v>-8503055</v>
          </cell>
          <cell r="BC81" t="str">
            <v xml:space="preserve"> </v>
          </cell>
          <cell r="BD81" t="str">
            <v xml:space="preserve"> </v>
          </cell>
          <cell r="BE81">
            <v>40860</v>
          </cell>
        </row>
        <row r="82">
          <cell r="A82" t="str">
            <v>Show</v>
          </cell>
          <cell r="B82" t="str">
            <v>US Private</v>
          </cell>
          <cell r="C82" t="str">
            <v>Portfolio</v>
          </cell>
          <cell r="D82" t="str">
            <v>Melendrez</v>
          </cell>
          <cell r="E82" t="str">
            <v>713-345-8670</v>
          </cell>
          <cell r="F82" t="str">
            <v>Mariner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570000</v>
          </cell>
          <cell r="L82">
            <v>570000</v>
          </cell>
          <cell r="M82">
            <v>0</v>
          </cell>
          <cell r="N82">
            <v>0.3</v>
          </cell>
          <cell r="O82">
            <v>1</v>
          </cell>
          <cell r="P82">
            <v>280.62637543859648</v>
          </cell>
          <cell r="Q82">
            <v>280.62637543859648</v>
          </cell>
          <cell r="R82">
            <v>0</v>
          </cell>
          <cell r="S82" t="str">
            <v>66-86</v>
          </cell>
          <cell r="V82">
            <v>159957034</v>
          </cell>
          <cell r="W82" t="str">
            <v>001:Enron-NA</v>
          </cell>
          <cell r="X82">
            <v>47987110.199999996</v>
          </cell>
          <cell r="Y82">
            <v>0</v>
          </cell>
          <cell r="Z82">
            <v>47987110.199999996</v>
          </cell>
          <cell r="AA82">
            <v>0</v>
          </cell>
          <cell r="AB82">
            <v>0</v>
          </cell>
          <cell r="AC82">
            <v>0</v>
          </cell>
          <cell r="AD82">
            <v>159957034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-1.3649291363826421E-8</v>
          </cell>
          <cell r="AN82">
            <v>159957034</v>
          </cell>
          <cell r="AP82">
            <v>0</v>
          </cell>
          <cell r="AQ82">
            <v>159957034</v>
          </cell>
          <cell r="AR82">
            <v>1</v>
          </cell>
          <cell r="AS82">
            <v>159957034</v>
          </cell>
          <cell r="AT82">
            <v>280.62637543859648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6656434</v>
          </cell>
          <cell r="AZ82">
            <v>0</v>
          </cell>
          <cell r="BA82">
            <v>0</v>
          </cell>
          <cell r="BB82">
            <v>6656434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EBS Public</v>
          </cell>
          <cell r="C83" t="str">
            <v>EBS</v>
          </cell>
          <cell r="D83" t="str">
            <v>Garland</v>
          </cell>
          <cell r="E83" t="str">
            <v>713-853-7301</v>
          </cell>
          <cell r="F83" t="str">
            <v>Sycamore Common EBS</v>
          </cell>
          <cell r="G83" t="str">
            <v>US;SCMR</v>
          </cell>
          <cell r="H83" t="str">
            <v>Telecom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161.125</v>
          </cell>
          <cell r="Q83">
            <v>148.875</v>
          </cell>
          <cell r="R83">
            <v>12.25</v>
          </cell>
          <cell r="S83">
            <v>0</v>
          </cell>
          <cell r="V83">
            <v>0</v>
          </cell>
          <cell r="W83" t="str">
            <v>011:Enron Broadband Svcs.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10108343.200000001</v>
          </cell>
          <cell r="AN83">
            <v>0</v>
          </cell>
          <cell r="AP83">
            <v>0</v>
          </cell>
          <cell r="AQ83">
            <v>6095250</v>
          </cell>
          <cell r="AR83">
            <v>1</v>
          </cell>
          <cell r="AS83">
            <v>0</v>
          </cell>
          <cell r="AT83">
            <v>161.125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-556441.12500000023</v>
          </cell>
          <cell r="AZ83">
            <v>0</v>
          </cell>
          <cell r="BA83">
            <v>-19091.88196000001</v>
          </cell>
          <cell r="BB83">
            <v>-575533.00696000084</v>
          </cell>
          <cell r="BC83">
            <v>161.125</v>
          </cell>
          <cell r="BD83">
            <v>148.875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Principal Investing</v>
          </cell>
          <cell r="D84" t="str">
            <v>Greer</v>
          </cell>
          <cell r="E84" t="str">
            <v>713-853-9140</v>
          </cell>
          <cell r="F84" t="str">
            <v>Quanta Common</v>
          </cell>
          <cell r="G84" t="str">
            <v>US;PWR</v>
          </cell>
          <cell r="H84" t="str">
            <v>Utility Services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37.8125</v>
          </cell>
          <cell r="Q84">
            <v>37.5</v>
          </cell>
          <cell r="R84">
            <v>0.3125</v>
          </cell>
          <cell r="S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37.8125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5309248.5190870017</v>
          </cell>
          <cell r="AZ84">
            <v>0</v>
          </cell>
          <cell r="BA84">
            <v>-6771603.3984375</v>
          </cell>
          <cell r="BB84">
            <v>-1462354.8793504983</v>
          </cell>
          <cell r="BC84">
            <v>37.8125</v>
          </cell>
          <cell r="BD84">
            <v>37.5</v>
          </cell>
          <cell r="BE84">
            <v>0</v>
          </cell>
        </row>
        <row r="85">
          <cell r="A85" t="str">
            <v>Show</v>
          </cell>
          <cell r="B85" t="str">
            <v>US Public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Quicksilver Common</v>
          </cell>
          <cell r="G85" t="str">
            <v>US;KWK-RAPT</v>
          </cell>
          <cell r="H85" t="str">
            <v>Energy</v>
          </cell>
          <cell r="I85" t="str">
            <v>Public</v>
          </cell>
          <cell r="J85" t="str">
            <v>Common Equity</v>
          </cell>
          <cell r="K85">
            <v>0</v>
          </cell>
          <cell r="L85">
            <v>0</v>
          </cell>
          <cell r="M85">
            <v>0</v>
          </cell>
          <cell r="N85">
            <v>0.03</v>
          </cell>
          <cell r="O85">
            <v>1</v>
          </cell>
          <cell r="P85">
            <v>7.6875</v>
          </cell>
          <cell r="Q85">
            <v>7.6875</v>
          </cell>
          <cell r="R85">
            <v>0</v>
          </cell>
          <cell r="S85" t="str">
            <v>216-259</v>
          </cell>
          <cell r="V85">
            <v>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452386.6875</v>
          </cell>
          <cell r="AJ85">
            <v>0</v>
          </cell>
          <cell r="AK85">
            <v>0</v>
          </cell>
          <cell r="AL85">
            <v>452386.6875</v>
          </cell>
          <cell r="AM85">
            <v>-1809546.7526801042</v>
          </cell>
          <cell r="AN85">
            <v>5730231.375</v>
          </cell>
          <cell r="AP85">
            <v>0</v>
          </cell>
          <cell r="AQ85">
            <v>4825458</v>
          </cell>
          <cell r="AR85">
            <v>1</v>
          </cell>
          <cell r="AS85">
            <v>0</v>
          </cell>
          <cell r="AT85">
            <v>7.6875</v>
          </cell>
          <cell r="AU85">
            <v>502651.875</v>
          </cell>
          <cell r="AV85">
            <v>0</v>
          </cell>
          <cell r="AW85">
            <v>0</v>
          </cell>
          <cell r="AX85">
            <v>502651.875</v>
          </cell>
          <cell r="AY85">
            <v>2664054.9375</v>
          </cell>
          <cell r="AZ85">
            <v>0</v>
          </cell>
          <cell r="BA85">
            <v>0</v>
          </cell>
          <cell r="BB85">
            <v>2664054.9375</v>
          </cell>
          <cell r="BC85">
            <v>7.6875</v>
          </cell>
          <cell r="BD85">
            <v>7.6875</v>
          </cell>
          <cell r="BE85">
            <v>502651.875</v>
          </cell>
        </row>
        <row r="86">
          <cell r="A86" t="str">
            <v>Hide</v>
          </cell>
          <cell r="B86" t="str">
            <v>Enron Raptor I - US Public</v>
          </cell>
          <cell r="C86" t="str">
            <v>Special Assets - Performing Raptor</v>
          </cell>
          <cell r="D86" t="str">
            <v>Lydecker</v>
          </cell>
          <cell r="E86" t="str">
            <v>713-853-3504</v>
          </cell>
          <cell r="F86" t="str">
            <v>Quicksilver Common Raptor I</v>
          </cell>
          <cell r="G86" t="str">
            <v>US;KWK</v>
          </cell>
          <cell r="H86" t="str">
            <v>Special Assets - Performing</v>
          </cell>
          <cell r="I86" t="str">
            <v>Public</v>
          </cell>
          <cell r="J86" t="str">
            <v>Common Equity</v>
          </cell>
          <cell r="K86">
            <v>804243</v>
          </cell>
          <cell r="L86">
            <v>804243</v>
          </cell>
          <cell r="M86">
            <v>0</v>
          </cell>
          <cell r="N86">
            <v>0.03</v>
          </cell>
          <cell r="O86">
            <v>1</v>
          </cell>
          <cell r="P86">
            <v>7.75</v>
          </cell>
          <cell r="Q86">
            <v>7.75</v>
          </cell>
          <cell r="R86">
            <v>0</v>
          </cell>
          <cell r="S86" t="str">
            <v>216-259</v>
          </cell>
          <cell r="V86">
            <v>6232883.25</v>
          </cell>
          <cell r="W86" t="str">
            <v>015:Enron Raptor I</v>
          </cell>
          <cell r="X86">
            <v>2617810.9650000003</v>
          </cell>
          <cell r="Y86">
            <v>0</v>
          </cell>
          <cell r="Z86">
            <v>2617810.9650000003</v>
          </cell>
          <cell r="AA86">
            <v>2430824.4675000003</v>
          </cell>
          <cell r="AB86">
            <v>0</v>
          </cell>
          <cell r="AC86">
            <v>2430824.4675000003</v>
          </cell>
          <cell r="AD86">
            <v>6232883.25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50265.1875</v>
          </cell>
          <cell r="AJ86">
            <v>0</v>
          </cell>
          <cell r="AK86">
            <v>0</v>
          </cell>
          <cell r="AL86">
            <v>50265.1875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6232883.25</v>
          </cell>
          <cell r="AT86">
            <v>7.75</v>
          </cell>
          <cell r="AU86">
            <v>50265.1875</v>
          </cell>
          <cell r="AV86">
            <v>0</v>
          </cell>
          <cell r="AW86">
            <v>0</v>
          </cell>
          <cell r="AX86">
            <v>50265.1875</v>
          </cell>
          <cell r="AY86">
            <v>50265.1875</v>
          </cell>
          <cell r="AZ86">
            <v>0</v>
          </cell>
          <cell r="BA86">
            <v>0</v>
          </cell>
          <cell r="BB86">
            <v>50265.1875</v>
          </cell>
          <cell r="BC86">
            <v>7.75</v>
          </cell>
          <cell r="BD86">
            <v>7.75</v>
          </cell>
          <cell r="BE86">
            <v>50265.1875</v>
          </cell>
        </row>
        <row r="87">
          <cell r="A87" t="str">
            <v>Show</v>
          </cell>
          <cell r="B87" t="str">
            <v>US Private</v>
          </cell>
          <cell r="C87" t="str">
            <v>Paper</v>
          </cell>
          <cell r="D87" t="str">
            <v>Ondarza</v>
          </cell>
          <cell r="E87" t="str">
            <v>713-853-6058</v>
          </cell>
          <cell r="F87" t="str">
            <v>Papier Masson Paper</v>
          </cell>
          <cell r="G87" t="str">
            <v xml:space="preserve"> </v>
          </cell>
          <cell r="H87" t="str">
            <v>Paper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0.17</v>
          </cell>
          <cell r="O87">
            <v>1</v>
          </cell>
          <cell r="P87">
            <v>15935767.19273874</v>
          </cell>
          <cell r="Q87">
            <v>15949702.28231026</v>
          </cell>
          <cell r="R87">
            <v>-13935.089571520686</v>
          </cell>
          <cell r="S87" t="str">
            <v>1087-1200-Special Assets - Performing</v>
          </cell>
          <cell r="V87">
            <v>15935767.19273874</v>
          </cell>
          <cell r="W87" t="str">
            <v>001:Enron-NA</v>
          </cell>
          <cell r="X87">
            <v>2709080.4227655861</v>
          </cell>
          <cell r="Y87">
            <v>-1424782.8322468307</v>
          </cell>
          <cell r="Z87">
            <v>1284297.5905187554</v>
          </cell>
          <cell r="AA87">
            <v>0</v>
          </cell>
          <cell r="AB87">
            <v>0</v>
          </cell>
          <cell r="AC87">
            <v>0</v>
          </cell>
          <cell r="AD87">
            <v>15949702.28231026</v>
          </cell>
          <cell r="AE87">
            <v>-13935.089571520686</v>
          </cell>
          <cell r="AF87">
            <v>13935.089571520033</v>
          </cell>
          <cell r="AG87">
            <v>0</v>
          </cell>
          <cell r="AH87">
            <v>-6.5301719587296247E-10</v>
          </cell>
          <cell r="AI87">
            <v>113804.19273873977</v>
          </cell>
          <cell r="AJ87">
            <v>-113804.1927387427</v>
          </cell>
          <cell r="AK87">
            <v>0</v>
          </cell>
          <cell r="AL87">
            <v>-2.9206006502136006E-9</v>
          </cell>
          <cell r="AM87">
            <v>-25523.999999996318</v>
          </cell>
          <cell r="AN87">
            <v>15821963</v>
          </cell>
          <cell r="AP87">
            <v>0</v>
          </cell>
          <cell r="AQ87">
            <v>15821963</v>
          </cell>
          <cell r="AR87">
            <v>1</v>
          </cell>
          <cell r="AS87">
            <v>15935767.19273874</v>
          </cell>
          <cell r="AT87">
            <v>15935767.19273874</v>
          </cell>
          <cell r="AU87">
            <v>72535.573536885902</v>
          </cell>
          <cell r="AV87">
            <v>-72535.573536888332</v>
          </cell>
          <cell r="AW87">
            <v>0</v>
          </cell>
          <cell r="AX87">
            <v>-2.4294735112562194E-9</v>
          </cell>
          <cell r="AY87">
            <v>-305824.22226129659</v>
          </cell>
          <cell r="AZ87">
            <v>-20709.267482659307</v>
          </cell>
          <cell r="BA87">
            <v>-38266</v>
          </cell>
          <cell r="BB87">
            <v>-364799.4897439559</v>
          </cell>
          <cell r="BC87" t="str">
            <v xml:space="preserve"> </v>
          </cell>
          <cell r="BD87" t="str">
            <v xml:space="preserve"> </v>
          </cell>
          <cell r="BE87">
            <v>86470.663108406588</v>
          </cell>
        </row>
        <row r="88">
          <cell r="A88" t="str">
            <v>Show</v>
          </cell>
          <cell r="B88" t="str">
            <v>US Public</v>
          </cell>
          <cell r="C88" t="str">
            <v>Principal Investing</v>
          </cell>
          <cell r="D88" t="str">
            <v>Kuykendall</v>
          </cell>
          <cell r="E88" t="str">
            <v>713-853-3995</v>
          </cell>
          <cell r="F88" t="str">
            <v>Active Power</v>
          </cell>
          <cell r="G88" t="str">
            <v>US;ACPW-RAPT</v>
          </cell>
          <cell r="H88" t="str">
            <v>Generation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52.75</v>
          </cell>
          <cell r="Q88">
            <v>52.75</v>
          </cell>
          <cell r="R88">
            <v>0</v>
          </cell>
          <cell r="S88" t="str">
            <v>5942-7905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60632203.25</v>
          </cell>
          <cell r="AJ88">
            <v>0</v>
          </cell>
          <cell r="AK88">
            <v>0</v>
          </cell>
          <cell r="AL88">
            <v>60632203.25</v>
          </cell>
          <cell r="AM88">
            <v>0</v>
          </cell>
          <cell r="AN88">
            <v>5000000</v>
          </cell>
          <cell r="AP88">
            <v>0</v>
          </cell>
          <cell r="AQ88">
            <v>5000000</v>
          </cell>
          <cell r="AR88">
            <v>1</v>
          </cell>
          <cell r="AS88">
            <v>0</v>
          </cell>
          <cell r="AT88">
            <v>52.75</v>
          </cell>
          <cell r="AU88">
            <v>60632203.25</v>
          </cell>
          <cell r="AV88">
            <v>0</v>
          </cell>
          <cell r="AW88">
            <v>0</v>
          </cell>
          <cell r="AX88">
            <v>60632203.25</v>
          </cell>
          <cell r="AY88">
            <v>60632203.25</v>
          </cell>
          <cell r="AZ88">
            <v>0</v>
          </cell>
          <cell r="BA88">
            <v>-1.1999999999825377</v>
          </cell>
          <cell r="BB88">
            <v>60632202.049999997</v>
          </cell>
          <cell r="BC88">
            <v>52.75</v>
          </cell>
          <cell r="BD88">
            <v>52.75</v>
          </cell>
          <cell r="BE88">
            <v>60632203.25</v>
          </cell>
        </row>
        <row r="89">
          <cell r="A89" t="str">
            <v>Hide</v>
          </cell>
          <cell r="B89" t="str">
            <v>Enron Raptor I - US Public</v>
          </cell>
          <cell r="C89" t="str">
            <v>Principal Investing Raptor</v>
          </cell>
          <cell r="D89" t="str">
            <v>Kuykendall</v>
          </cell>
          <cell r="E89" t="str">
            <v>713-853-3995</v>
          </cell>
          <cell r="F89" t="str">
            <v>Active Power Raptor I</v>
          </cell>
          <cell r="G89" t="str">
            <v>US;ACPW</v>
          </cell>
          <cell r="H89" t="str">
            <v>Principal Investing</v>
          </cell>
          <cell r="I89" t="str">
            <v>Public</v>
          </cell>
          <cell r="J89" t="str">
            <v>Common Equity</v>
          </cell>
          <cell r="K89">
            <v>1276383</v>
          </cell>
          <cell r="L89">
            <v>1276383</v>
          </cell>
          <cell r="M89">
            <v>0</v>
          </cell>
          <cell r="N89">
            <v>0</v>
          </cell>
          <cell r="O89">
            <v>1</v>
          </cell>
          <cell r="P89">
            <v>50.71875</v>
          </cell>
          <cell r="Q89">
            <v>46.8125</v>
          </cell>
          <cell r="R89">
            <v>3.90625</v>
          </cell>
          <cell r="S89" t="str">
            <v>5942-7905</v>
          </cell>
          <cell r="V89">
            <v>64736550.28125</v>
          </cell>
          <cell r="W89" t="str">
            <v>015:Enron Raptor I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59750679.1875</v>
          </cell>
          <cell r="AE89">
            <v>4985871.09375</v>
          </cell>
          <cell r="AF89">
            <v>0</v>
          </cell>
          <cell r="AG89">
            <v>0</v>
          </cell>
          <cell r="AH89">
            <v>4985871.09375</v>
          </cell>
          <cell r="AI89">
            <v>-2592652.96875</v>
          </cell>
          <cell r="AJ89">
            <v>0</v>
          </cell>
          <cell r="AK89">
            <v>0</v>
          </cell>
          <cell r="AL89">
            <v>-2592652.96875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64736550.28125</v>
          </cell>
          <cell r="AT89">
            <v>50.71875</v>
          </cell>
          <cell r="AU89">
            <v>-2592652.96875</v>
          </cell>
          <cell r="AV89">
            <v>0</v>
          </cell>
          <cell r="AW89">
            <v>0</v>
          </cell>
          <cell r="AX89">
            <v>-2592652.96875</v>
          </cell>
          <cell r="AY89">
            <v>-2592652.96875</v>
          </cell>
          <cell r="AZ89">
            <v>0</v>
          </cell>
          <cell r="BA89">
            <v>0</v>
          </cell>
          <cell r="BB89">
            <v>-2592652.96875</v>
          </cell>
          <cell r="BC89">
            <v>50.71875</v>
          </cell>
          <cell r="BD89">
            <v>46.8125</v>
          </cell>
          <cell r="BE89">
            <v>-7578524.0625</v>
          </cell>
        </row>
        <row r="90">
          <cell r="A90" t="str">
            <v>Hide</v>
          </cell>
          <cell r="B90" t="str">
            <v>Enron Networks - Private</v>
          </cell>
          <cell r="C90" t="str">
            <v>Enron Networks</v>
          </cell>
          <cell r="D90" t="str">
            <v>Horn</v>
          </cell>
          <cell r="E90" t="str">
            <v>713-853-4250</v>
          </cell>
          <cell r="F90" t="str">
            <v>ChemConnect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2000003</v>
          </cell>
          <cell r="Q90">
            <v>2000003</v>
          </cell>
          <cell r="R90">
            <v>0</v>
          </cell>
          <cell r="S90" t="str">
            <v>6822-8921</v>
          </cell>
          <cell r="V90">
            <v>2000003</v>
          </cell>
          <cell r="W90" t="str">
            <v>013:Enron Networks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2000003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2000003</v>
          </cell>
          <cell r="AP90">
            <v>0</v>
          </cell>
          <cell r="AQ90">
            <v>2000003</v>
          </cell>
          <cell r="AR90">
            <v>1</v>
          </cell>
          <cell r="AS90">
            <v>2000003</v>
          </cell>
          <cell r="AT90">
            <v>2000003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0.5</v>
          </cell>
          <cell r="AZ90">
            <v>0</v>
          </cell>
          <cell r="BA90">
            <v>0</v>
          </cell>
          <cell r="BB90">
            <v>0.5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Horn</v>
          </cell>
          <cell r="E91" t="str">
            <v>713-853-4250</v>
          </cell>
          <cell r="F91" t="str">
            <v>Encorp</v>
          </cell>
          <cell r="G91" t="str">
            <v xml:space="preserve"> </v>
          </cell>
          <cell r="H91" t="str">
            <v>Generation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3000000</v>
          </cell>
          <cell r="Q91">
            <v>3000000</v>
          </cell>
          <cell r="R91">
            <v>0</v>
          </cell>
          <cell r="S91" t="str">
            <v>6743-8841</v>
          </cell>
          <cell r="V91">
            <v>3000000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3000000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3000000</v>
          </cell>
          <cell r="AP91">
            <v>0</v>
          </cell>
          <cell r="AQ91">
            <v>3000000</v>
          </cell>
          <cell r="AR91">
            <v>1</v>
          </cell>
          <cell r="AS91">
            <v>3000000</v>
          </cell>
          <cell r="AT91">
            <v>3000000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Impresse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1999994</v>
          </cell>
          <cell r="Q92">
            <v>1999994</v>
          </cell>
          <cell r="R92">
            <v>0</v>
          </cell>
          <cell r="S92" t="str">
            <v>6781-8879</v>
          </cell>
          <cell r="V92">
            <v>1999994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1999994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1999994</v>
          </cell>
          <cell r="AP92">
            <v>0</v>
          </cell>
          <cell r="AQ92">
            <v>1999994</v>
          </cell>
          <cell r="AR92">
            <v>1</v>
          </cell>
          <cell r="AS92">
            <v>1999994</v>
          </cell>
          <cell r="AT92">
            <v>1999994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Power Systems MFG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1000000</v>
          </cell>
          <cell r="Q93">
            <v>1000000</v>
          </cell>
          <cell r="R93">
            <v>0</v>
          </cell>
          <cell r="S93" t="str">
            <v>7562-9862</v>
          </cell>
          <cell r="V93">
            <v>1000000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1000000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1000000</v>
          </cell>
          <cell r="AP93">
            <v>0</v>
          </cell>
          <cell r="AQ93">
            <v>1000000</v>
          </cell>
          <cell r="AR93">
            <v>1</v>
          </cell>
          <cell r="AS93">
            <v>1000000</v>
          </cell>
          <cell r="AT93">
            <v>1000000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Terradyne</v>
          </cell>
          <cell r="G94" t="str">
            <v xml:space="preserve"> </v>
          </cell>
          <cell r="H94" t="str">
            <v>Other</v>
          </cell>
          <cell r="I94" t="str">
            <v xml:space="preserve">Private </v>
          </cell>
          <cell r="J94" t="str">
            <v>Common Equity</v>
          </cell>
          <cell r="K94">
            <v>795.75699999999995</v>
          </cell>
          <cell r="L94">
            <v>795.75699999999995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170-202</v>
          </cell>
          <cell r="V94">
            <v>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-796000</v>
          </cell>
          <cell r="AJ94">
            <v>0</v>
          </cell>
          <cell r="AK94">
            <v>0</v>
          </cell>
          <cell r="AL94">
            <v>-796000</v>
          </cell>
          <cell r="AM94">
            <v>0</v>
          </cell>
          <cell r="AN94">
            <v>796000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-796000</v>
          </cell>
          <cell r="AZ94">
            <v>0</v>
          </cell>
          <cell r="BA94">
            <v>0</v>
          </cell>
          <cell r="BB94">
            <v>-796000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Generation East</v>
          </cell>
          <cell r="D95" t="str">
            <v>Ward</v>
          </cell>
          <cell r="E95" t="str">
            <v>713-345-8957</v>
          </cell>
          <cell r="F95" t="str">
            <v>East Coast Power Common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101106000</v>
          </cell>
          <cell r="Q95">
            <v>101106000</v>
          </cell>
          <cell r="R95">
            <v>0</v>
          </cell>
          <cell r="S95" t="str">
            <v>2333-3193</v>
          </cell>
          <cell r="V95">
            <v>101106000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101106000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1000030</v>
          </cell>
          <cell r="AN95">
            <v>101106000</v>
          </cell>
          <cell r="AP95">
            <v>0</v>
          </cell>
          <cell r="AQ95">
            <v>101106000</v>
          </cell>
          <cell r="AR95">
            <v>1</v>
          </cell>
          <cell r="AS95">
            <v>101106000</v>
          </cell>
          <cell r="AT95">
            <v>101106000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13397500</v>
          </cell>
          <cell r="AZ95">
            <v>0</v>
          </cell>
          <cell r="BA95">
            <v>0</v>
          </cell>
          <cell r="BB95">
            <v>13397500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 xml:space="preserve">East Coast Power Pref 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2333-5227</v>
          </cell>
          <cell r="V96">
            <v>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 - Performing</v>
          </cell>
          <cell r="D97" t="str">
            <v>Lydecker</v>
          </cell>
          <cell r="E97" t="str">
            <v>713-853-3504</v>
          </cell>
          <cell r="F97" t="str">
            <v>WB Oil &amp; Gas</v>
          </cell>
          <cell r="G97" t="str">
            <v xml:space="preserve"> </v>
          </cell>
          <cell r="H97" t="str">
            <v>Energy</v>
          </cell>
          <cell r="I97" t="str">
            <v xml:space="preserve">Private </v>
          </cell>
          <cell r="J97" t="str">
            <v>Common Equity</v>
          </cell>
          <cell r="K97">
            <v>1000</v>
          </cell>
          <cell r="L97">
            <v>1000</v>
          </cell>
          <cell r="M97">
            <v>0</v>
          </cell>
          <cell r="N97">
            <v>0</v>
          </cell>
          <cell r="O97">
            <v>1</v>
          </cell>
          <cell r="P97">
            <v>1360</v>
          </cell>
          <cell r="Q97">
            <v>1360</v>
          </cell>
          <cell r="R97">
            <v>0</v>
          </cell>
          <cell r="S97" t="str">
            <v>588-639</v>
          </cell>
          <cell r="V97">
            <v>1360000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1360000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1360000</v>
          </cell>
          <cell r="AP97">
            <v>0</v>
          </cell>
          <cell r="AQ97">
            <v>1360000</v>
          </cell>
          <cell r="AR97">
            <v>1</v>
          </cell>
          <cell r="AS97">
            <v>1360000</v>
          </cell>
          <cell r="AT97">
            <v>1360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Performing Raptor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Special Assets - Performing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Special Assets - Performing</v>
          </cell>
          <cell r="D99" t="str">
            <v>Lydecker</v>
          </cell>
          <cell r="E99" t="str">
            <v>713-853-3504</v>
          </cell>
          <cell r="F99" t="str">
            <v xml:space="preserve">Neutralysis </v>
          </cell>
          <cell r="G99" t="str">
            <v xml:space="preserve"> </v>
          </cell>
          <cell r="H99" t="str">
            <v>Energy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441-506</v>
          </cell>
          <cell r="V99">
            <v>0</v>
          </cell>
          <cell r="W99" t="str">
            <v>001:Enron-NA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>Masada Oxynol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3896</v>
          </cell>
          <cell r="Q100">
            <v>3896</v>
          </cell>
          <cell r="R100">
            <v>0</v>
          </cell>
          <cell r="S100" t="str">
            <v>1354-1608</v>
          </cell>
          <cell r="V100">
            <v>3896000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3896000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3896000</v>
          </cell>
          <cell r="AP100">
            <v>0</v>
          </cell>
          <cell r="AQ100">
            <v>3896000</v>
          </cell>
          <cell r="AR100">
            <v>1</v>
          </cell>
          <cell r="AS100">
            <v>3896000</v>
          </cell>
          <cell r="AT100">
            <v>3896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-892000</v>
          </cell>
          <cell r="AZ100">
            <v>0</v>
          </cell>
          <cell r="BA100">
            <v>0</v>
          </cell>
          <cell r="BB100">
            <v>-892000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Raptor I - US Private</v>
          </cell>
          <cell r="C101" t="str">
            <v>Special Assets - Performing Raptor</v>
          </cell>
          <cell r="D101" t="str">
            <v>Lydecker</v>
          </cell>
          <cell r="E101" t="str">
            <v>713-853-3504</v>
          </cell>
          <cell r="F101" t="str">
            <v>Masada Oxynol Raptor I</v>
          </cell>
          <cell r="G101" t="str">
            <v xml:space="preserve"> </v>
          </cell>
          <cell r="H101" t="str">
            <v>Special Assets - Performing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1354-1608</v>
          </cell>
          <cell r="V101">
            <v>0</v>
          </cell>
          <cell r="W101" t="str">
            <v>015:Enron Raptor 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Kuykendall</v>
          </cell>
          <cell r="E102" t="str">
            <v>713-853-3995</v>
          </cell>
          <cell r="F102" t="str">
            <v>Metering Technology Corp</v>
          </cell>
          <cell r="G102" t="str">
            <v xml:space="preserve"> </v>
          </cell>
          <cell r="H102" t="str">
            <v>Utility Services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0.5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 t="str">
            <v>7648-9950</v>
          </cell>
          <cell r="V102">
            <v>5000000</v>
          </cell>
          <cell r="W102" t="str">
            <v>001:Enron-NA</v>
          </cell>
          <cell r="X102">
            <v>2500000</v>
          </cell>
          <cell r="Y102">
            <v>0</v>
          </cell>
          <cell r="Z102">
            <v>2500000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Special Assets - Non-Performing</v>
          </cell>
          <cell r="D103" t="str">
            <v>Lydecker</v>
          </cell>
          <cell r="E103" t="str">
            <v>713-853-3504</v>
          </cell>
          <cell r="F103" t="str">
            <v>Heartland Steel Common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172031</v>
          </cell>
          <cell r="L103">
            <v>172031</v>
          </cell>
          <cell r="M103">
            <v>0</v>
          </cell>
          <cell r="N103">
            <v>0.5</v>
          </cell>
          <cell r="O103">
            <v>1</v>
          </cell>
          <cell r="P103">
            <v>162.09551185542139</v>
          </cell>
          <cell r="Q103">
            <v>162.09551185542139</v>
          </cell>
          <cell r="R103">
            <v>0</v>
          </cell>
          <cell r="S103" t="str">
            <v>126-153</v>
          </cell>
          <cell r="V103">
            <v>27885453</v>
          </cell>
          <cell r="W103" t="str">
            <v>001:Enron-NA</v>
          </cell>
          <cell r="X103">
            <v>13942726.499999998</v>
          </cell>
          <cell r="Y103">
            <v>0</v>
          </cell>
          <cell r="Z103">
            <v>13942726.499999998</v>
          </cell>
          <cell r="AA103">
            <v>0</v>
          </cell>
          <cell r="AB103">
            <v>0</v>
          </cell>
          <cell r="AC103">
            <v>0</v>
          </cell>
          <cell r="AD103">
            <v>27885453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27885453</v>
          </cell>
          <cell r="AP103">
            <v>0</v>
          </cell>
          <cell r="AQ103">
            <v>27885453</v>
          </cell>
          <cell r="AR103">
            <v>1</v>
          </cell>
          <cell r="AS103">
            <v>27885452.999999996</v>
          </cell>
          <cell r="AT103">
            <v>162.09551185542139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-5588014</v>
          </cell>
          <cell r="AZ103">
            <v>0</v>
          </cell>
          <cell r="BA103">
            <v>6730</v>
          </cell>
          <cell r="BB103">
            <v>-5581284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US Private</v>
          </cell>
          <cell r="C104" t="str">
            <v>Special Assets - Non-Performing Raptor</v>
          </cell>
          <cell r="D104" t="str">
            <v>Lydecker</v>
          </cell>
          <cell r="E104" t="str">
            <v>713-853-3504</v>
          </cell>
          <cell r="F104" t="str">
            <v>Heartland Steel Common Raptor I</v>
          </cell>
          <cell r="G104" t="str">
            <v xml:space="preserve"> </v>
          </cell>
          <cell r="H104" t="str">
            <v>Special Assets - Non-Performing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126-153</v>
          </cell>
          <cell r="V104">
            <v>0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Special Assets - Non-Performing</v>
          </cell>
          <cell r="D105" t="str">
            <v>Lydecker</v>
          </cell>
          <cell r="E105" t="str">
            <v>713-853-3504</v>
          </cell>
          <cell r="F105" t="str">
            <v>Heartland Steel Common Condor</v>
          </cell>
          <cell r="G105" t="str">
            <v xml:space="preserve"> </v>
          </cell>
          <cell r="H105" t="str">
            <v>Steel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14753533</v>
          </cell>
          <cell r="Q105">
            <v>14753533</v>
          </cell>
          <cell r="R105">
            <v>0</v>
          </cell>
          <cell r="S105" t="str">
            <v>126-153-Condor</v>
          </cell>
          <cell r="V105">
            <v>14753533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14753533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14753533</v>
          </cell>
          <cell r="AP105">
            <v>0</v>
          </cell>
          <cell r="AQ105">
            <v>14753533</v>
          </cell>
          <cell r="AR105">
            <v>1</v>
          </cell>
          <cell r="AS105">
            <v>14753533</v>
          </cell>
          <cell r="AT105">
            <v>14753533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Kuykendall</v>
          </cell>
          <cell r="E106" t="str">
            <v>713-853-3995</v>
          </cell>
          <cell r="F106" t="str">
            <v>Utiliquest</v>
          </cell>
          <cell r="G106" t="str">
            <v xml:space="preserve"> </v>
          </cell>
          <cell r="H106" t="str">
            <v>Utility Services</v>
          </cell>
          <cell r="I106" t="str">
            <v xml:space="preserve">Private </v>
          </cell>
          <cell r="J106" t="str">
            <v>Common Equity</v>
          </cell>
          <cell r="K106">
            <v>6937.5</v>
          </cell>
          <cell r="L106">
            <v>6937.5</v>
          </cell>
          <cell r="M106">
            <v>0</v>
          </cell>
          <cell r="N106">
            <v>0</v>
          </cell>
          <cell r="O106">
            <v>1</v>
          </cell>
          <cell r="P106">
            <v>2315.0450450450448</v>
          </cell>
          <cell r="Q106">
            <v>2315.0450450450448</v>
          </cell>
          <cell r="R106">
            <v>0</v>
          </cell>
          <cell r="S106" t="str">
            <v>1627-1900</v>
          </cell>
          <cell r="V106">
            <v>16060625</v>
          </cell>
          <cell r="W106" t="str">
            <v>001:Enron-NA</v>
          </cell>
          <cell r="X106">
            <v>8030312.4999999991</v>
          </cell>
          <cell r="Y106">
            <v>0</v>
          </cell>
          <cell r="Z106">
            <v>8030312.4999999991</v>
          </cell>
          <cell r="AA106">
            <v>8030312.4999999991</v>
          </cell>
          <cell r="AB106">
            <v>0</v>
          </cell>
          <cell r="AC106">
            <v>8030312.4999999991</v>
          </cell>
          <cell r="AD106">
            <v>16060625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62500</v>
          </cell>
          <cell r="AL106">
            <v>62500</v>
          </cell>
          <cell r="AM106">
            <v>7.4114520233698436E-9</v>
          </cell>
          <cell r="AN106">
            <v>16060625</v>
          </cell>
          <cell r="AP106">
            <v>0</v>
          </cell>
          <cell r="AQ106">
            <v>16060625</v>
          </cell>
          <cell r="AR106">
            <v>1</v>
          </cell>
          <cell r="AS106">
            <v>16060624.999999998</v>
          </cell>
          <cell r="AT106">
            <v>2315.0450450450448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-2913659</v>
          </cell>
          <cell r="AZ106">
            <v>0</v>
          </cell>
          <cell r="BA106">
            <v>187500</v>
          </cell>
          <cell r="BB106">
            <v>-2726159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Enron Raptor I - US Private</v>
          </cell>
          <cell r="C107" t="str">
            <v>Principal Investing Raptor</v>
          </cell>
          <cell r="D107" t="str">
            <v>Kuykendall</v>
          </cell>
          <cell r="E107" t="str">
            <v>713-853-3995</v>
          </cell>
          <cell r="F107" t="str">
            <v>Utiliquest Raptor I</v>
          </cell>
          <cell r="G107" t="str">
            <v xml:space="preserve"> </v>
          </cell>
          <cell r="H107" t="str">
            <v>Principal Investing</v>
          </cell>
          <cell r="I107" t="str">
            <v xml:space="preserve">Private </v>
          </cell>
          <cell r="J107" t="str">
            <v>Common Equity</v>
          </cell>
          <cell r="K107">
            <v>6937.5</v>
          </cell>
          <cell r="L107">
            <v>6937.5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1627-1900</v>
          </cell>
          <cell r="V107">
            <v>0</v>
          </cell>
          <cell r="W107" t="str">
            <v>015:Enron Raptor I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7.4114520233698436E-9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Special Assets - Performing</v>
          </cell>
          <cell r="D108" t="str">
            <v>Lydecker</v>
          </cell>
          <cell r="E108" t="str">
            <v>713-853-3504</v>
          </cell>
          <cell r="F108" t="str">
            <v>Catalytica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Preferred Equity</v>
          </cell>
          <cell r="K108">
            <v>30000</v>
          </cell>
          <cell r="L108">
            <v>30000</v>
          </cell>
          <cell r="M108">
            <v>0</v>
          </cell>
          <cell r="N108">
            <v>0</v>
          </cell>
          <cell r="O108">
            <v>1</v>
          </cell>
          <cell r="P108">
            <v>3195.6798333333331</v>
          </cell>
          <cell r="Q108">
            <v>3195.6798333333331</v>
          </cell>
          <cell r="R108">
            <v>0</v>
          </cell>
          <cell r="S108" t="str">
            <v>1588-1862</v>
          </cell>
          <cell r="V108">
            <v>95870395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95870395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49556395</v>
          </cell>
          <cell r="AJ108">
            <v>0</v>
          </cell>
          <cell r="AK108">
            <v>0</v>
          </cell>
          <cell r="AL108">
            <v>49556395</v>
          </cell>
          <cell r="AM108">
            <v>0</v>
          </cell>
          <cell r="AN108">
            <v>46314000</v>
          </cell>
          <cell r="AP108">
            <v>0</v>
          </cell>
          <cell r="AQ108">
            <v>95870395</v>
          </cell>
          <cell r="AR108">
            <v>1</v>
          </cell>
          <cell r="AS108">
            <v>95870395</v>
          </cell>
          <cell r="AT108">
            <v>3195.6798333333331</v>
          </cell>
          <cell r="AU108">
            <v>49556395</v>
          </cell>
          <cell r="AV108">
            <v>0</v>
          </cell>
          <cell r="AW108">
            <v>0</v>
          </cell>
          <cell r="AX108">
            <v>49556395</v>
          </cell>
          <cell r="AY108">
            <v>49842395</v>
          </cell>
          <cell r="AZ108">
            <v>0</v>
          </cell>
          <cell r="BA108">
            <v>106000</v>
          </cell>
          <cell r="BB108">
            <v>49948395</v>
          </cell>
          <cell r="BC108" t="str">
            <v xml:space="preserve"> </v>
          </cell>
          <cell r="BD108" t="str">
            <v xml:space="preserve"> </v>
          </cell>
          <cell r="BE108">
            <v>49556395</v>
          </cell>
        </row>
        <row r="109">
          <cell r="A109" t="str">
            <v>Hide</v>
          </cell>
          <cell r="B109" t="str">
            <v>Enron Raptor I - US Private</v>
          </cell>
          <cell r="C109" t="str">
            <v>Special Assets - Performing Raptor</v>
          </cell>
          <cell r="D109" t="str">
            <v>Lydecker</v>
          </cell>
          <cell r="E109" t="str">
            <v>713-853-3504</v>
          </cell>
          <cell r="F109" t="str">
            <v>Catalytica Raptor I</v>
          </cell>
          <cell r="G109" t="str">
            <v xml:space="preserve"> </v>
          </cell>
          <cell r="H109" t="str">
            <v>Special Assets - Performing</v>
          </cell>
          <cell r="I109" t="str">
            <v xml:space="preserve">Private </v>
          </cell>
          <cell r="J109" t="str">
            <v>Preferred Equity</v>
          </cell>
          <cell r="K109">
            <v>30000</v>
          </cell>
          <cell r="L109">
            <v>30000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1588-1862</v>
          </cell>
          <cell r="V109">
            <v>0</v>
          </cell>
          <cell r="W109" t="str">
            <v>015:Enron Raptor I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Amber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5000000</v>
          </cell>
          <cell r="Q110">
            <v>5000000</v>
          </cell>
          <cell r="R110">
            <v>0</v>
          </cell>
          <cell r="S110">
            <v>0</v>
          </cell>
          <cell r="V110">
            <v>5000000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5000000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5000000</v>
          </cell>
          <cell r="AP110">
            <v>0</v>
          </cell>
          <cell r="AQ110">
            <v>0</v>
          </cell>
          <cell r="AR110">
            <v>1</v>
          </cell>
          <cell r="AS110">
            <v>5000000</v>
          </cell>
          <cell r="AT110">
            <v>5000000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Avici EBS</v>
          </cell>
          <cell r="G111" t="str">
            <v>US;AVCI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1093426</v>
          </cell>
          <cell r="L111">
            <v>1093426</v>
          </cell>
          <cell r="M111">
            <v>0</v>
          </cell>
          <cell r="N111">
            <v>0</v>
          </cell>
          <cell r="O111">
            <v>1</v>
          </cell>
          <cell r="P111">
            <v>153.9375</v>
          </cell>
          <cell r="Q111">
            <v>137.75</v>
          </cell>
          <cell r="R111">
            <v>16.1875</v>
          </cell>
          <cell r="S111">
            <v>0</v>
          </cell>
          <cell r="V111">
            <v>168319264.875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150619431.5</v>
          </cell>
          <cell r="AE111">
            <v>17699833.375</v>
          </cell>
          <cell r="AF111">
            <v>0</v>
          </cell>
          <cell r="AG111">
            <v>0</v>
          </cell>
          <cell r="AH111">
            <v>17699833.375</v>
          </cell>
          <cell r="AI111">
            <v>149319264.875</v>
          </cell>
          <cell r="AJ111">
            <v>0</v>
          </cell>
          <cell r="AK111">
            <v>0</v>
          </cell>
          <cell r="AL111">
            <v>149319264.875</v>
          </cell>
          <cell r="AM111">
            <v>0</v>
          </cell>
          <cell r="AN111">
            <v>14000000</v>
          </cell>
          <cell r="AP111">
            <v>0</v>
          </cell>
          <cell r="AQ111">
            <v>14000000</v>
          </cell>
          <cell r="AR111">
            <v>1</v>
          </cell>
          <cell r="AS111">
            <v>168319264.875</v>
          </cell>
          <cell r="AT111">
            <v>153.9375</v>
          </cell>
          <cell r="AU111">
            <v>60753482.125</v>
          </cell>
          <cell r="AV111">
            <v>0</v>
          </cell>
          <cell r="AW111">
            <v>0</v>
          </cell>
          <cell r="AX111">
            <v>60753482.125</v>
          </cell>
          <cell r="AY111">
            <v>153319264.875</v>
          </cell>
          <cell r="AZ111">
            <v>0</v>
          </cell>
          <cell r="BA111">
            <v>0</v>
          </cell>
          <cell r="BB111">
            <v>153319264.875</v>
          </cell>
          <cell r="BC111">
            <v>153.9375</v>
          </cell>
          <cell r="BD111">
            <v>137.75</v>
          </cell>
          <cell r="BE111">
            <v>43053648.75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Avici EBS - Valuation Reserve</v>
          </cell>
          <cell r="G112" t="str">
            <v>US;AVCI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-17699833.375</v>
          </cell>
          <cell r="AH112">
            <v>-17699833.375</v>
          </cell>
          <cell r="AI112">
            <v>0</v>
          </cell>
          <cell r="AJ112">
            <v>0</v>
          </cell>
          <cell r="AK112">
            <v>-89544113.875</v>
          </cell>
          <cell r="AL112">
            <v>-89544113.875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-89544113.875</v>
          </cell>
          <cell r="AX112">
            <v>-89544113.875</v>
          </cell>
          <cell r="AY112">
            <v>0</v>
          </cell>
          <cell r="AZ112">
            <v>0</v>
          </cell>
          <cell r="BA112">
            <v>-89544113.875</v>
          </cell>
          <cell r="BB112">
            <v>-89544113.875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Aristasoft EBS</v>
          </cell>
          <cell r="G113" t="str">
            <v xml:space="preserve"> </v>
          </cell>
          <cell r="H113" t="str">
            <v>Application Service Provider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5000000</v>
          </cell>
          <cell r="Q113">
            <v>5000000</v>
          </cell>
          <cell r="R113">
            <v>0</v>
          </cell>
          <cell r="S113">
            <v>0</v>
          </cell>
          <cell r="V113">
            <v>5000000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5000000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5000000</v>
          </cell>
          <cell r="AT113">
            <v>5000000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Digital Entertainment Networks EBS</v>
          </cell>
          <cell r="G114" t="str">
            <v xml:space="preserve"> </v>
          </cell>
          <cell r="H114" t="str">
            <v>Content Origination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-5000000</v>
          </cell>
          <cell r="AZ114">
            <v>0</v>
          </cell>
          <cell r="BA114">
            <v>0</v>
          </cell>
          <cell r="BB114">
            <v>-5000000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eMotion Content Enabler EBS</v>
          </cell>
          <cell r="G115" t="str">
            <v xml:space="preserve"> </v>
          </cell>
          <cell r="H115" t="str">
            <v>Content Enabler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Ennovate Networks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3000000</v>
          </cell>
          <cell r="Q116">
            <v>3000000</v>
          </cell>
          <cell r="R116">
            <v>0</v>
          </cell>
          <cell r="S116">
            <v>0</v>
          </cell>
          <cell r="V116">
            <v>3000000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3000000</v>
          </cell>
          <cell r="AP116">
            <v>0</v>
          </cell>
          <cell r="AQ116">
            <v>3000000</v>
          </cell>
          <cell r="AR116">
            <v>1</v>
          </cell>
          <cell r="AS116">
            <v>3000000</v>
          </cell>
          <cell r="AT116">
            <v>3000000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Public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Equinix EBS</v>
          </cell>
          <cell r="G117" t="str">
            <v>US;EQIX</v>
          </cell>
          <cell r="H117" t="str">
            <v>Co-location</v>
          </cell>
          <cell r="I117" t="str">
            <v>Public</v>
          </cell>
          <cell r="J117" t="str">
            <v>Common Equity</v>
          </cell>
          <cell r="K117">
            <v>938086</v>
          </cell>
          <cell r="L117">
            <v>938086</v>
          </cell>
          <cell r="M117">
            <v>0</v>
          </cell>
          <cell r="N117">
            <v>0</v>
          </cell>
          <cell r="O117">
            <v>1</v>
          </cell>
          <cell r="P117">
            <v>12</v>
          </cell>
          <cell r="Q117">
            <v>12.375</v>
          </cell>
          <cell r="R117">
            <v>-0.375</v>
          </cell>
          <cell r="S117">
            <v>0</v>
          </cell>
          <cell r="V117">
            <v>11257032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11608814.25</v>
          </cell>
          <cell r="AE117">
            <v>-351782.25</v>
          </cell>
          <cell r="AF117">
            <v>0</v>
          </cell>
          <cell r="AG117">
            <v>0</v>
          </cell>
          <cell r="AH117">
            <v>-351782.25</v>
          </cell>
          <cell r="AI117">
            <v>-2889304.88</v>
          </cell>
          <cell r="AJ117">
            <v>0</v>
          </cell>
          <cell r="AK117">
            <v>0</v>
          </cell>
          <cell r="AL117">
            <v>-2889304.88</v>
          </cell>
          <cell r="AM117">
            <v>0</v>
          </cell>
          <cell r="AN117">
            <v>13000000</v>
          </cell>
          <cell r="AP117">
            <v>0</v>
          </cell>
          <cell r="AQ117">
            <v>13000000</v>
          </cell>
          <cell r="AR117">
            <v>1</v>
          </cell>
          <cell r="AS117">
            <v>11257032</v>
          </cell>
          <cell r="AT117">
            <v>12</v>
          </cell>
          <cell r="AU117">
            <v>-2889304.88</v>
          </cell>
          <cell r="AV117">
            <v>0</v>
          </cell>
          <cell r="AW117">
            <v>0</v>
          </cell>
          <cell r="AX117">
            <v>-2889304.88</v>
          </cell>
          <cell r="AY117">
            <v>5110695.12</v>
          </cell>
          <cell r="AZ117">
            <v>0</v>
          </cell>
          <cell r="BA117">
            <v>0</v>
          </cell>
          <cell r="BB117">
            <v>5110695.12</v>
          </cell>
          <cell r="BC117">
            <v>12</v>
          </cell>
          <cell r="BD117">
            <v>12.375</v>
          </cell>
          <cell r="BE117">
            <v>-2537522.63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Fast Forward Networks EBS</v>
          </cell>
          <cell r="G118" t="str">
            <v xml:space="preserve"> </v>
          </cell>
          <cell r="H118" t="str">
            <v>Content Facilitator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3000000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IAM.COM EBS</v>
          </cell>
          <cell r="G119" t="str">
            <v xml:space="preserve"> </v>
          </cell>
          <cell r="H119" t="str">
            <v>Content Facilitator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4000000</v>
          </cell>
          <cell r="Q119">
            <v>4000000</v>
          </cell>
          <cell r="R119">
            <v>0</v>
          </cell>
          <cell r="S119">
            <v>0</v>
          </cell>
          <cell r="V119">
            <v>4000000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4000000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4000000</v>
          </cell>
          <cell r="AP119">
            <v>0</v>
          </cell>
          <cell r="AQ119">
            <v>4000000</v>
          </cell>
          <cell r="AR119">
            <v>1</v>
          </cell>
          <cell r="AS119">
            <v>4000000</v>
          </cell>
          <cell r="AT119">
            <v>4000000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InterXion EBS</v>
          </cell>
          <cell r="G120" t="str">
            <v xml:space="preserve"> </v>
          </cell>
          <cell r="H120" t="str">
            <v>Co-location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9530000</v>
          </cell>
          <cell r="Q120">
            <v>9530000</v>
          </cell>
          <cell r="R120">
            <v>0</v>
          </cell>
          <cell r="S120">
            <v>0</v>
          </cell>
          <cell r="V120">
            <v>9530000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9530000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9530000</v>
          </cell>
          <cell r="AT120">
            <v>9530000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Mshow EBS</v>
          </cell>
          <cell r="G121" t="str">
            <v xml:space="preserve"> </v>
          </cell>
          <cell r="H121" t="str">
            <v>Content Facilitator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3000000</v>
          </cell>
          <cell r="Q121">
            <v>3000000</v>
          </cell>
          <cell r="R121">
            <v>0</v>
          </cell>
          <cell r="S121">
            <v>0</v>
          </cell>
          <cell r="V121">
            <v>3000000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3000000</v>
          </cell>
          <cell r="AP121">
            <v>0</v>
          </cell>
          <cell r="AQ121">
            <v>3000000</v>
          </cell>
          <cell r="AR121">
            <v>1</v>
          </cell>
          <cell r="AS121">
            <v>3000000</v>
          </cell>
          <cell r="AT121">
            <v>3000000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Salus Media EBS</v>
          </cell>
          <cell r="G122" t="str">
            <v xml:space="preserve"> </v>
          </cell>
          <cell r="H122" t="str">
            <v>Content Origination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3000000</v>
          </cell>
          <cell r="Q122">
            <v>3000000</v>
          </cell>
          <cell r="R122">
            <v>0</v>
          </cell>
          <cell r="S122">
            <v>0</v>
          </cell>
          <cell r="V122">
            <v>3000000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3000000</v>
          </cell>
          <cell r="AP122">
            <v>0</v>
          </cell>
          <cell r="AQ122">
            <v>3000000</v>
          </cell>
          <cell r="AR122">
            <v>1</v>
          </cell>
          <cell r="AS122">
            <v>3000000</v>
          </cell>
          <cell r="AT122">
            <v>3000000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Telseon EBS</v>
          </cell>
          <cell r="G123" t="str">
            <v xml:space="preserve"> </v>
          </cell>
          <cell r="H123" t="str">
            <v>Metro Fiber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Vspan EBS</v>
          </cell>
          <cell r="G124" t="str">
            <v xml:space="preserve"> </v>
          </cell>
          <cell r="H124" t="str">
            <v>Video Conferencing Service Provider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Enron Global Markets - Total Return Swap</v>
          </cell>
          <cell r="C125" t="str">
            <v>GRM - New Products</v>
          </cell>
          <cell r="D125" t="str">
            <v>Blesie</v>
          </cell>
          <cell r="E125" t="str">
            <v>713-345-7830</v>
          </cell>
          <cell r="F125" t="str">
            <v>BWT/Swiss Re TRS EGM</v>
          </cell>
          <cell r="G125" t="str">
            <v xml:space="preserve"> </v>
          </cell>
          <cell r="H125" t="str">
            <v>Insurance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0.6</v>
          </cell>
          <cell r="O125">
            <v>1</v>
          </cell>
          <cell r="P125">
            <v>-60664</v>
          </cell>
          <cell r="Q125">
            <v>-60664</v>
          </cell>
          <cell r="R125">
            <v>0</v>
          </cell>
          <cell r="S125" t="str">
            <v>6043-9063</v>
          </cell>
          <cell r="V125">
            <v>-60664</v>
          </cell>
          <cell r="W125" t="str">
            <v>014:Enron Global Markets</v>
          </cell>
          <cell r="X125">
            <v>-36398.400000000001</v>
          </cell>
          <cell r="Y125">
            <v>0</v>
          </cell>
          <cell r="Z125">
            <v>-36398.400000000001</v>
          </cell>
          <cell r="AA125">
            <v>0</v>
          </cell>
          <cell r="AB125">
            <v>0</v>
          </cell>
          <cell r="AC125">
            <v>0</v>
          </cell>
          <cell r="AD125">
            <v>-60664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-60664</v>
          </cell>
          <cell r="AP125">
            <v>0</v>
          </cell>
          <cell r="AQ125">
            <v>-60664</v>
          </cell>
          <cell r="AR125">
            <v>1</v>
          </cell>
          <cell r="AS125">
            <v>-60664</v>
          </cell>
          <cell r="AT125">
            <v>-60664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-60664</v>
          </cell>
          <cell r="AZ125">
            <v>0</v>
          </cell>
          <cell r="BA125">
            <v>740000</v>
          </cell>
          <cell r="BB125">
            <v>679336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Show</v>
          </cell>
          <cell r="B126" t="str">
            <v>Total Return Swap</v>
          </cell>
          <cell r="C126" t="str">
            <v>Generation East</v>
          </cell>
          <cell r="D126" t="str">
            <v>Duran</v>
          </cell>
          <cell r="E126" t="str">
            <v>713-853-7364</v>
          </cell>
          <cell r="F126" t="str">
            <v>MCN TRS</v>
          </cell>
          <cell r="G126" t="str">
            <v xml:space="preserve"> </v>
          </cell>
          <cell r="H126" t="str">
            <v>Generation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0.6</v>
          </cell>
          <cell r="O126">
            <v>1</v>
          </cell>
          <cell r="P126">
            <v>12597600</v>
          </cell>
          <cell r="Q126">
            <v>12597600</v>
          </cell>
          <cell r="R126">
            <v>0</v>
          </cell>
          <cell r="S126" t="str">
            <v>6681-9742</v>
          </cell>
          <cell r="V126">
            <v>12597600</v>
          </cell>
          <cell r="W126" t="str">
            <v>001:Enron-NA</v>
          </cell>
          <cell r="X126">
            <v>7558560</v>
          </cell>
          <cell r="Y126">
            <v>0</v>
          </cell>
          <cell r="Z126">
            <v>7558560</v>
          </cell>
          <cell r="AA126">
            <v>0</v>
          </cell>
          <cell r="AB126">
            <v>0</v>
          </cell>
          <cell r="AC126">
            <v>0</v>
          </cell>
          <cell r="AD126">
            <v>12597600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12597600</v>
          </cell>
          <cell r="AP126">
            <v>0</v>
          </cell>
          <cell r="AQ126">
            <v>12597600</v>
          </cell>
          <cell r="AR126">
            <v>1</v>
          </cell>
          <cell r="AS126">
            <v>12597600</v>
          </cell>
          <cell r="AT126">
            <v>12597600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12597600</v>
          </cell>
          <cell r="AZ126">
            <v>0</v>
          </cell>
          <cell r="BA126">
            <v>0</v>
          </cell>
          <cell r="BB126">
            <v>12597600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US Structured Credit-Book</v>
          </cell>
          <cell r="C127" t="str">
            <v>Gas Assets</v>
          </cell>
          <cell r="D127" t="str">
            <v>TBD</v>
          </cell>
          <cell r="E127" t="str">
            <v>Not Available</v>
          </cell>
          <cell r="F127" t="str">
            <v>Bammel Gas Trust Loan</v>
          </cell>
          <cell r="G127" t="str">
            <v xml:space="preserve"> </v>
          </cell>
          <cell r="H127" t="str">
            <v>Energy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0.6</v>
          </cell>
          <cell r="O127">
            <v>1</v>
          </cell>
          <cell r="P127">
            <v>6960000</v>
          </cell>
          <cell r="Q127">
            <v>6960000</v>
          </cell>
          <cell r="R127">
            <v>0</v>
          </cell>
          <cell r="S127" t="str">
            <v>1287-1520</v>
          </cell>
          <cell r="V127">
            <v>6960000</v>
          </cell>
          <cell r="W127" t="str">
            <v>001:Enron-NA</v>
          </cell>
          <cell r="X127">
            <v>4176000</v>
          </cell>
          <cell r="Y127">
            <v>0</v>
          </cell>
          <cell r="Z127">
            <v>4176000</v>
          </cell>
          <cell r="AA127">
            <v>0</v>
          </cell>
          <cell r="AB127">
            <v>0</v>
          </cell>
          <cell r="AC127">
            <v>0</v>
          </cell>
          <cell r="AD127">
            <v>6960000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144434.35</v>
          </cell>
          <cell r="AL127">
            <v>144434.35</v>
          </cell>
          <cell r="AM127">
            <v>0</v>
          </cell>
          <cell r="AN127">
            <v>6960000</v>
          </cell>
          <cell r="AP127">
            <v>0</v>
          </cell>
          <cell r="AQ127">
            <v>6960000</v>
          </cell>
          <cell r="AR127">
            <v>1</v>
          </cell>
          <cell r="AS127">
            <v>6960000</v>
          </cell>
          <cell r="AT127">
            <v>6960000</v>
          </cell>
          <cell r="AU127">
            <v>0</v>
          </cell>
          <cell r="AV127">
            <v>0</v>
          </cell>
          <cell r="AW127">
            <v>8523.35</v>
          </cell>
          <cell r="AX127">
            <v>8523.35</v>
          </cell>
          <cell r="AY127">
            <v>0</v>
          </cell>
          <cell r="AZ127">
            <v>0</v>
          </cell>
          <cell r="BA127">
            <v>273782.7</v>
          </cell>
          <cell r="BB127">
            <v>273782.7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Total Return Swap</v>
          </cell>
          <cell r="C128" t="str">
            <v>Gas Assets</v>
          </cell>
          <cell r="D128" t="str">
            <v>TBD</v>
          </cell>
          <cell r="E128" t="str">
            <v>Not Available</v>
          </cell>
          <cell r="F128" t="str">
            <v>Bammel Looper TRS</v>
          </cell>
          <cell r="G128" t="str">
            <v xml:space="preserve"> </v>
          </cell>
          <cell r="H128" t="str">
            <v>Energy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0.6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1287-10502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Total Return Swap</v>
          </cell>
          <cell r="C129" t="str">
            <v>Gas Assets</v>
          </cell>
          <cell r="D129" t="str">
            <v>TBD</v>
          </cell>
          <cell r="E129" t="str">
            <v>Not Available</v>
          </cell>
          <cell r="F129" t="str">
            <v>Mid Texas TRS</v>
          </cell>
          <cell r="G129" t="str">
            <v xml:space="preserve"> </v>
          </cell>
          <cell r="H129" t="str">
            <v>Energy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Coal</v>
          </cell>
          <cell r="D130" t="str">
            <v>Beyer</v>
          </cell>
          <cell r="E130" t="str">
            <v>713-853-9825</v>
          </cell>
          <cell r="F130" t="str">
            <v>American Coal Senior TRS EGM</v>
          </cell>
          <cell r="G130" t="str">
            <v xml:space="preserve"> </v>
          </cell>
          <cell r="H130" t="str">
            <v>Coal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 t="str">
            <v>1727-10290</v>
          </cell>
          <cell r="V130">
            <v>0</v>
          </cell>
          <cell r="W130" t="str">
            <v>014:Enron Global Markets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Gas Assets</v>
          </cell>
          <cell r="D131" t="str">
            <v>Bierbach</v>
          </cell>
          <cell r="E131" t="str">
            <v>713-853-4725</v>
          </cell>
          <cell r="F131" t="str">
            <v>Powder River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 t="str">
            <v>2859-10505</v>
          </cell>
          <cell r="V131">
            <v>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Gas Assets</v>
          </cell>
          <cell r="D132" t="str">
            <v>Bierbach</v>
          </cell>
          <cell r="E132" t="str">
            <v>713-853-4725</v>
          </cell>
          <cell r="F132" t="str">
            <v>Wind River TRS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2860-10503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DoNotShow</v>
          </cell>
          <cell r="B133" t="str">
            <v>Total Return Swap</v>
          </cell>
          <cell r="C133" t="str">
            <v>Discovery</v>
          </cell>
          <cell r="D133" t="str">
            <v>Kuykendall</v>
          </cell>
          <cell r="E133" t="str">
            <v>713-853-3995</v>
          </cell>
          <cell r="F133" t="str">
            <v>First World Discovery</v>
          </cell>
          <cell r="G133" t="str">
            <v xml:space="preserve"> </v>
          </cell>
          <cell r="H133" t="str">
            <v>Telecom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US Private</v>
          </cell>
          <cell r="C134" t="str">
            <v>Principal Investing</v>
          </cell>
          <cell r="D134" t="str">
            <v>Kuykendall</v>
          </cell>
          <cell r="E134" t="str">
            <v>713-853-3995</v>
          </cell>
          <cell r="F134" t="str">
            <v>First World</v>
          </cell>
          <cell r="G134" t="str">
            <v xml:space="preserve"> </v>
          </cell>
          <cell r="H134" t="str">
            <v>Telecom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889-981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298066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US Private</v>
          </cell>
          <cell r="C135" t="str">
            <v>West Originations</v>
          </cell>
          <cell r="D135" t="str">
            <v>TBD</v>
          </cell>
          <cell r="E135" t="str">
            <v>Not Available</v>
          </cell>
          <cell r="F135" t="str">
            <v>Alpine Natural Gas Preferred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Preferred Equity</v>
          </cell>
          <cell r="K135">
            <v>10694884</v>
          </cell>
          <cell r="L135">
            <v>10694884</v>
          </cell>
          <cell r="M135">
            <v>0</v>
          </cell>
          <cell r="N135">
            <v>0</v>
          </cell>
          <cell r="O135">
            <v>1</v>
          </cell>
          <cell r="P135">
            <v>0.26648255371446761</v>
          </cell>
          <cell r="Q135">
            <v>0.26648255371446761</v>
          </cell>
          <cell r="R135">
            <v>0</v>
          </cell>
          <cell r="S135" t="str">
            <v>567-3876</v>
          </cell>
          <cell r="V135">
            <v>2850000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2850000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2850000</v>
          </cell>
          <cell r="AP135">
            <v>0</v>
          </cell>
          <cell r="AQ135">
            <v>2850000</v>
          </cell>
          <cell r="AR135">
            <v>1</v>
          </cell>
          <cell r="AS135">
            <v>2850000</v>
          </cell>
          <cell r="AT135">
            <v>0.26648255371446761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US Private</v>
          </cell>
          <cell r="C136" t="str">
            <v>Energy Capital Resources</v>
          </cell>
          <cell r="D136" t="str">
            <v>Pruett/Josey</v>
          </cell>
          <cell r="E136" t="str">
            <v>713-345-7109/713-853-0321</v>
          </cell>
          <cell r="F136" t="str">
            <v>EEX Equity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6043-8046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US Private</v>
          </cell>
          <cell r="C137" t="str">
            <v>Special Assets - Performing</v>
          </cell>
          <cell r="D137" t="str">
            <v>Lydecker</v>
          </cell>
          <cell r="E137" t="str">
            <v>713-853-3504</v>
          </cell>
          <cell r="F137" t="str">
            <v>LSI Preferred Private</v>
          </cell>
          <cell r="G137" t="str">
            <v xml:space="preserve"> </v>
          </cell>
          <cell r="H137" t="str">
            <v>OSX</v>
          </cell>
          <cell r="I137" t="str">
            <v xml:space="preserve">Private </v>
          </cell>
          <cell r="J137" t="str">
            <v>Preferred Equity</v>
          </cell>
          <cell r="K137">
            <v>4000</v>
          </cell>
          <cell r="L137">
            <v>4000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US Private</v>
          </cell>
          <cell r="C138" t="str">
            <v>Special Assets - Non-Performing</v>
          </cell>
          <cell r="D138" t="str">
            <v>Lydecker</v>
          </cell>
          <cell r="E138" t="str">
            <v>713-853-3504</v>
          </cell>
          <cell r="F138" t="str">
            <v>NSM Common</v>
          </cell>
          <cell r="G138" t="str">
            <v xml:space="preserve"> </v>
          </cell>
          <cell r="H138" t="str">
            <v>Steel</v>
          </cell>
          <cell r="I138" t="str">
            <v xml:space="preserve">Private </v>
          </cell>
          <cell r="J138" t="str">
            <v>Common Equity</v>
          </cell>
          <cell r="K138">
            <v>27955691</v>
          </cell>
          <cell r="L138">
            <v>27955691</v>
          </cell>
          <cell r="M138">
            <v>0</v>
          </cell>
          <cell r="N138">
            <v>0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295-333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Priv. Equity Partnerships</v>
          </cell>
          <cell r="C139" t="str">
            <v>Energy Capital Resources</v>
          </cell>
          <cell r="D139" t="str">
            <v>Pruett/Josey</v>
          </cell>
          <cell r="E139" t="str">
            <v>713-345-7109/713-853-0321</v>
          </cell>
          <cell r="F139" t="str">
            <v>Ridgelake ORRI</v>
          </cell>
          <cell r="G139" t="str">
            <v xml:space="preserve"> </v>
          </cell>
          <cell r="H139" t="str">
            <v>Energy</v>
          </cell>
          <cell r="I139" t="str">
            <v xml:space="preserve">Private </v>
          </cell>
          <cell r="J139" t="str">
            <v>Partnership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132383.76</v>
          </cell>
          <cell r="Q139">
            <v>132383.76</v>
          </cell>
          <cell r="R139">
            <v>0</v>
          </cell>
          <cell r="S139" t="str">
            <v>3194-5978</v>
          </cell>
          <cell r="V139">
            <v>132383.76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132383.76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132383.76</v>
          </cell>
          <cell r="AP139">
            <v>0</v>
          </cell>
          <cell r="AQ139">
            <v>132383.76</v>
          </cell>
          <cell r="AR139">
            <v>1</v>
          </cell>
          <cell r="AS139">
            <v>132383.76</v>
          </cell>
          <cell r="AT139">
            <v>132383.76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0.27000000001862645</v>
          </cell>
          <cell r="AZ139">
            <v>0</v>
          </cell>
          <cell r="BA139">
            <v>0</v>
          </cell>
          <cell r="BB139">
            <v>0.27000000001862645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Enron Raptor I - Priv. Equity Partnerships</v>
          </cell>
          <cell r="C140" t="str">
            <v>Energy Capital Resources Raptor</v>
          </cell>
          <cell r="D140" t="str">
            <v>Pruett/Josey</v>
          </cell>
          <cell r="E140" t="str">
            <v>713-345-7109/713-853-0321</v>
          </cell>
          <cell r="F140" t="str">
            <v>Ridgelake ORRI Raptor I</v>
          </cell>
          <cell r="G140" t="str">
            <v xml:space="preserve"> </v>
          </cell>
          <cell r="H140" t="str">
            <v>Energy Capital Resources</v>
          </cell>
          <cell r="I140" t="str">
            <v xml:space="preserve">Private </v>
          </cell>
          <cell r="J140" t="str">
            <v>Partnership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3194-5978</v>
          </cell>
          <cell r="V140">
            <v>0</v>
          </cell>
          <cell r="W140" t="str">
            <v>015:Enron Raptor 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0.27000000001862645</v>
          </cell>
          <cell r="AZ140">
            <v>0</v>
          </cell>
          <cell r="BA140">
            <v>0</v>
          </cell>
          <cell r="BB140">
            <v>0.27000000001862645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Convertible - Public</v>
          </cell>
          <cell r="C141" t="str">
            <v>Special Assets - Non-Performing</v>
          </cell>
          <cell r="D141" t="str">
            <v>Lydecker</v>
          </cell>
          <cell r="E141" t="str">
            <v>713-853-3504</v>
          </cell>
          <cell r="F141" t="str">
            <v>Costilla Convertible</v>
          </cell>
          <cell r="G141" t="str">
            <v>US;COSEE</v>
          </cell>
          <cell r="H141" t="str">
            <v>Energy</v>
          </cell>
          <cell r="I141" t="str">
            <v>Convertible</v>
          </cell>
          <cell r="J141" t="str">
            <v>Convertible Preferred</v>
          </cell>
          <cell r="K141">
            <v>31250</v>
          </cell>
          <cell r="L141">
            <v>31250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 t="str">
            <v>1088-1201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80.709999999999994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9.9999999999999995E-7</v>
          </cell>
          <cell r="BD141">
            <v>9.9999999999999995E-7</v>
          </cell>
          <cell r="BE141">
            <v>0</v>
          </cell>
        </row>
        <row r="142">
          <cell r="A142" t="str">
            <v>Show</v>
          </cell>
          <cell r="B142" t="str">
            <v>Convertible - Public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Inland Convertible</v>
          </cell>
          <cell r="G142" t="str">
            <v>US;INLN</v>
          </cell>
          <cell r="H142" t="str">
            <v>Energy</v>
          </cell>
          <cell r="I142" t="str">
            <v>Convertible</v>
          </cell>
          <cell r="J142" t="str">
            <v>Convertible Preferred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0.2418006037617092</v>
          </cell>
          <cell r="P142">
            <v>81.63182596240776</v>
          </cell>
          <cell r="Q142">
            <v>81.514147176817389</v>
          </cell>
          <cell r="R142">
            <v>0.11767878559037115</v>
          </cell>
          <cell r="S142" t="str">
            <v>58-70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1698620</v>
          </cell>
          <cell r="AN142">
            <v>0</v>
          </cell>
          <cell r="AP142">
            <v>0</v>
          </cell>
          <cell r="AQ142">
            <v>0</v>
          </cell>
          <cell r="AR142">
            <v>8.33</v>
          </cell>
          <cell r="AS142">
            <v>0</v>
          </cell>
          <cell r="AT142">
            <v>4.75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4.75</v>
          </cell>
          <cell r="BD142">
            <v>4.75</v>
          </cell>
          <cell r="BE142">
            <v>0</v>
          </cell>
        </row>
        <row r="143">
          <cell r="A143" t="str">
            <v>Show</v>
          </cell>
          <cell r="B143" t="str">
            <v>Convertible -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Crown Energy Convertible</v>
          </cell>
          <cell r="G143" t="str">
            <v>US;CROE</v>
          </cell>
          <cell r="H143" t="str">
            <v>Heavy Construction</v>
          </cell>
          <cell r="I143" t="str">
            <v>Convertible</v>
          </cell>
          <cell r="J143" t="str">
            <v>Convertible Preferred</v>
          </cell>
          <cell r="K143">
            <v>817049</v>
          </cell>
          <cell r="L143">
            <v>817049</v>
          </cell>
          <cell r="M143">
            <v>0</v>
          </cell>
          <cell r="N143">
            <v>0</v>
          </cell>
          <cell r="O143">
            <v>0.28000000000000003</v>
          </cell>
          <cell r="P143">
            <v>0</v>
          </cell>
          <cell r="Q143">
            <v>0</v>
          </cell>
          <cell r="R143">
            <v>0</v>
          </cell>
          <cell r="S143" t="str">
            <v>30-32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-3020000</v>
          </cell>
          <cell r="AJ143">
            <v>0</v>
          </cell>
          <cell r="AK143">
            <v>-100000</v>
          </cell>
          <cell r="AL143">
            <v>-3120000</v>
          </cell>
          <cell r="AM143">
            <v>0</v>
          </cell>
          <cell r="AN143">
            <v>3020000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-3020000</v>
          </cell>
          <cell r="AZ143">
            <v>0</v>
          </cell>
          <cell r="BA143">
            <v>-100000</v>
          </cell>
          <cell r="BB143">
            <v>-3120000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Convertible - Private</v>
          </cell>
          <cell r="C144" t="str">
            <v>Portfolio</v>
          </cell>
          <cell r="D144" t="str">
            <v>Melendrez</v>
          </cell>
          <cell r="E144" t="str">
            <v>713-345-8670</v>
          </cell>
          <cell r="F144" t="str">
            <v>Mariner Convertible</v>
          </cell>
          <cell r="G144" t="str">
            <v/>
          </cell>
          <cell r="H144" t="str">
            <v>Energy</v>
          </cell>
          <cell r="I144" t="str">
            <v>Convertible</v>
          </cell>
          <cell r="J144" t="str">
            <v>Convertible Debt</v>
          </cell>
          <cell r="K144">
            <v>28571.428571500001</v>
          </cell>
          <cell r="L144">
            <v>28571.428571500001</v>
          </cell>
          <cell r="M144">
            <v>0</v>
          </cell>
          <cell r="N144">
            <v>0.3</v>
          </cell>
          <cell r="O144">
            <v>0.8</v>
          </cell>
          <cell r="P144">
            <v>0</v>
          </cell>
          <cell r="Q144">
            <v>0</v>
          </cell>
          <cell r="R144">
            <v>0</v>
          </cell>
          <cell r="S144" t="str">
            <v>66-2787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-2.6373031536408575E-10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-18399617</v>
          </cell>
          <cell r="AZ144">
            <v>0</v>
          </cell>
          <cell r="BA144">
            <v>0</v>
          </cell>
          <cell r="BB144">
            <v>-18399617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Principal Investing</v>
          </cell>
          <cell r="D145" t="str">
            <v>Greer</v>
          </cell>
          <cell r="E145" t="str">
            <v>713-853-9140</v>
          </cell>
          <cell r="F145" t="str">
            <v>Quanta Convertible</v>
          </cell>
          <cell r="G145" t="str">
            <v>US;PWR</v>
          </cell>
          <cell r="H145" t="str">
            <v>Utility Services</v>
          </cell>
          <cell r="I145" t="str">
            <v>Convertible</v>
          </cell>
          <cell r="J145" t="str">
            <v>Convertible Debt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0.89849101544715237</v>
          </cell>
          <cell r="P145">
            <v>188.95725693590126</v>
          </cell>
          <cell r="Q145">
            <v>187.44236561285481</v>
          </cell>
          <cell r="R145">
            <v>1.5148913230464416</v>
          </cell>
          <cell r="S145" t="str">
            <v>2009-2422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-3145353.4325060286</v>
          </cell>
          <cell r="AN145">
            <v>0</v>
          </cell>
          <cell r="AP145">
            <v>0</v>
          </cell>
          <cell r="AQ145">
            <v>0</v>
          </cell>
          <cell r="AR145">
            <v>5.3836349999999999</v>
          </cell>
          <cell r="AS145">
            <v>0</v>
          </cell>
          <cell r="AT145">
            <v>37.8125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68069972.499192059</v>
          </cell>
          <cell r="AZ145">
            <v>0</v>
          </cell>
          <cell r="BA145">
            <v>683723.95</v>
          </cell>
          <cell r="BB145">
            <v>68753696.449192062</v>
          </cell>
          <cell r="BC145">
            <v>37.8125</v>
          </cell>
          <cell r="BD145">
            <v>37.5</v>
          </cell>
          <cell r="BE145">
            <v>0</v>
          </cell>
        </row>
        <row r="146">
          <cell r="A146" t="str">
            <v>Show</v>
          </cell>
          <cell r="B146" t="str">
            <v>Convertible - Public</v>
          </cell>
          <cell r="C146" t="str">
            <v>Principal Investing</v>
          </cell>
          <cell r="D146" t="str">
            <v>Greer</v>
          </cell>
          <cell r="E146" t="str">
            <v>713-853-9140</v>
          </cell>
          <cell r="F146" t="str">
            <v>Quanta Convertible Condor</v>
          </cell>
          <cell r="G146" t="str">
            <v>US;PWR</v>
          </cell>
          <cell r="H146" t="str">
            <v>Utility Services</v>
          </cell>
          <cell r="I146" t="str">
            <v>Convertible</v>
          </cell>
          <cell r="J146" t="str">
            <v>Convertible Debt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0.89849101544715237</v>
          </cell>
          <cell r="P146">
            <v>188.95725693590126</v>
          </cell>
          <cell r="Q146">
            <v>187.44236561285481</v>
          </cell>
          <cell r="R146">
            <v>1.5148913230464416</v>
          </cell>
          <cell r="S146">
            <v>0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315687.80981162563</v>
          </cell>
          <cell r="AN146">
            <v>0</v>
          </cell>
          <cell r="AP146">
            <v>0</v>
          </cell>
          <cell r="AQ146">
            <v>0</v>
          </cell>
          <cell r="AR146">
            <v>5.3836349999999999</v>
          </cell>
          <cell r="AS146">
            <v>0</v>
          </cell>
          <cell r="AT146">
            <v>37.8125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-315687.96981162578</v>
          </cell>
          <cell r="AZ146">
            <v>0</v>
          </cell>
          <cell r="BA146">
            <v>-3.3527612686157227E-8</v>
          </cell>
          <cell r="BB146">
            <v>-315687.96981165931</v>
          </cell>
          <cell r="BC146">
            <v>37.8125</v>
          </cell>
          <cell r="BD146">
            <v>37.5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Paper</v>
          </cell>
          <cell r="D147" t="str">
            <v>Ondarza</v>
          </cell>
          <cell r="E147" t="str">
            <v>713-853-6058</v>
          </cell>
          <cell r="F147" t="str">
            <v>Repap Energy Advisory Agreement</v>
          </cell>
          <cell r="G147" t="str">
            <v/>
          </cell>
          <cell r="H147" t="str">
            <v>Paper</v>
          </cell>
          <cell r="I147" t="str">
            <v>Convertible</v>
          </cell>
          <cell r="J147" t="str">
            <v>Convertible Debt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 t="str">
            <v>747-6752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Private</v>
          </cell>
          <cell r="C148" t="str">
            <v>Paper</v>
          </cell>
          <cell r="D148" t="str">
            <v>Ondarza</v>
          </cell>
          <cell r="E148" t="str">
            <v>713-853-6058</v>
          </cell>
          <cell r="F148" t="str">
            <v>Repap Convertible</v>
          </cell>
          <cell r="G148" t="str">
            <v/>
          </cell>
          <cell r="H148" t="str">
            <v>Paper</v>
          </cell>
          <cell r="I148" t="str">
            <v>Convertible</v>
          </cell>
          <cell r="J148" t="str">
            <v>Convertible Debt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str">
            <v>747-798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DoNotShow</v>
          </cell>
          <cell r="B149" t="str">
            <v>Convertible - Private</v>
          </cell>
          <cell r="C149" t="str">
            <v>Special Assets - Non-Performing</v>
          </cell>
          <cell r="D149" t="str">
            <v>Ondarza</v>
          </cell>
          <cell r="E149" t="str">
            <v>713-853-6058</v>
          </cell>
          <cell r="F149" t="str">
            <v>Repap Convertible RA</v>
          </cell>
          <cell r="G149" t="str">
            <v/>
          </cell>
          <cell r="H149" t="str">
            <v>Paper</v>
          </cell>
          <cell r="I149" t="str">
            <v>Convertible</v>
          </cell>
          <cell r="J149" t="str">
            <v>Convertible Debt</v>
          </cell>
          <cell r="K149">
            <v>100000</v>
          </cell>
          <cell r="L149">
            <v>100000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Convertible - Private</v>
          </cell>
          <cell r="C150" t="str">
            <v>Paper</v>
          </cell>
          <cell r="D150" t="str">
            <v>Ondarza</v>
          </cell>
          <cell r="E150" t="str">
            <v>713-853-6058</v>
          </cell>
          <cell r="F150" t="str">
            <v xml:space="preserve">Repap Agency Agreement </v>
          </cell>
          <cell r="G150" t="str">
            <v/>
          </cell>
          <cell r="H150" t="str">
            <v>Paper</v>
          </cell>
          <cell r="I150" t="str">
            <v>Convertible</v>
          </cell>
          <cell r="J150" t="str">
            <v>Convertible Debt</v>
          </cell>
          <cell r="K150">
            <v>100000</v>
          </cell>
          <cell r="L150">
            <v>100000</v>
          </cell>
          <cell r="M150">
            <v>0</v>
          </cell>
          <cell r="N150">
            <v>0</v>
          </cell>
          <cell r="O150">
            <v>0</v>
          </cell>
          <cell r="P150">
            <v>29.941988199999997</v>
          </cell>
          <cell r="Q150">
            <v>29.941988199999997</v>
          </cell>
          <cell r="R150">
            <v>0</v>
          </cell>
          <cell r="S150" t="str">
            <v>747-5267</v>
          </cell>
          <cell r="V150">
            <v>2994198.82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2994198.82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3070538.72</v>
          </cell>
          <cell r="AP150">
            <v>0</v>
          </cell>
          <cell r="AQ150">
            <v>3070538.72</v>
          </cell>
          <cell r="AR150">
            <v>1</v>
          </cell>
          <cell r="AS150">
            <v>0</v>
          </cell>
          <cell r="AT150">
            <v>29.941988199999997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DoNotShow</v>
          </cell>
          <cell r="B151" t="str">
            <v>Convertible - Private</v>
          </cell>
          <cell r="C151" t="str">
            <v>Special Assets - Non-Performing</v>
          </cell>
          <cell r="D151" t="str">
            <v>Ondarza</v>
          </cell>
          <cell r="E151" t="str">
            <v>713-853-6058</v>
          </cell>
          <cell r="F151" t="str">
            <v>Repap Agency Agreement RA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100000</v>
          </cell>
          <cell r="L151">
            <v>100000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Convertible - Private</v>
          </cell>
          <cell r="C152" t="str">
            <v>Special Assets - Performing</v>
          </cell>
          <cell r="D152" t="str">
            <v>Lydecker</v>
          </cell>
          <cell r="E152" t="str">
            <v>713-853-3504</v>
          </cell>
          <cell r="F152" t="str">
            <v>Venoco Convertible</v>
          </cell>
          <cell r="G152" t="str">
            <v/>
          </cell>
          <cell r="H152" t="str">
            <v>Energy</v>
          </cell>
          <cell r="I152" t="str">
            <v>Convertible</v>
          </cell>
          <cell r="J152" t="str">
            <v>Convertible Preferred</v>
          </cell>
          <cell r="K152">
            <v>375000</v>
          </cell>
          <cell r="L152">
            <v>375000</v>
          </cell>
          <cell r="M152">
            <v>0</v>
          </cell>
          <cell r="N152">
            <v>0</v>
          </cell>
          <cell r="O152">
            <v>0</v>
          </cell>
          <cell r="P152">
            <v>122.38</v>
          </cell>
          <cell r="Q152">
            <v>122.38</v>
          </cell>
          <cell r="R152">
            <v>0</v>
          </cell>
          <cell r="S152" t="str">
            <v>1090-1203</v>
          </cell>
          <cell r="V152">
            <v>45892500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45892500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1005673.37</v>
          </cell>
          <cell r="AL152">
            <v>1005673.37</v>
          </cell>
          <cell r="AM152">
            <v>0</v>
          </cell>
          <cell r="AN152">
            <v>45892500</v>
          </cell>
          <cell r="AP152">
            <v>0</v>
          </cell>
          <cell r="AQ152">
            <v>45892500</v>
          </cell>
          <cell r="AR152">
            <v>1</v>
          </cell>
          <cell r="AS152">
            <v>0</v>
          </cell>
          <cell r="AT152">
            <v>122.38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2249042.39</v>
          </cell>
          <cell r="AZ152">
            <v>0</v>
          </cell>
          <cell r="BA152">
            <v>2951116.89</v>
          </cell>
          <cell r="BB152">
            <v>5200159.28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Hide</v>
          </cell>
          <cell r="B153" t="str">
            <v>Enron Raptor I - Convertible - Private</v>
          </cell>
          <cell r="C153" t="str">
            <v>Special Assets - Performing Raptor</v>
          </cell>
          <cell r="D153" t="str">
            <v>Lydecker</v>
          </cell>
          <cell r="E153" t="str">
            <v>713-853-3504</v>
          </cell>
          <cell r="F153" t="str">
            <v>Venoco Convertible Raptor I</v>
          </cell>
          <cell r="G153" t="str">
            <v/>
          </cell>
          <cell r="H153" t="str">
            <v>Special Assets - Performing</v>
          </cell>
          <cell r="I153" t="str">
            <v>Convertible</v>
          </cell>
          <cell r="J153" t="str">
            <v>Convertible Preferred</v>
          </cell>
          <cell r="K153">
            <v>375000</v>
          </cell>
          <cell r="L153">
            <v>375000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1090-1203</v>
          </cell>
          <cell r="V153">
            <v>0</v>
          </cell>
          <cell r="W153" t="str">
            <v>015:Enron Raptor I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Convertible - Private</v>
          </cell>
          <cell r="C154" t="str">
            <v>Special Assets - Non-Performing</v>
          </cell>
          <cell r="D154" t="str">
            <v>Lydecker</v>
          </cell>
          <cell r="E154" t="str">
            <v>713-853-3504</v>
          </cell>
          <cell r="F154" t="str">
            <v>Lyco Convertible</v>
          </cell>
          <cell r="G154" t="str">
            <v/>
          </cell>
          <cell r="H154" t="str">
            <v>Energy</v>
          </cell>
          <cell r="I154" t="str">
            <v>Convertible</v>
          </cell>
          <cell r="J154" t="str">
            <v>Convertible Preferred</v>
          </cell>
          <cell r="K154">
            <v>2000</v>
          </cell>
          <cell r="L154">
            <v>2000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 t="str">
            <v>65-85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Convertible - Public</v>
          </cell>
          <cell r="C155" t="str">
            <v>Portfolio</v>
          </cell>
          <cell r="D155" t="str">
            <v>Maffet</v>
          </cell>
          <cell r="E155" t="str">
            <v>713-853-3212</v>
          </cell>
          <cell r="F155" t="str">
            <v>Kafus Convertible</v>
          </cell>
          <cell r="G155" t="str">
            <v>US;KS</v>
          </cell>
          <cell r="H155" t="str">
            <v>Paper</v>
          </cell>
          <cell r="I155" t="str">
            <v>Convertible</v>
          </cell>
          <cell r="J155" t="str">
            <v>Convertible Preferred</v>
          </cell>
          <cell r="K155">
            <v>10000</v>
          </cell>
          <cell r="L155">
            <v>10000</v>
          </cell>
          <cell r="M155">
            <v>0</v>
          </cell>
          <cell r="N155">
            <v>0</v>
          </cell>
          <cell r="O155">
            <v>0.56898850181921157</v>
          </cell>
          <cell r="P155">
            <v>871.74411849695082</v>
          </cell>
          <cell r="Q155">
            <v>870.65211648004117</v>
          </cell>
          <cell r="R155">
            <v>1.092002016909646</v>
          </cell>
          <cell r="S155" t="str">
            <v>61-77</v>
          </cell>
          <cell r="V155">
            <v>8717441.184969509</v>
          </cell>
          <cell r="W155" t="str">
            <v>001:Enron-NA</v>
          </cell>
          <cell r="X155">
            <v>841036.12925152213</v>
          </cell>
          <cell r="Y155">
            <v>0</v>
          </cell>
          <cell r="Z155">
            <v>841036.12925152213</v>
          </cell>
          <cell r="AA155">
            <v>841036.12925152213</v>
          </cell>
          <cell r="AB155">
            <v>0</v>
          </cell>
          <cell r="AC155">
            <v>841036.12925152213</v>
          </cell>
          <cell r="AD155">
            <v>8706521.1648004111</v>
          </cell>
          <cell r="AE155">
            <v>10920.02016909793</v>
          </cell>
          <cell r="AF155">
            <v>0</v>
          </cell>
          <cell r="AG155">
            <v>0</v>
          </cell>
          <cell r="AH155">
            <v>10920.02016909793</v>
          </cell>
          <cell r="AI155">
            <v>-3095696.9645467866</v>
          </cell>
          <cell r="AJ155">
            <v>0</v>
          </cell>
          <cell r="AK155">
            <v>0</v>
          </cell>
          <cell r="AL155">
            <v>-3095696.9645467866</v>
          </cell>
          <cell r="AM155">
            <v>-918660.17596893944</v>
          </cell>
          <cell r="AN155">
            <v>11813138.149516296</v>
          </cell>
          <cell r="AP155">
            <v>0</v>
          </cell>
          <cell r="AQ155">
            <v>16619863.066392872</v>
          </cell>
          <cell r="AR155">
            <v>250</v>
          </cell>
          <cell r="AS155">
            <v>1955897.9750035398</v>
          </cell>
          <cell r="AT155">
            <v>1.375</v>
          </cell>
          <cell r="AU155">
            <v>-1811193.6931066755</v>
          </cell>
          <cell r="AV155">
            <v>0</v>
          </cell>
          <cell r="AW155">
            <v>0</v>
          </cell>
          <cell r="AX155">
            <v>-1811193.6931066755</v>
          </cell>
          <cell r="AY155">
            <v>-13672639.855543448</v>
          </cell>
          <cell r="AZ155">
            <v>0</v>
          </cell>
          <cell r="BA155">
            <v>0</v>
          </cell>
          <cell r="BB155">
            <v>-13672639.855543448</v>
          </cell>
          <cell r="BC155">
            <v>1.375</v>
          </cell>
          <cell r="BD155">
            <v>1.375</v>
          </cell>
          <cell r="BE155">
            <v>-1822113.7132757735</v>
          </cell>
        </row>
        <row r="156">
          <cell r="A156" t="str">
            <v>Show</v>
          </cell>
          <cell r="B156" t="str">
            <v>Warrants - Private</v>
          </cell>
          <cell r="C156" t="str">
            <v>West Originations</v>
          </cell>
          <cell r="D156" t="str">
            <v>TBD</v>
          </cell>
          <cell r="E156" t="str">
            <v>Not Available</v>
          </cell>
          <cell r="F156" t="str">
            <v>Alpine Natural Gas Warrants</v>
          </cell>
          <cell r="G156" t="str">
            <v/>
          </cell>
          <cell r="H156" t="str">
            <v>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V156">
            <v>98263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Kuykendall</v>
          </cell>
          <cell r="E157" t="str">
            <v>713-853-3995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Warrants - Private</v>
          </cell>
          <cell r="C158" t="str">
            <v>Principal Investing</v>
          </cell>
          <cell r="D158" t="str">
            <v>Kuykendall</v>
          </cell>
          <cell r="E158" t="str">
            <v>713-853-3995</v>
          </cell>
          <cell r="F158" t="str">
            <v>First World Warrants</v>
          </cell>
          <cell r="G158" t="str">
            <v/>
          </cell>
          <cell r="H158" t="str">
            <v>Telecom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19767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Warrants - Private</v>
          </cell>
          <cell r="C159" t="str">
            <v>Special Assets - Non-Performing</v>
          </cell>
          <cell r="D159" t="str">
            <v>Lydecker</v>
          </cell>
          <cell r="E159" t="str">
            <v>713-853-3504</v>
          </cell>
          <cell r="F159" t="str">
            <v>Gasco Distribution Warrants</v>
          </cell>
          <cell r="G159" t="str">
            <v/>
          </cell>
          <cell r="H159" t="str">
            <v>Energy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45-53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Warrants - Private</v>
          </cell>
          <cell r="C160" t="str">
            <v>Special Assets - Performing</v>
          </cell>
          <cell r="D160" t="str">
            <v>Lydecker</v>
          </cell>
          <cell r="E160" t="str">
            <v>713-853-3504</v>
          </cell>
          <cell r="F160" t="str">
            <v>HV Marine Warrants</v>
          </cell>
          <cell r="G160" t="str">
            <v/>
          </cell>
          <cell r="H160" t="str">
            <v>OSX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11804250</v>
          </cell>
          <cell r="Q160">
            <v>11804250</v>
          </cell>
          <cell r="R160">
            <v>0</v>
          </cell>
          <cell r="S160" t="str">
            <v>480-2948</v>
          </cell>
          <cell r="V160">
            <v>11804250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11804250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11804250</v>
          </cell>
          <cell r="AP160">
            <v>0</v>
          </cell>
          <cell r="AQ160">
            <v>11804250</v>
          </cell>
          <cell r="AR160">
            <v>1</v>
          </cell>
          <cell r="AS160">
            <v>11804250</v>
          </cell>
          <cell r="AT160">
            <v>11804250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3017001</v>
          </cell>
          <cell r="AZ160">
            <v>0</v>
          </cell>
          <cell r="BA160">
            <v>0</v>
          </cell>
          <cell r="BB160">
            <v>3017001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Hide</v>
          </cell>
          <cell r="B161" t="str">
            <v>Enron Raptor I - Warrants - Private</v>
          </cell>
          <cell r="C161" t="str">
            <v>Special Assets - Performing Raptor</v>
          </cell>
          <cell r="D161" t="str">
            <v>Lydecker</v>
          </cell>
          <cell r="E161" t="str">
            <v>713-853-3504</v>
          </cell>
          <cell r="F161" t="str">
            <v>HV Marine Warrants Raptor I</v>
          </cell>
          <cell r="G161" t="str">
            <v/>
          </cell>
          <cell r="H161" t="str">
            <v>Special Assets - Performing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480-2948</v>
          </cell>
          <cell r="V161">
            <v>0</v>
          </cell>
          <cell r="W161" t="str">
            <v>015:Enron Raptor I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Special Assets - Non-Performing</v>
          </cell>
          <cell r="D162" t="str">
            <v>Lydecker</v>
          </cell>
          <cell r="E162" t="str">
            <v>713-853-3504</v>
          </cell>
          <cell r="F162" t="str">
            <v>Heartland Steel Warrants</v>
          </cell>
          <cell r="G162" t="str">
            <v/>
          </cell>
          <cell r="H162" t="str">
            <v>Steel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4217177</v>
          </cell>
          <cell r="Q162">
            <v>4217177</v>
          </cell>
          <cell r="R162">
            <v>0</v>
          </cell>
          <cell r="S162" t="str">
            <v>126-2040</v>
          </cell>
          <cell r="V162">
            <v>4217177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4217177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4217177</v>
          </cell>
          <cell r="AP162">
            <v>0</v>
          </cell>
          <cell r="AQ162">
            <v>4217177</v>
          </cell>
          <cell r="AR162">
            <v>1</v>
          </cell>
          <cell r="AS162">
            <v>4217177</v>
          </cell>
          <cell r="AT162">
            <v>4217177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-915823</v>
          </cell>
          <cell r="AZ162">
            <v>0</v>
          </cell>
          <cell r="BA162">
            <v>0</v>
          </cell>
          <cell r="BB162">
            <v>-915823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Enron Raptor I - Warrants - Private</v>
          </cell>
          <cell r="C163" t="str">
            <v>Special Assets - Non-Performing Raptor</v>
          </cell>
          <cell r="D163" t="str">
            <v>Lydecker</v>
          </cell>
          <cell r="E163" t="str">
            <v>713-853-3504</v>
          </cell>
          <cell r="F163" t="str">
            <v>Heartland Steel Warrants Raptor I</v>
          </cell>
          <cell r="G163" t="str">
            <v/>
          </cell>
          <cell r="H163" t="str">
            <v>Special Assets - Non-Performing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126-2040</v>
          </cell>
          <cell r="V163">
            <v>0</v>
          </cell>
          <cell r="W163" t="str">
            <v>015:Enron Raptor I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Warrants - Private</v>
          </cell>
          <cell r="C164" t="str">
            <v>Special Assets - Performing</v>
          </cell>
          <cell r="D164" t="str">
            <v>Lydecker</v>
          </cell>
          <cell r="E164" t="str">
            <v>713-853-3504</v>
          </cell>
          <cell r="F164" t="str">
            <v>LSI Warrants</v>
          </cell>
          <cell r="G164" t="str">
            <v/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1118250</v>
          </cell>
          <cell r="Q164">
            <v>1118250</v>
          </cell>
          <cell r="R164">
            <v>0</v>
          </cell>
          <cell r="S164" t="str">
            <v>614-5501</v>
          </cell>
          <cell r="V164">
            <v>1118250</v>
          </cell>
          <cell r="W164" t="str">
            <v>001:Enron-NA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1118250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1118250</v>
          </cell>
          <cell r="AP164">
            <v>0</v>
          </cell>
          <cell r="AQ164">
            <v>1118250</v>
          </cell>
          <cell r="AR164">
            <v>1</v>
          </cell>
          <cell r="AS164">
            <v>1118250</v>
          </cell>
          <cell r="AT164">
            <v>1118250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-319500</v>
          </cell>
          <cell r="AZ164">
            <v>0</v>
          </cell>
          <cell r="BA164">
            <v>0</v>
          </cell>
          <cell r="BB164">
            <v>-319500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Hide</v>
          </cell>
          <cell r="B165" t="str">
            <v>Enron Raptor I - Warrants - Private</v>
          </cell>
          <cell r="C165" t="str">
            <v>Special Assets - Performing Raptor</v>
          </cell>
          <cell r="D165" t="str">
            <v>Lydecker</v>
          </cell>
          <cell r="E165" t="str">
            <v>713-853-3504</v>
          </cell>
          <cell r="F165" t="str">
            <v>LSI Warrants Raptor I</v>
          </cell>
          <cell r="G165" t="str">
            <v/>
          </cell>
          <cell r="H165" t="str">
            <v>Special Assets - Performing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614-5501</v>
          </cell>
          <cell r="V165">
            <v>0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Warrants - Private</v>
          </cell>
          <cell r="C166" t="str">
            <v>Portfolio</v>
          </cell>
          <cell r="D166" t="str">
            <v>Melendrez</v>
          </cell>
          <cell r="E166" t="str">
            <v>713-345-8670</v>
          </cell>
          <cell r="F166" t="str">
            <v>Mariner Warrants</v>
          </cell>
          <cell r="G166" t="str">
            <v/>
          </cell>
          <cell r="H166" t="str">
            <v>Energy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17935000</v>
          </cell>
          <cell r="Q166">
            <v>17935000</v>
          </cell>
          <cell r="R166">
            <v>0</v>
          </cell>
          <cell r="S166" t="str">
            <v>66-9562</v>
          </cell>
          <cell r="V166">
            <v>17935000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17935000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17935000</v>
          </cell>
          <cell r="AP166">
            <v>0</v>
          </cell>
          <cell r="AQ166">
            <v>17935000</v>
          </cell>
          <cell r="AR166">
            <v>1</v>
          </cell>
          <cell r="AS166">
            <v>17935000</v>
          </cell>
          <cell r="AT166">
            <v>17935000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17935000</v>
          </cell>
          <cell r="AZ166">
            <v>0</v>
          </cell>
          <cell r="BA166">
            <v>0</v>
          </cell>
          <cell r="BB166">
            <v>17935000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Warrants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Basic Energy Warrants</v>
          </cell>
          <cell r="G167" t="str">
            <v/>
          </cell>
          <cell r="H167" t="str">
            <v>OSX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172-0</v>
          </cell>
          <cell r="V167">
            <v>0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Warrants - Private</v>
          </cell>
          <cell r="C168" t="str">
            <v>Special Assets - Non-Performing</v>
          </cell>
          <cell r="D168" t="str">
            <v>Lydecker</v>
          </cell>
          <cell r="E168" t="str">
            <v>713-853-3504</v>
          </cell>
          <cell r="F168" t="str">
            <v>Tripoint (ACS) Warrants</v>
          </cell>
          <cell r="G168" t="str">
            <v/>
          </cell>
          <cell r="H168" t="str">
            <v>OSX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1-332</v>
          </cell>
          <cell r="V168">
            <v>0</v>
          </cell>
          <cell r="W168" t="str">
            <v>001:Enron-NA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937000</v>
          </cell>
          <cell r="AZ168">
            <v>0</v>
          </cell>
          <cell r="BA168">
            <v>0</v>
          </cell>
          <cell r="BB168">
            <v>937000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Warrants - Public</v>
          </cell>
          <cell r="C169" t="str">
            <v>Special Assets - Non-Performing</v>
          </cell>
          <cell r="D169" t="str">
            <v>Lydecker</v>
          </cell>
          <cell r="E169" t="str">
            <v>713-853-3504</v>
          </cell>
          <cell r="F169" t="str">
            <v>Belco Warrants</v>
          </cell>
          <cell r="G169" t="str">
            <v>US;BOG</v>
          </cell>
          <cell r="H169" t="str">
            <v>Energy</v>
          </cell>
          <cell r="I169" t="str">
            <v>Warrants</v>
          </cell>
          <cell r="J169" t="str">
            <v>Warrants</v>
          </cell>
          <cell r="K169">
            <v>1000000</v>
          </cell>
          <cell r="L169">
            <v>1000000</v>
          </cell>
          <cell r="M169">
            <v>1.5203321378832959E-7</v>
          </cell>
          <cell r="N169">
            <v>0</v>
          </cell>
          <cell r="O169">
            <v>5.0920021070985211E-8</v>
          </cell>
          <cell r="P169">
            <v>1.5563102898900452E-8</v>
          </cell>
          <cell r="Q169">
            <v>1.2230695403247084E-8</v>
          </cell>
          <cell r="R169">
            <v>3.3324074956533682E-9</v>
          </cell>
          <cell r="S169" t="str">
            <v>520-584</v>
          </cell>
          <cell r="V169">
            <v>1.5563102898900451E-2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1.2230695403247083E-2</v>
          </cell>
          <cell r="AE169">
            <v>3.3324074956533681E-3</v>
          </cell>
          <cell r="AF169">
            <v>0</v>
          </cell>
          <cell r="AG169">
            <v>0</v>
          </cell>
          <cell r="AH169">
            <v>3.3324074956533681E-3</v>
          </cell>
          <cell r="AI169">
            <v>-2.2658969258820338</v>
          </cell>
          <cell r="AJ169">
            <v>0</v>
          </cell>
          <cell r="AK169">
            <v>0</v>
          </cell>
          <cell r="AL169">
            <v>-2.2658969258820338</v>
          </cell>
          <cell r="AM169">
            <v>-1301.4066097702657</v>
          </cell>
          <cell r="AN169">
            <v>2.2814600287809346</v>
          </cell>
          <cell r="AP169">
            <v>1.3207885447861134</v>
          </cell>
          <cell r="AQ169">
            <v>2846.7346192135979</v>
          </cell>
          <cell r="AR169">
            <v>1</v>
          </cell>
          <cell r="AS169">
            <v>0.442367683054184</v>
          </cell>
          <cell r="AT169">
            <v>8.6875</v>
          </cell>
          <cell r="AU169">
            <v>-4.2441813523028511E-2</v>
          </cell>
          <cell r="AV169">
            <v>0</v>
          </cell>
          <cell r="AW169">
            <v>0</v>
          </cell>
          <cell r="AX169">
            <v>-4.2441813523028511E-2</v>
          </cell>
          <cell r="AY169">
            <v>-20.298274565991402</v>
          </cell>
          <cell r="AZ169">
            <v>0</v>
          </cell>
          <cell r="BA169">
            <v>0</v>
          </cell>
          <cell r="BB169">
            <v>-20.298274565991402</v>
          </cell>
          <cell r="BC169">
            <v>8.6875</v>
          </cell>
          <cell r="BD169">
            <v>8.5625</v>
          </cell>
          <cell r="BE169">
            <v>-4.5774221018681879E-2</v>
          </cell>
        </row>
        <row r="170">
          <cell r="A170" t="str">
            <v>Show</v>
          </cell>
          <cell r="B170" t="str">
            <v>Warrants - Public</v>
          </cell>
          <cell r="C170" t="str">
            <v>Special Assets - Non-Performing</v>
          </cell>
          <cell r="D170" t="str">
            <v>Lydecker</v>
          </cell>
          <cell r="E170" t="str">
            <v>713-853-3504</v>
          </cell>
          <cell r="F170" t="str">
            <v>Carrizo Warrants</v>
          </cell>
          <cell r="G170" t="str">
            <v>US;CRZO-RAPT</v>
          </cell>
          <cell r="H170" t="str">
            <v>Energy</v>
          </cell>
          <cell r="I170" t="str">
            <v>Warrants</v>
          </cell>
          <cell r="J170" t="str">
            <v>Warrants</v>
          </cell>
          <cell r="K170">
            <v>156250</v>
          </cell>
          <cell r="L170">
            <v>156250</v>
          </cell>
          <cell r="M170">
            <v>1.8367962855079266E-2</v>
          </cell>
          <cell r="N170">
            <v>0</v>
          </cell>
          <cell r="O170">
            <v>0.93896448373777097</v>
          </cell>
          <cell r="P170">
            <v>0</v>
          </cell>
          <cell r="Q170">
            <v>0</v>
          </cell>
          <cell r="R170">
            <v>0</v>
          </cell>
          <cell r="S170" t="str">
            <v>561-606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263072.0393596373</v>
          </cell>
          <cell r="AJ170">
            <v>0</v>
          </cell>
          <cell r="AK170">
            <v>0</v>
          </cell>
          <cell r="AL170">
            <v>263072.0393596373</v>
          </cell>
          <cell r="AM170">
            <v>24441.655815211678</v>
          </cell>
          <cell r="AN170">
            <v>527315.52718584274</v>
          </cell>
          <cell r="AP170">
            <v>22601.204294335814</v>
          </cell>
          <cell r="AQ170">
            <v>259546.05641988531</v>
          </cell>
          <cell r="AR170">
            <v>1</v>
          </cell>
          <cell r="AS170">
            <v>1155366.4545992103</v>
          </cell>
          <cell r="AT170">
            <v>7.875</v>
          </cell>
          <cell r="AU170">
            <v>301195.52087433549</v>
          </cell>
          <cell r="AV170">
            <v>0</v>
          </cell>
          <cell r="AW170">
            <v>0</v>
          </cell>
          <cell r="AX170">
            <v>301195.52087433549</v>
          </cell>
          <cell r="AY170">
            <v>717776.2676713292</v>
          </cell>
          <cell r="AZ170">
            <v>0</v>
          </cell>
          <cell r="BA170">
            <v>0</v>
          </cell>
          <cell r="BB170">
            <v>717776.2676713292</v>
          </cell>
          <cell r="BC170">
            <v>7.875</v>
          </cell>
          <cell r="BD170">
            <v>7.875</v>
          </cell>
          <cell r="BE170">
            <v>301195.52087433549</v>
          </cell>
        </row>
        <row r="171">
          <cell r="A171" t="str">
            <v>Hide</v>
          </cell>
          <cell r="B171" t="str">
            <v>Enron Raptor I - Warrants - Public</v>
          </cell>
          <cell r="C171" t="str">
            <v>Special Assets - Non-Performing Raptor</v>
          </cell>
          <cell r="D171" t="str">
            <v>Lydecker</v>
          </cell>
          <cell r="E171" t="str">
            <v>713-853-3504</v>
          </cell>
          <cell r="F171" t="str">
            <v>Carrizo Warrants Raptor I</v>
          </cell>
          <cell r="G171" t="str">
            <v>US;CRZO</v>
          </cell>
          <cell r="H171" t="str">
            <v>Special Assets - Non-Performing</v>
          </cell>
          <cell r="I171" t="str">
            <v>Warrants</v>
          </cell>
          <cell r="J171" t="str">
            <v>Warrants</v>
          </cell>
          <cell r="K171">
            <v>156250</v>
          </cell>
          <cell r="L171">
            <v>156250</v>
          </cell>
          <cell r="M171">
            <v>1.4281208411584891E-2</v>
          </cell>
          <cell r="N171">
            <v>0</v>
          </cell>
          <cell r="O171">
            <v>0.95081335862728467</v>
          </cell>
          <cell r="P171">
            <v>5.7144066719634994</v>
          </cell>
          <cell r="Q171">
            <v>5.4186674110004107</v>
          </cell>
          <cell r="R171">
            <v>0.29573926096308867</v>
          </cell>
          <cell r="S171" t="str">
            <v>561-606</v>
          </cell>
          <cell r="V171">
            <v>892876.04249429679</v>
          </cell>
          <cell r="W171" t="str">
            <v>015:Enron Raptor I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846666.78296881414</v>
          </cell>
          <cell r="AE171">
            <v>46209.259525482659</v>
          </cell>
          <cell r="AF171">
            <v>0</v>
          </cell>
          <cell r="AG171">
            <v>0</v>
          </cell>
          <cell r="AH171">
            <v>46209.259525482659</v>
          </cell>
          <cell r="AI171">
            <v>102488.47594881663</v>
          </cell>
          <cell r="AJ171">
            <v>0</v>
          </cell>
          <cell r="AK171">
            <v>0</v>
          </cell>
          <cell r="AL171">
            <v>102488.47594881663</v>
          </cell>
          <cell r="AM171">
            <v>0</v>
          </cell>
          <cell r="AN171">
            <v>0</v>
          </cell>
          <cell r="AP171">
            <v>19106.694847530569</v>
          </cell>
          <cell r="AQ171">
            <v>0</v>
          </cell>
          <cell r="AR171">
            <v>1</v>
          </cell>
          <cell r="AS171">
            <v>1272084.2786322071</v>
          </cell>
          <cell r="AT171">
            <v>8.5625</v>
          </cell>
          <cell r="AU171">
            <v>102488.47594881663</v>
          </cell>
          <cell r="AV171">
            <v>0</v>
          </cell>
          <cell r="AW171">
            <v>0</v>
          </cell>
          <cell r="AX171">
            <v>102488.47594881663</v>
          </cell>
          <cell r="AY171">
            <v>102488.47594881663</v>
          </cell>
          <cell r="AZ171">
            <v>0</v>
          </cell>
          <cell r="BA171">
            <v>0</v>
          </cell>
          <cell r="BB171">
            <v>102488.47594881663</v>
          </cell>
          <cell r="BC171">
            <v>8.5625</v>
          </cell>
          <cell r="BD171">
            <v>8.25</v>
          </cell>
          <cell r="BE171">
            <v>56279.216423333972</v>
          </cell>
        </row>
        <row r="172">
          <cell r="A172" t="str">
            <v>Show</v>
          </cell>
          <cell r="B172" t="str">
            <v>Warrants - Public</v>
          </cell>
          <cell r="C172" t="str">
            <v>Special Assets - Performing</v>
          </cell>
          <cell r="D172" t="str">
            <v>Lydecker</v>
          </cell>
          <cell r="E172" t="str">
            <v>713-853-3504</v>
          </cell>
          <cell r="F172" t="str">
            <v>Paradigm Warrants</v>
          </cell>
          <cell r="G172" t="str">
            <v>US;PGEO</v>
          </cell>
          <cell r="H172" t="str">
            <v>OSX</v>
          </cell>
          <cell r="I172" t="str">
            <v>Warrants</v>
          </cell>
          <cell r="J172" t="str">
            <v>Warrants</v>
          </cell>
          <cell r="K172">
            <v>1.7999999999999999E-2</v>
          </cell>
          <cell r="L172">
            <v>1.7999999999999999E-2</v>
          </cell>
          <cell r="M172">
            <v>6.8584357718369598E-2</v>
          </cell>
          <cell r="N172">
            <v>0</v>
          </cell>
          <cell r="O172">
            <v>0.7465619443664504</v>
          </cell>
          <cell r="P172">
            <v>0</v>
          </cell>
          <cell r="Q172">
            <v>0</v>
          </cell>
          <cell r="R172">
            <v>0</v>
          </cell>
          <cell r="S172" t="str">
            <v>75-3627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-116689.07779418817</v>
          </cell>
          <cell r="AN172">
            <v>0</v>
          </cell>
          <cell r="AP172">
            <v>7.0984810238512528E-3</v>
          </cell>
          <cell r="AQ172">
            <v>0</v>
          </cell>
          <cell r="AR172">
            <v>1</v>
          </cell>
          <cell r="AS172">
            <v>7.726916124192762E-2</v>
          </cell>
          <cell r="AT172">
            <v>5.75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-327752.09983459779</v>
          </cell>
          <cell r="AZ172">
            <v>0</v>
          </cell>
          <cell r="BA172">
            <v>-7420.35</v>
          </cell>
          <cell r="BB172">
            <v>-335172.44983459776</v>
          </cell>
          <cell r="BC172">
            <v>5.75</v>
          </cell>
          <cell r="BD172">
            <v>5.8125</v>
          </cell>
          <cell r="BE172">
            <v>0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Transcoastal Warrants</v>
          </cell>
          <cell r="G173" t="str">
            <v>US;TCMSQ</v>
          </cell>
          <cell r="H173" t="str">
            <v>OSX</v>
          </cell>
          <cell r="I173" t="str">
            <v>Warrants</v>
          </cell>
          <cell r="J173" t="str">
            <v>Warrants</v>
          </cell>
          <cell r="K173">
            <v>204000</v>
          </cell>
          <cell r="L173">
            <v>204000</v>
          </cell>
          <cell r="M173">
            <v>9.2849393575176358E-4</v>
          </cell>
          <cell r="N173">
            <v>0</v>
          </cell>
          <cell r="O173">
            <v>4.680898183754422E-6</v>
          </cell>
          <cell r="P173">
            <v>1.8991025173101823E-8</v>
          </cell>
          <cell r="Q173">
            <v>6.4488425390666193E-9</v>
          </cell>
          <cell r="R173">
            <v>1.2542182634035203E-8</v>
          </cell>
          <cell r="S173" t="str">
            <v>157-959</v>
          </cell>
          <cell r="V173">
            <v>3.8741691353127721E-3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1.3155638779695903E-3</v>
          </cell>
          <cell r="AE173">
            <v>2.5586052573431817E-3</v>
          </cell>
          <cell r="AF173">
            <v>0</v>
          </cell>
          <cell r="AG173">
            <v>0</v>
          </cell>
          <cell r="AH173">
            <v>2.5586052573431817E-3</v>
          </cell>
          <cell r="AI173">
            <v>-125.49799727707226</v>
          </cell>
          <cell r="AJ173">
            <v>0</v>
          </cell>
          <cell r="AK173">
            <v>0</v>
          </cell>
          <cell r="AL173">
            <v>-125.49799727707226</v>
          </cell>
          <cell r="AM173">
            <v>22501.192348760553</v>
          </cell>
          <cell r="AN173">
            <v>125.50187144620757</v>
          </cell>
          <cell r="AP173">
            <v>4.7353190723339944</v>
          </cell>
          <cell r="AQ173">
            <v>60801.824999343167</v>
          </cell>
          <cell r="AR173">
            <v>1</v>
          </cell>
          <cell r="AS173">
            <v>2.3872580737147552E-2</v>
          </cell>
          <cell r="AT173">
            <v>2.5000000000000001E-2</v>
          </cell>
          <cell r="AU173">
            <v>-9.2679160029789081E-3</v>
          </cell>
          <cell r="AV173">
            <v>0</v>
          </cell>
          <cell r="AW173">
            <v>0</v>
          </cell>
          <cell r="AX173">
            <v>-9.2679160029789081E-3</v>
          </cell>
          <cell r="AY173">
            <v>-265515.70462408365</v>
          </cell>
          <cell r="AZ173">
            <v>0</v>
          </cell>
          <cell r="BA173">
            <v>0</v>
          </cell>
          <cell r="BB173">
            <v>-265515.70462408365</v>
          </cell>
          <cell r="BC173">
            <v>2.5000000000000001E-2</v>
          </cell>
          <cell r="BD173">
            <v>2.1000000000000001E-2</v>
          </cell>
          <cell r="BE173">
            <v>-1.182652126032209E-2</v>
          </cell>
        </row>
        <row r="174">
          <cell r="A174" t="str">
            <v>Show</v>
          </cell>
          <cell r="B174" t="str">
            <v>Warrants - Public</v>
          </cell>
          <cell r="C174" t="str">
            <v>Special Assets - Non-Performing</v>
          </cell>
          <cell r="D174" t="str">
            <v>Lydecker</v>
          </cell>
          <cell r="E174" t="str">
            <v>713-853-3504</v>
          </cell>
          <cell r="F174" t="str">
            <v>3TEC Warrants</v>
          </cell>
          <cell r="G174" t="str">
            <v>US;TTEN-RAPT</v>
          </cell>
          <cell r="H174" t="str">
            <v>Energy</v>
          </cell>
          <cell r="I174" t="str">
            <v>Warrants</v>
          </cell>
          <cell r="J174" t="str">
            <v>Warrants</v>
          </cell>
          <cell r="K174">
            <v>78000</v>
          </cell>
          <cell r="L174">
            <v>78000</v>
          </cell>
          <cell r="M174">
            <v>3.7639346694984248E-2</v>
          </cell>
          <cell r="N174">
            <v>0.5</v>
          </cell>
          <cell r="O174">
            <v>0.28089599737161447</v>
          </cell>
          <cell r="P174">
            <v>0</v>
          </cell>
          <cell r="Q174">
            <v>0</v>
          </cell>
          <cell r="R174">
            <v>0</v>
          </cell>
          <cell r="S174" t="str">
            <v>4561-9602</v>
          </cell>
          <cell r="V174">
            <v>0</v>
          </cell>
          <cell r="W174" t="str">
            <v>001:Enron-NA</v>
          </cell>
          <cell r="X174">
            <v>262918.65353983117</v>
          </cell>
          <cell r="Y174">
            <v>0</v>
          </cell>
          <cell r="Z174">
            <v>262918.65353983117</v>
          </cell>
          <cell r="AA174">
            <v>131459.32676991558</v>
          </cell>
          <cell r="AB174">
            <v>0</v>
          </cell>
          <cell r="AC174">
            <v>131459.32676991558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34154.257562041821</v>
          </cell>
          <cell r="AJ174">
            <v>0</v>
          </cell>
          <cell r="AK174">
            <v>0</v>
          </cell>
          <cell r="AL174">
            <v>34154.257562041821</v>
          </cell>
          <cell r="AM174">
            <v>0</v>
          </cell>
          <cell r="AN174">
            <v>52678.800638790286</v>
          </cell>
          <cell r="AP174">
            <v>35230.428506505254</v>
          </cell>
          <cell r="AQ174">
            <v>0</v>
          </cell>
          <cell r="AR174">
            <v>1</v>
          </cell>
          <cell r="AS174">
            <v>262918.65353983117</v>
          </cell>
          <cell r="AT174">
            <v>12</v>
          </cell>
          <cell r="AU174">
            <v>-4161.2688176187803</v>
          </cell>
          <cell r="AV174">
            <v>0</v>
          </cell>
          <cell r="AW174">
            <v>0</v>
          </cell>
          <cell r="AX174">
            <v>-4161.2688176187803</v>
          </cell>
          <cell r="AY174">
            <v>86833.058200832107</v>
          </cell>
          <cell r="AZ174">
            <v>0</v>
          </cell>
          <cell r="BA174">
            <v>0</v>
          </cell>
          <cell r="BB174">
            <v>86833.058200832107</v>
          </cell>
          <cell r="BC174">
            <v>12</v>
          </cell>
          <cell r="BD174">
            <v>12</v>
          </cell>
          <cell r="BE174">
            <v>-4161.2688176187803</v>
          </cell>
        </row>
        <row r="175">
          <cell r="A175" t="str">
            <v>Hide</v>
          </cell>
          <cell r="B175" t="str">
            <v>Enron Raptor I - Warrants - Public</v>
          </cell>
          <cell r="C175" t="str">
            <v>Special Assets - Non-Performing Raptor</v>
          </cell>
          <cell r="D175" t="str">
            <v>Lydecker</v>
          </cell>
          <cell r="E175" t="str">
            <v>713-853-3504</v>
          </cell>
          <cell r="F175" t="str">
            <v>3TEC Warrants Raptor I</v>
          </cell>
          <cell r="G175" t="str">
            <v>US;TTEN</v>
          </cell>
          <cell r="H175" t="str">
            <v>Special Assets - Non-Performing</v>
          </cell>
          <cell r="I175" t="str">
            <v>Warrants</v>
          </cell>
          <cell r="J175" t="str">
            <v>Warrants</v>
          </cell>
          <cell r="K175">
            <v>78000</v>
          </cell>
          <cell r="L175">
            <v>78000</v>
          </cell>
          <cell r="M175">
            <v>3.5759557086431693E-2</v>
          </cell>
          <cell r="N175">
            <v>0.5</v>
          </cell>
          <cell r="O175">
            <v>0.35424944982381007</v>
          </cell>
          <cell r="P175">
            <v>1.7435702521086887</v>
          </cell>
          <cell r="Q175">
            <v>1.7456441000932104</v>
          </cell>
          <cell r="R175">
            <v>-2.0738479845217039E-3</v>
          </cell>
          <cell r="S175" t="str">
            <v>4561-9602</v>
          </cell>
          <cell r="V175">
            <v>135998.47966447772</v>
          </cell>
          <cell r="W175" t="str">
            <v>015:Enron Raptor I</v>
          </cell>
          <cell r="X175">
            <v>386840.39920760063</v>
          </cell>
          <cell r="Y175">
            <v>0</v>
          </cell>
          <cell r="Z175">
            <v>386840.39920760063</v>
          </cell>
          <cell r="AA175">
            <v>193420.19960380031</v>
          </cell>
          <cell r="AB175">
            <v>0</v>
          </cell>
          <cell r="AC175">
            <v>193420.19960380031</v>
          </cell>
          <cell r="AD175">
            <v>136160.23980727041</v>
          </cell>
          <cell r="AE175">
            <v>-161.76014279268566</v>
          </cell>
          <cell r="AF175">
            <v>0</v>
          </cell>
          <cell r="AG175">
            <v>0</v>
          </cell>
          <cell r="AH175">
            <v>-161.76014279268566</v>
          </cell>
          <cell r="AI175">
            <v>49165.421463645616</v>
          </cell>
          <cell r="AJ175">
            <v>0</v>
          </cell>
          <cell r="AK175">
            <v>0</v>
          </cell>
          <cell r="AL175">
            <v>49165.421463645616</v>
          </cell>
          <cell r="AM175">
            <v>0</v>
          </cell>
          <cell r="AN175">
            <v>0</v>
          </cell>
          <cell r="AP175">
            <v>39049.436338383406</v>
          </cell>
          <cell r="AQ175">
            <v>0</v>
          </cell>
          <cell r="AR175">
            <v>1</v>
          </cell>
          <cell r="AS175">
            <v>386840.39920760063</v>
          </cell>
          <cell r="AT175">
            <v>14</v>
          </cell>
          <cell r="AU175">
            <v>49165.421463645616</v>
          </cell>
          <cell r="AV175">
            <v>0</v>
          </cell>
          <cell r="AW175">
            <v>0</v>
          </cell>
          <cell r="AX175">
            <v>49165.421463645616</v>
          </cell>
          <cell r="AY175">
            <v>49165.421463645616</v>
          </cell>
          <cell r="AZ175">
            <v>0</v>
          </cell>
          <cell r="BA175">
            <v>0</v>
          </cell>
          <cell r="BB175">
            <v>49165.421463645616</v>
          </cell>
          <cell r="BC175">
            <v>14</v>
          </cell>
          <cell r="BD175">
            <v>14</v>
          </cell>
          <cell r="BE175">
            <v>49327.181606438302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Brigham Warrants</v>
          </cell>
          <cell r="G176" t="str">
            <v>US;BEXP-RAPT</v>
          </cell>
          <cell r="H176" t="str">
            <v>Energy</v>
          </cell>
          <cell r="I176" t="str">
            <v>Warrants</v>
          </cell>
          <cell r="J176" t="str">
            <v>Warrants</v>
          </cell>
          <cell r="K176">
            <v>625000</v>
          </cell>
          <cell r="L176">
            <v>625000</v>
          </cell>
          <cell r="M176">
            <v>0.13928562747405149</v>
          </cell>
          <cell r="N176">
            <v>0.5</v>
          </cell>
          <cell r="O176">
            <v>0.71584022578764661</v>
          </cell>
          <cell r="P176">
            <v>0</v>
          </cell>
          <cell r="Q176">
            <v>0</v>
          </cell>
          <cell r="R176">
            <v>0</v>
          </cell>
          <cell r="S176" t="str">
            <v>1527-2480</v>
          </cell>
          <cell r="V176">
            <v>0</v>
          </cell>
          <cell r="W176" t="str">
            <v>001:Enron-NA</v>
          </cell>
          <cell r="X176">
            <v>978687.80869404809</v>
          </cell>
          <cell r="Y176">
            <v>0</v>
          </cell>
          <cell r="Z176">
            <v>978687.80869404809</v>
          </cell>
          <cell r="AA176">
            <v>489343.90434702404</v>
          </cell>
          <cell r="AB176">
            <v>0</v>
          </cell>
          <cell r="AC176">
            <v>489343.90434702404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-155947.60130890436</v>
          </cell>
          <cell r="AJ176">
            <v>0</v>
          </cell>
          <cell r="AK176">
            <v>0</v>
          </cell>
          <cell r="AL176">
            <v>-155947.60130890436</v>
          </cell>
          <cell r="AM176">
            <v>139104.75578382559</v>
          </cell>
          <cell r="AN176">
            <v>740728.7579753173</v>
          </cell>
          <cell r="AP176">
            <v>190429.56881217976</v>
          </cell>
          <cell r="AQ176">
            <v>642824.89538220502</v>
          </cell>
          <cell r="AR176">
            <v>1</v>
          </cell>
          <cell r="AS176">
            <v>978687.80869404809</v>
          </cell>
          <cell r="AT176">
            <v>2.1875</v>
          </cell>
          <cell r="AU176">
            <v>-19244.26425232552</v>
          </cell>
          <cell r="AV176">
            <v>0</v>
          </cell>
          <cell r="AW176">
            <v>0</v>
          </cell>
          <cell r="AX176">
            <v>-19244.26425232552</v>
          </cell>
          <cell r="AY176">
            <v>231605.53322237858</v>
          </cell>
          <cell r="AZ176">
            <v>0</v>
          </cell>
          <cell r="BA176">
            <v>0</v>
          </cell>
          <cell r="BB176">
            <v>231605.53322237858</v>
          </cell>
          <cell r="BC176">
            <v>2.1875</v>
          </cell>
          <cell r="BD176">
            <v>2.1875</v>
          </cell>
          <cell r="BE176">
            <v>-19244.26425232552</v>
          </cell>
        </row>
        <row r="177">
          <cell r="A177" t="str">
            <v>Hide</v>
          </cell>
          <cell r="B177" t="str">
            <v>Enron Raptor I - Warrants - Public</v>
          </cell>
          <cell r="C177" t="str">
            <v>Special Assets - Non-Performing Raptor</v>
          </cell>
          <cell r="D177" t="str">
            <v>Lydecker</v>
          </cell>
          <cell r="E177" t="str">
            <v>713-853-3504</v>
          </cell>
          <cell r="F177" t="str">
            <v>Brigham Warrants Raptor I</v>
          </cell>
          <cell r="G177" t="str">
            <v>US;BEXP</v>
          </cell>
          <cell r="H177" t="str">
            <v>Special Assets - Non-Performing</v>
          </cell>
          <cell r="I177" t="str">
            <v>Warrants</v>
          </cell>
          <cell r="J177" t="str">
            <v>Warrants</v>
          </cell>
          <cell r="K177">
            <v>625000</v>
          </cell>
          <cell r="L177">
            <v>625000</v>
          </cell>
          <cell r="M177">
            <v>0.15550857905288826</v>
          </cell>
          <cell r="N177">
            <v>0.5</v>
          </cell>
          <cell r="O177">
            <v>0.6933623165471986</v>
          </cell>
          <cell r="P177">
            <v>0.82590805525009781</v>
          </cell>
          <cell r="Q177">
            <v>0.93629651689407933</v>
          </cell>
          <cell r="R177">
            <v>-0.11038846164398153</v>
          </cell>
          <cell r="S177" t="str">
            <v>1527-2480</v>
          </cell>
          <cell r="V177">
            <v>516192.53453131113</v>
          </cell>
          <cell r="W177" t="str">
            <v>015:Enron Raptor I</v>
          </cell>
          <cell r="X177">
            <v>880245.12842906069</v>
          </cell>
          <cell r="Y177">
            <v>0</v>
          </cell>
          <cell r="Z177">
            <v>880245.12842906069</v>
          </cell>
          <cell r="AA177">
            <v>440122.56421453034</v>
          </cell>
          <cell r="AB177">
            <v>0</v>
          </cell>
          <cell r="AC177">
            <v>440122.56421453034</v>
          </cell>
          <cell r="AD177">
            <v>585185.32305879961</v>
          </cell>
          <cell r="AE177">
            <v>-68992.788527488476</v>
          </cell>
          <cell r="AF177">
            <v>0</v>
          </cell>
          <cell r="AG177">
            <v>0</v>
          </cell>
          <cell r="AH177">
            <v>-68992.788527488476</v>
          </cell>
          <cell r="AI177">
            <v>-68588.622135101701</v>
          </cell>
          <cell r="AJ177">
            <v>0</v>
          </cell>
          <cell r="AK177">
            <v>0</v>
          </cell>
          <cell r="AL177">
            <v>-68588.622135101701</v>
          </cell>
          <cell r="AM177">
            <v>0</v>
          </cell>
          <cell r="AN177">
            <v>0</v>
          </cell>
          <cell r="AP177">
            <v>197423.00075073703</v>
          </cell>
          <cell r="AQ177">
            <v>0</v>
          </cell>
          <cell r="AR177">
            <v>1</v>
          </cell>
          <cell r="AS177">
            <v>880245.12842906069</v>
          </cell>
          <cell r="AT177">
            <v>2.03125</v>
          </cell>
          <cell r="AU177">
            <v>-68588.622135101701</v>
          </cell>
          <cell r="AV177">
            <v>0</v>
          </cell>
          <cell r="AW177">
            <v>0</v>
          </cell>
          <cell r="AX177">
            <v>-68588.622135101701</v>
          </cell>
          <cell r="AY177">
            <v>-68588.622135101701</v>
          </cell>
          <cell r="AZ177">
            <v>0</v>
          </cell>
          <cell r="BA177">
            <v>0</v>
          </cell>
          <cell r="BB177">
            <v>-68588.622135101701</v>
          </cell>
          <cell r="BC177">
            <v>2.03125</v>
          </cell>
          <cell r="BD177">
            <v>2.1875</v>
          </cell>
          <cell r="BE177">
            <v>404.16639238677453</v>
          </cell>
        </row>
        <row r="178">
          <cell r="A178" t="str">
            <v>Show</v>
          </cell>
          <cell r="B178" t="str">
            <v>Warrants - Public</v>
          </cell>
          <cell r="C178" t="str">
            <v>Portfolio</v>
          </cell>
          <cell r="D178" t="str">
            <v>Maffet</v>
          </cell>
          <cell r="E178" t="str">
            <v>713-853-3212</v>
          </cell>
          <cell r="F178" t="str">
            <v>Kafus Warrants</v>
          </cell>
          <cell r="G178" t="str">
            <v>US;KS</v>
          </cell>
          <cell r="H178" t="str">
            <v>Paper</v>
          </cell>
          <cell r="I178" t="str">
            <v>Warrants</v>
          </cell>
          <cell r="J178" t="str">
            <v>Warrants</v>
          </cell>
          <cell r="K178">
            <v>3182500</v>
          </cell>
          <cell r="L178">
            <v>3182500</v>
          </cell>
          <cell r="M178">
            <v>0.25255818133897773</v>
          </cell>
          <cell r="N178">
            <v>0</v>
          </cell>
          <cell r="O178">
            <v>0.55713275381320493</v>
          </cell>
          <cell r="P178">
            <v>0.40869879920103031</v>
          </cell>
          <cell r="Q178">
            <v>0.4088596029220366</v>
          </cell>
          <cell r="R178">
            <v>-1.6080372100629736E-4</v>
          </cell>
          <cell r="S178" t="str">
            <v>61-5499</v>
          </cell>
          <cell r="V178">
            <v>1300683.928457279</v>
          </cell>
          <cell r="W178" t="str">
            <v>001:Enron-NA</v>
          </cell>
          <cell r="X178">
            <v>1048330.5872524728</v>
          </cell>
          <cell r="Y178">
            <v>0</v>
          </cell>
          <cell r="Z178">
            <v>1048330.5872524728</v>
          </cell>
          <cell r="AA178">
            <v>1048330.5872524728</v>
          </cell>
          <cell r="AB178">
            <v>0</v>
          </cell>
          <cell r="AC178">
            <v>1048330.5872524728</v>
          </cell>
          <cell r="AD178">
            <v>1301195.6862993815</v>
          </cell>
          <cell r="AE178">
            <v>-511.7578421025537</v>
          </cell>
          <cell r="AF178">
            <v>0</v>
          </cell>
          <cell r="AG178">
            <v>0</v>
          </cell>
          <cell r="AH178">
            <v>-511.7578421025537</v>
          </cell>
          <cell r="AI178">
            <v>-4653308.7324397005</v>
          </cell>
          <cell r="AJ178">
            <v>0</v>
          </cell>
          <cell r="AK178">
            <v>0</v>
          </cell>
          <cell r="AL178">
            <v>-4653308.7324397005</v>
          </cell>
          <cell r="AM178">
            <v>627160.97047566995</v>
          </cell>
          <cell r="AN178">
            <v>5953992.6608969783</v>
          </cell>
          <cell r="AP178">
            <v>1105178.8166530328</v>
          </cell>
          <cell r="AQ178">
            <v>13706016.359765276</v>
          </cell>
          <cell r="AR178">
            <v>1</v>
          </cell>
          <cell r="AS178">
            <v>2437978.1098894714</v>
          </cell>
          <cell r="AT178">
            <v>1.375</v>
          </cell>
          <cell r="AU178">
            <v>-2559415.9232117361</v>
          </cell>
          <cell r="AV178">
            <v>0</v>
          </cell>
          <cell r="AW178">
            <v>0</v>
          </cell>
          <cell r="AX178">
            <v>-2559415.9232117361</v>
          </cell>
          <cell r="AY178">
            <v>-21371299.900406506</v>
          </cell>
          <cell r="AZ178">
            <v>0</v>
          </cell>
          <cell r="BA178">
            <v>0</v>
          </cell>
          <cell r="BB178">
            <v>-21371299.900406506</v>
          </cell>
          <cell r="BC178">
            <v>1.375</v>
          </cell>
          <cell r="BD178">
            <v>1.375</v>
          </cell>
          <cell r="BE178">
            <v>-2558904.1653696336</v>
          </cell>
        </row>
        <row r="179">
          <cell r="A179" t="str">
            <v>Show</v>
          </cell>
          <cell r="B179" t="str">
            <v>Warrants - Public</v>
          </cell>
          <cell r="C179" t="str">
            <v>Canada</v>
          </cell>
          <cell r="D179" t="str">
            <v>Kitagawa</v>
          </cell>
          <cell r="E179" t="str">
            <v>403-974-6723</v>
          </cell>
          <cell r="F179" t="str">
            <v>Beau Canada Warrants</v>
          </cell>
          <cell r="G179" t="str">
            <v>CA;BAU</v>
          </cell>
          <cell r="H179" t="str">
            <v>Canadian Energy</v>
          </cell>
          <cell r="I179" t="str">
            <v>Warrants</v>
          </cell>
          <cell r="J179" t="str">
            <v>Warrants</v>
          </cell>
          <cell r="K179">
            <v>4937500</v>
          </cell>
          <cell r="L179">
            <v>4937500</v>
          </cell>
          <cell r="M179">
            <v>2.0253164556962029E-12</v>
          </cell>
          <cell r="N179">
            <v>0</v>
          </cell>
          <cell r="O179">
            <v>2.0253164556962029E-12</v>
          </cell>
          <cell r="P179">
            <v>0</v>
          </cell>
          <cell r="Q179">
            <v>0</v>
          </cell>
          <cell r="R179">
            <v>0</v>
          </cell>
          <cell r="S179" t="str">
            <v>9-1742</v>
          </cell>
          <cell r="V179">
            <v>0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-169226.83259797384</v>
          </cell>
          <cell r="AN179">
            <v>0</v>
          </cell>
          <cell r="AP179">
            <v>1.5900000000000004E-5</v>
          </cell>
          <cell r="AQ179">
            <v>0</v>
          </cell>
          <cell r="AR179">
            <v>1</v>
          </cell>
          <cell r="AS179">
            <v>1.5900000000000004E-5</v>
          </cell>
          <cell r="AT179">
            <v>1.59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-22473.404858876842</v>
          </cell>
          <cell r="AZ179">
            <v>0</v>
          </cell>
          <cell r="BA179">
            <v>0</v>
          </cell>
          <cell r="BB179">
            <v>-22473.404858876842</v>
          </cell>
          <cell r="BC179">
            <v>1.0783316378433367</v>
          </cell>
          <cell r="BD179">
            <v>1.0149536504499628</v>
          </cell>
          <cell r="BE179">
            <v>0</v>
          </cell>
        </row>
        <row r="180">
          <cell r="A180" t="str">
            <v>Show</v>
          </cell>
          <cell r="B180" t="str">
            <v>Canadian - Public</v>
          </cell>
          <cell r="C180" t="str">
            <v>Canada</v>
          </cell>
          <cell r="D180" t="str">
            <v>Kitagawa</v>
          </cell>
          <cell r="E180" t="str">
            <v>403-974-6723</v>
          </cell>
          <cell r="F180" t="str">
            <v>Beau Canada Common</v>
          </cell>
          <cell r="G180" t="str">
            <v>CA;BAU</v>
          </cell>
          <cell r="H180" t="str">
            <v>Canadian Energy</v>
          </cell>
          <cell r="I180" t="str">
            <v>Public</v>
          </cell>
          <cell r="J180" t="str">
            <v>Common Equity</v>
          </cell>
          <cell r="K180">
            <v>4200000</v>
          </cell>
          <cell r="L180">
            <v>4200000</v>
          </cell>
          <cell r="M180">
            <v>0</v>
          </cell>
          <cell r="N180">
            <v>0.64</v>
          </cell>
          <cell r="O180">
            <v>1</v>
          </cell>
          <cell r="P180">
            <v>1.0783316378433367</v>
          </cell>
          <cell r="Q180">
            <v>1.0149536504499628</v>
          </cell>
          <cell r="R180">
            <v>6.3377987393373969E-2</v>
          </cell>
          <cell r="S180" t="str">
            <v>9-10</v>
          </cell>
          <cell r="V180">
            <v>4528992.8789420146</v>
          </cell>
          <cell r="W180" t="str">
            <v>001:Enron-NA</v>
          </cell>
          <cell r="X180">
            <v>5797110.8850457789</v>
          </cell>
          <cell r="Y180">
            <v>-2919540.4618569533</v>
          </cell>
          <cell r="Z180">
            <v>2877570.4231888256</v>
          </cell>
          <cell r="AA180">
            <v>2898555.4425228895</v>
          </cell>
          <cell r="AB180">
            <v>-5445718.0974112414</v>
          </cell>
          <cell r="AC180">
            <v>-2547162.6548883519</v>
          </cell>
          <cell r="AD180">
            <v>4262805.3318898436</v>
          </cell>
          <cell r="AE180">
            <v>266187.54705217108</v>
          </cell>
          <cell r="AF180">
            <v>-1871.4429686412914</v>
          </cell>
          <cell r="AG180">
            <v>0</v>
          </cell>
          <cell r="AH180">
            <v>264316.10408352979</v>
          </cell>
          <cell r="AI180">
            <v>-78138.43636553362</v>
          </cell>
          <cell r="AJ180">
            <v>-194255.47641672762</v>
          </cell>
          <cell r="AK180">
            <v>0</v>
          </cell>
          <cell r="AL180">
            <v>-272393.91278226126</v>
          </cell>
          <cell r="AM180">
            <v>-1248401.6202634845</v>
          </cell>
          <cell r="AN180">
            <v>4607131.3153075483</v>
          </cell>
          <cell r="AP180">
            <v>0</v>
          </cell>
          <cell r="AQ180">
            <v>5118505.4207076402</v>
          </cell>
          <cell r="AR180">
            <v>1</v>
          </cell>
          <cell r="AS180">
            <v>4528992.8789420146</v>
          </cell>
          <cell r="AT180">
            <v>1.0783316378433367</v>
          </cell>
          <cell r="AU180">
            <v>834449.09758322034</v>
          </cell>
          <cell r="AV180">
            <v>-164999.09135167176</v>
          </cell>
          <cell r="AW180">
            <v>0</v>
          </cell>
          <cell r="AX180">
            <v>669450.00623154861</v>
          </cell>
          <cell r="AY180">
            <v>-317427.25403232407</v>
          </cell>
          <cell r="AZ180">
            <v>-457894.81768438336</v>
          </cell>
          <cell r="BA180">
            <v>0</v>
          </cell>
          <cell r="BB180">
            <v>-775322.07171670778</v>
          </cell>
          <cell r="BC180">
            <v>1.0783316378433367</v>
          </cell>
          <cell r="BD180">
            <v>1.0149536504499628</v>
          </cell>
          <cell r="BE180">
            <v>568261.55053104926</v>
          </cell>
        </row>
        <row r="181">
          <cell r="A181" t="str">
            <v>Show</v>
          </cell>
          <cell r="B181" t="str">
            <v>Canadian - Public</v>
          </cell>
          <cell r="C181" t="str">
            <v>Canada</v>
          </cell>
          <cell r="D181" t="str">
            <v>Kitagawa</v>
          </cell>
          <cell r="E181" t="str">
            <v>403-974-6723</v>
          </cell>
          <cell r="F181" t="str">
            <v>Place Resources Common</v>
          </cell>
          <cell r="G181" t="str">
            <v>CA;PLG</v>
          </cell>
          <cell r="H181" t="str">
            <v>Canadian Energy</v>
          </cell>
          <cell r="I181" t="str">
            <v>Public</v>
          </cell>
          <cell r="J181" t="str">
            <v>Common Equity</v>
          </cell>
          <cell r="K181">
            <v>741000</v>
          </cell>
          <cell r="L181">
            <v>741000</v>
          </cell>
          <cell r="M181">
            <v>0</v>
          </cell>
          <cell r="N181">
            <v>0.64</v>
          </cell>
          <cell r="O181">
            <v>1</v>
          </cell>
          <cell r="P181">
            <v>1.8379111563241777</v>
          </cell>
          <cell r="Q181">
            <v>1.6374585560592732</v>
          </cell>
          <cell r="R181">
            <v>0.20045260026490452</v>
          </cell>
          <cell r="S181" t="str">
            <v>78-99</v>
          </cell>
          <cell r="V181">
            <v>1361892.1668362156</v>
          </cell>
          <cell r="W181" t="str">
            <v>001:Enron-NA</v>
          </cell>
          <cell r="X181">
            <v>1743221.973550356</v>
          </cell>
          <cell r="Y181">
            <v>-831012.436033512</v>
          </cell>
          <cell r="Z181">
            <v>912209.53751684399</v>
          </cell>
          <cell r="AA181">
            <v>871610.986775178</v>
          </cell>
          <cell r="AB181">
            <v>-1550058.8264507595</v>
          </cell>
          <cell r="AC181">
            <v>-678447.83967558155</v>
          </cell>
          <cell r="AD181">
            <v>1213356.7900399214</v>
          </cell>
          <cell r="AE181">
            <v>148535.37679629424</v>
          </cell>
          <cell r="AF181">
            <v>-532.68396194078377</v>
          </cell>
          <cell r="AG181">
            <v>0</v>
          </cell>
          <cell r="AH181">
            <v>148002.69283435345</v>
          </cell>
          <cell r="AI181">
            <v>-318959.15893593221</v>
          </cell>
          <cell r="AJ181">
            <v>-59678.325471190132</v>
          </cell>
          <cell r="AK181">
            <v>0</v>
          </cell>
          <cell r="AL181">
            <v>-378637.48440712201</v>
          </cell>
          <cell r="AM181">
            <v>-169007.23386876611</v>
          </cell>
          <cell r="AN181">
            <v>1680851.3257721479</v>
          </cell>
          <cell r="AP181">
            <v>0</v>
          </cell>
          <cell r="AQ181">
            <v>1496628.8020861244</v>
          </cell>
          <cell r="AR181">
            <v>1</v>
          </cell>
          <cell r="AS181">
            <v>1361892.1668362156</v>
          </cell>
          <cell r="AT181">
            <v>1.8379111563241777</v>
          </cell>
          <cell r="AU181">
            <v>133456.35953441658</v>
          </cell>
          <cell r="AV181">
            <v>-50910.758848073361</v>
          </cell>
          <cell r="AW181">
            <v>0</v>
          </cell>
          <cell r="AX181">
            <v>82545.600686343227</v>
          </cell>
          <cell r="AY181">
            <v>-247411.77220421843</v>
          </cell>
          <cell r="AZ181">
            <v>-138403.23910930278</v>
          </cell>
          <cell r="BA181">
            <v>0</v>
          </cell>
          <cell r="BB181">
            <v>-385815.01131352095</v>
          </cell>
          <cell r="BC181">
            <v>1.8379111563241777</v>
          </cell>
          <cell r="BD181">
            <v>1.6374585560592732</v>
          </cell>
          <cell r="BE181">
            <v>-15079.017261877656</v>
          </cell>
        </row>
        <row r="182">
          <cell r="A182" t="str">
            <v>Show</v>
          </cell>
          <cell r="B182" t="str">
            <v>Canadian - Public</v>
          </cell>
          <cell r="C182" t="str">
            <v>Canada</v>
          </cell>
          <cell r="D182" t="str">
            <v>Kitagawa</v>
          </cell>
          <cell r="E182" t="str">
            <v>403-974-6723</v>
          </cell>
          <cell r="F182" t="str">
            <v>Zargon Common</v>
          </cell>
          <cell r="G182" t="str">
            <v>CA;ZAR</v>
          </cell>
          <cell r="H182" t="str">
            <v>Canadian Energy</v>
          </cell>
          <cell r="I182" t="str">
            <v>Public</v>
          </cell>
          <cell r="J182" t="str">
            <v>Common Equity</v>
          </cell>
          <cell r="K182">
            <v>0</v>
          </cell>
          <cell r="L182">
            <v>0</v>
          </cell>
          <cell r="M182">
            <v>0</v>
          </cell>
          <cell r="N182">
            <v>0.64</v>
          </cell>
          <cell r="O182">
            <v>1</v>
          </cell>
          <cell r="P182">
            <v>2.882332994235334</v>
          </cell>
          <cell r="Q182">
            <v>2.6388794911699032</v>
          </cell>
          <cell r="R182">
            <v>0.24345350306543079</v>
          </cell>
          <cell r="S182" t="str">
            <v>100-124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-94077.599757172895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2.882332994235334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74526.443523596128</v>
          </cell>
          <cell r="AZ182">
            <v>-888.89102227759668</v>
          </cell>
          <cell r="BA182">
            <v>-45653.42</v>
          </cell>
          <cell r="BB182">
            <v>27984.132501318527</v>
          </cell>
          <cell r="BC182">
            <v>2.882332994235334</v>
          </cell>
          <cell r="BD182">
            <v>2.6388794911699032</v>
          </cell>
          <cell r="BE182">
            <v>0</v>
          </cell>
        </row>
        <row r="183">
          <cell r="A183" t="str">
            <v>Show</v>
          </cell>
          <cell r="B183" t="str">
            <v>Canadian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Cypress Energy Common Canada</v>
          </cell>
          <cell r="G183" t="str">
            <v>CA;CYZ.A BS</v>
          </cell>
          <cell r="H183" t="str">
            <v>Canadian Energy</v>
          </cell>
          <cell r="I183" t="str">
            <v>Public</v>
          </cell>
          <cell r="J183" t="str">
            <v>Common Equity</v>
          </cell>
          <cell r="K183">
            <v>438325</v>
          </cell>
          <cell r="L183">
            <v>438325</v>
          </cell>
          <cell r="M183">
            <v>0</v>
          </cell>
          <cell r="N183">
            <v>0.64</v>
          </cell>
          <cell r="O183">
            <v>1</v>
          </cell>
          <cell r="P183">
            <v>4.3404543913190921</v>
          </cell>
          <cell r="Q183">
            <v>4.4657960619798365</v>
          </cell>
          <cell r="R183">
            <v>-0.12534167066074442</v>
          </cell>
          <cell r="S183" t="str">
            <v>577-10073</v>
          </cell>
          <cell r="V183">
            <v>1902529.6710749411</v>
          </cell>
          <cell r="W183" t="str">
            <v>001:Enron-NA</v>
          </cell>
          <cell r="X183">
            <v>2435237.9789759247</v>
          </cell>
          <cell r="Y183">
            <v>-1340646.0287978991</v>
          </cell>
          <cell r="Z183">
            <v>1094591.9501780255</v>
          </cell>
          <cell r="AA183">
            <v>1217618.9894879623</v>
          </cell>
          <cell r="AB183">
            <v>-2500660.784335772</v>
          </cell>
          <cell r="AC183">
            <v>-1283041.7948478097</v>
          </cell>
          <cell r="AD183">
            <v>1957470.0588673118</v>
          </cell>
          <cell r="AE183">
            <v>-54940.387792370748</v>
          </cell>
          <cell r="AF183">
            <v>-859.36215538348915</v>
          </cell>
          <cell r="AG183">
            <v>0</v>
          </cell>
          <cell r="AH183">
            <v>-55799.749947754237</v>
          </cell>
          <cell r="AI183">
            <v>-80975.326898853295</v>
          </cell>
          <cell r="AJ183">
            <v>-87856.072000198532</v>
          </cell>
          <cell r="AK183">
            <v>0</v>
          </cell>
          <cell r="AL183">
            <v>-168831.39889905183</v>
          </cell>
          <cell r="AM183">
            <v>0</v>
          </cell>
          <cell r="AN183">
            <v>1983504.9979737944</v>
          </cell>
          <cell r="AP183">
            <v>0</v>
          </cell>
          <cell r="AQ183">
            <v>1635560.5193282017</v>
          </cell>
          <cell r="AR183">
            <v>1</v>
          </cell>
          <cell r="AS183">
            <v>1902529.6710749411</v>
          </cell>
          <cell r="AT183">
            <v>4.3404543913190921</v>
          </cell>
          <cell r="AU183">
            <v>137787.02040894167</v>
          </cell>
          <cell r="AV183">
            <v>-75976.936500165961</v>
          </cell>
          <cell r="AW183">
            <v>0</v>
          </cell>
          <cell r="AX183">
            <v>61810.083908775698</v>
          </cell>
          <cell r="AY183">
            <v>105012.59316904127</v>
          </cell>
          <cell r="AZ183">
            <v>-179330.97490738178</v>
          </cell>
          <cell r="BA183">
            <v>-10511.71</v>
          </cell>
          <cell r="BB183">
            <v>-84830.091738340474</v>
          </cell>
          <cell r="BC183">
            <v>4.3404543913190921</v>
          </cell>
          <cell r="BD183">
            <v>4.4657960619798365</v>
          </cell>
          <cell r="BE183">
            <v>192727.40820131241</v>
          </cell>
        </row>
        <row r="184">
          <cell r="A184" t="str">
            <v>Show</v>
          </cell>
          <cell r="B184" t="str">
            <v>Canadian - Public</v>
          </cell>
          <cell r="C184" t="str">
            <v>Canada</v>
          </cell>
          <cell r="D184" t="str">
            <v>Kitagawa</v>
          </cell>
          <cell r="E184" t="str">
            <v>403-974-6723</v>
          </cell>
          <cell r="F184" t="str">
            <v>Cypress Energy Common</v>
          </cell>
          <cell r="G184" t="str">
            <v>CA;CYZ.A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88188</v>
          </cell>
          <cell r="L184">
            <v>88188</v>
          </cell>
          <cell r="M184">
            <v>0</v>
          </cell>
          <cell r="N184">
            <v>0.64</v>
          </cell>
          <cell r="O184">
            <v>1</v>
          </cell>
          <cell r="P184">
            <v>4.3404543913190921</v>
          </cell>
          <cell r="Q184">
            <v>4.4657960619798365</v>
          </cell>
          <cell r="R184">
            <v>-0.12534167066074442</v>
          </cell>
          <cell r="S184" t="str">
            <v>577-623</v>
          </cell>
          <cell r="V184">
            <v>382775.9918616481</v>
          </cell>
          <cell r="W184" t="str">
            <v>001:Enron-NA</v>
          </cell>
          <cell r="X184">
            <v>489953.26958290959</v>
          </cell>
          <cell r="Y184">
            <v>-269728.83588120493</v>
          </cell>
          <cell r="Z184">
            <v>220224.43370170466</v>
          </cell>
          <cell r="AA184">
            <v>244976.6347914548</v>
          </cell>
          <cell r="AB184">
            <v>-503115.89174471702</v>
          </cell>
          <cell r="AC184">
            <v>-258139.25695326223</v>
          </cell>
          <cell r="AD184">
            <v>393829.62311387784</v>
          </cell>
          <cell r="AE184">
            <v>-11053.631252229738</v>
          </cell>
          <cell r="AF184">
            <v>-172.89780359084943</v>
          </cell>
          <cell r="AG184">
            <v>0</v>
          </cell>
          <cell r="AH184">
            <v>-11226.529055820587</v>
          </cell>
          <cell r="AI184">
            <v>-17307.45406870055</v>
          </cell>
          <cell r="AJ184">
            <v>-17675.934829897735</v>
          </cell>
          <cell r="AK184">
            <v>-14412</v>
          </cell>
          <cell r="AL184">
            <v>-49395.38889859827</v>
          </cell>
          <cell r="AM184">
            <v>-1514051.8606209233</v>
          </cell>
          <cell r="AN184">
            <v>400083.44593034865</v>
          </cell>
          <cell r="AP184">
            <v>0</v>
          </cell>
          <cell r="AQ184">
            <v>1613780.4092470547</v>
          </cell>
          <cell r="AR184">
            <v>1</v>
          </cell>
          <cell r="AS184">
            <v>382775.9918616481</v>
          </cell>
          <cell r="AT184">
            <v>4.3404543913190921</v>
          </cell>
          <cell r="AU184">
            <v>27721.80860280327</v>
          </cell>
          <cell r="AV184">
            <v>-15286.041353052266</v>
          </cell>
          <cell r="AW184">
            <v>-14412</v>
          </cell>
          <cell r="AX184">
            <v>-1976.2327502489952</v>
          </cell>
          <cell r="AY184">
            <v>92574.534753305081</v>
          </cell>
          <cell r="AZ184">
            <v>-115137.78316198842</v>
          </cell>
          <cell r="BA184">
            <v>-14412</v>
          </cell>
          <cell r="BB184">
            <v>-36975.248408682855</v>
          </cell>
          <cell r="BC184">
            <v>4.3404543913190921</v>
          </cell>
          <cell r="BD184">
            <v>4.4657960619798365</v>
          </cell>
          <cell r="BE184">
            <v>38775.439855033008</v>
          </cell>
        </row>
        <row r="185">
          <cell r="A185" t="str">
            <v>Show</v>
          </cell>
          <cell r="B185" t="str">
            <v>Canadian - Public</v>
          </cell>
          <cell r="C185" t="str">
            <v>Canada</v>
          </cell>
          <cell r="D185" t="str">
            <v>Kitagawa</v>
          </cell>
          <cell r="E185" t="str">
            <v>403-974-6723</v>
          </cell>
          <cell r="F185" t="str">
            <v>Startech Common Canada</v>
          </cell>
          <cell r="G185" t="str">
            <v>CA;SEH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</v>
          </cell>
          <cell r="P185">
            <v>4.7134621905730762</v>
          </cell>
          <cell r="Q185">
            <v>4.6687867920698292</v>
          </cell>
          <cell r="R185">
            <v>4.4675398503247088E-2</v>
          </cell>
          <cell r="S185">
            <v>0</v>
          </cell>
          <cell r="V185">
            <v>0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4.7134621905730762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149362.46575714275</v>
          </cell>
          <cell r="AZ185">
            <v>0</v>
          </cell>
          <cell r="BA185">
            <v>51118.6</v>
          </cell>
          <cell r="BB185">
            <v>200481.06575714276</v>
          </cell>
          <cell r="BC185">
            <v>4.7134621905730762</v>
          </cell>
          <cell r="BD185">
            <v>4.6687867920698292</v>
          </cell>
          <cell r="BE185">
            <v>0</v>
          </cell>
        </row>
        <row r="186">
          <cell r="A186" t="str">
            <v>Show</v>
          </cell>
          <cell r="B186" t="str">
            <v>Canadian - Public</v>
          </cell>
          <cell r="C186" t="str">
            <v>Canada</v>
          </cell>
          <cell r="D186" t="str">
            <v>Kitagawa</v>
          </cell>
          <cell r="E186" t="str">
            <v>403-974-6723</v>
          </cell>
          <cell r="F186" t="str">
            <v>Startech Common</v>
          </cell>
          <cell r="G186" t="str">
            <v>CA;SEH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700000</v>
          </cell>
          <cell r="L186">
            <v>700000</v>
          </cell>
          <cell r="M186">
            <v>0</v>
          </cell>
          <cell r="N186">
            <v>0.64</v>
          </cell>
          <cell r="O186">
            <v>1</v>
          </cell>
          <cell r="P186">
            <v>4.7134621905730762</v>
          </cell>
          <cell r="Q186">
            <v>4.6687867920698292</v>
          </cell>
          <cell r="R186">
            <v>4.4675398503247088E-2</v>
          </cell>
          <cell r="S186" t="str">
            <v>576-622</v>
          </cell>
          <cell r="V186">
            <v>3299423.5334011535</v>
          </cell>
          <cell r="W186" t="str">
            <v>001:Enron-NA</v>
          </cell>
          <cell r="X186">
            <v>4223262.1227534767</v>
          </cell>
          <cell r="Y186">
            <v>-2238314.3540903316</v>
          </cell>
          <cell r="Z186">
            <v>1984947.7686631451</v>
          </cell>
          <cell r="AA186">
            <v>2111631.0613767384</v>
          </cell>
          <cell r="AB186">
            <v>-4175050.5413486194</v>
          </cell>
          <cell r="AC186">
            <v>-2063419.479971881</v>
          </cell>
          <cell r="AD186">
            <v>3268150.7544488804</v>
          </cell>
          <cell r="AE186">
            <v>31272.778952273075</v>
          </cell>
          <cell r="AF186">
            <v>-1434.7729426249934</v>
          </cell>
          <cell r="AG186">
            <v>0</v>
          </cell>
          <cell r="AH186">
            <v>29838.006009648081</v>
          </cell>
          <cell r="AI186">
            <v>-634649.50333265914</v>
          </cell>
          <cell r="AJ186">
            <v>-162875.23079751551</v>
          </cell>
          <cell r="AK186">
            <v>0</v>
          </cell>
          <cell r="AL186">
            <v>-797524.73413017462</v>
          </cell>
          <cell r="AM186">
            <v>-2149674.6577727008</v>
          </cell>
          <cell r="AN186">
            <v>3934073.0367338127</v>
          </cell>
          <cell r="AP186">
            <v>0</v>
          </cell>
          <cell r="AQ186">
            <v>3594456.0538677247</v>
          </cell>
          <cell r="AR186">
            <v>1</v>
          </cell>
          <cell r="AS186">
            <v>3299423.5334011535</v>
          </cell>
          <cell r="AT186">
            <v>4.7134621905730762</v>
          </cell>
          <cell r="AU186">
            <v>-300388.35612792755</v>
          </cell>
          <cell r="AV186">
            <v>-140170.51342786037</v>
          </cell>
          <cell r="AW186">
            <v>0</v>
          </cell>
          <cell r="AX186">
            <v>-440558.86955578794</v>
          </cell>
          <cell r="AY186">
            <v>331422.59922464052</v>
          </cell>
          <cell r="AZ186">
            <v>-327551.84692175506</v>
          </cell>
          <cell r="BA186">
            <v>0</v>
          </cell>
          <cell r="BB186">
            <v>3870.7523028857104</v>
          </cell>
          <cell r="BC186">
            <v>4.7134621905730762</v>
          </cell>
          <cell r="BD186">
            <v>4.6687867920698292</v>
          </cell>
          <cell r="BE186">
            <v>-331661.13508020062</v>
          </cell>
        </row>
        <row r="187">
          <cell r="A187" t="str">
            <v>Show</v>
          </cell>
          <cell r="B187" t="str">
            <v>Canadian - Public</v>
          </cell>
          <cell r="C187" t="str">
            <v>Canada</v>
          </cell>
          <cell r="D187" t="str">
            <v>Kitagawa</v>
          </cell>
          <cell r="E187" t="str">
            <v>403-974-6723</v>
          </cell>
          <cell r="F187" t="str">
            <v>Startech Common Flow-through</v>
          </cell>
          <cell r="G187" t="str">
            <v>CA;SEH BS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600000</v>
          </cell>
          <cell r="L187">
            <v>600000</v>
          </cell>
          <cell r="M187">
            <v>0</v>
          </cell>
          <cell r="N187">
            <v>0</v>
          </cell>
          <cell r="O187">
            <v>1</v>
          </cell>
          <cell r="P187">
            <v>4.7134621905730762</v>
          </cell>
          <cell r="Q187">
            <v>4.6687867920698292</v>
          </cell>
          <cell r="R187">
            <v>4.4675398503247088E-2</v>
          </cell>
          <cell r="S187" t="str">
            <v>576-0</v>
          </cell>
          <cell r="V187">
            <v>2828077.3143438459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2801272.0752418977</v>
          </cell>
          <cell r="AE187">
            <v>26805.239101948217</v>
          </cell>
          <cell r="AF187">
            <v>0</v>
          </cell>
          <cell r="AG187">
            <v>0</v>
          </cell>
          <cell r="AH187">
            <v>26805.239101948217</v>
          </cell>
          <cell r="AI187">
            <v>-535423.96891969629</v>
          </cell>
          <cell r="AJ187">
            <v>0</v>
          </cell>
          <cell r="AK187">
            <v>-96279</v>
          </cell>
          <cell r="AL187">
            <v>-631702.96891969629</v>
          </cell>
          <cell r="AM187">
            <v>0</v>
          </cell>
          <cell r="AN187">
            <v>3363501.2832635422</v>
          </cell>
          <cell r="AP187">
            <v>0</v>
          </cell>
          <cell r="AQ187">
            <v>2875564.8430941799</v>
          </cell>
          <cell r="AR187">
            <v>1</v>
          </cell>
          <cell r="AS187">
            <v>2828077.3143438459</v>
          </cell>
          <cell r="AT187">
            <v>4.7134621905730762</v>
          </cell>
          <cell r="AU187">
            <v>-257475.73382393783</v>
          </cell>
          <cell r="AV187">
            <v>0</v>
          </cell>
          <cell r="AW187">
            <v>-96279</v>
          </cell>
          <cell r="AX187">
            <v>-353754.73382393783</v>
          </cell>
          <cell r="AY187">
            <v>191564.1033821078</v>
          </cell>
          <cell r="AZ187">
            <v>0</v>
          </cell>
          <cell r="BA187">
            <v>-132384.16034884567</v>
          </cell>
          <cell r="BB187">
            <v>59179.943033262156</v>
          </cell>
          <cell r="BC187">
            <v>4.7134621905730762</v>
          </cell>
          <cell r="BD187">
            <v>4.6687867920698292</v>
          </cell>
          <cell r="BE187">
            <v>-284280.97292588605</v>
          </cell>
        </row>
        <row r="188">
          <cell r="A188" t="str">
            <v>Show</v>
          </cell>
          <cell r="B188" t="str">
            <v>Canadian - Private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Invasion Energy</v>
          </cell>
          <cell r="G188" t="str">
            <v xml:space="preserve"> </v>
          </cell>
          <cell r="H188" t="str">
            <v>Canadian Energy</v>
          </cell>
          <cell r="I188" t="str">
            <v>Private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2769148</v>
          </cell>
          <cell r="Q188">
            <v>2769148</v>
          </cell>
          <cell r="R188">
            <v>0</v>
          </cell>
          <cell r="S188" t="str">
            <v>5083-7164</v>
          </cell>
          <cell r="V188">
            <v>2769148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2769148</v>
          </cell>
          <cell r="AE188">
            <v>0</v>
          </cell>
          <cell r="AF188">
            <v>0</v>
          </cell>
          <cell r="AG188">
            <v>625000</v>
          </cell>
          <cell r="AH188">
            <v>625000</v>
          </cell>
          <cell r="AI188">
            <v>0</v>
          </cell>
          <cell r="AJ188">
            <v>0</v>
          </cell>
          <cell r="AK188">
            <v>625000</v>
          </cell>
          <cell r="AL188">
            <v>625000</v>
          </cell>
          <cell r="AM188">
            <v>14192</v>
          </cell>
          <cell r="AN188">
            <v>2769148</v>
          </cell>
          <cell r="AP188">
            <v>0</v>
          </cell>
          <cell r="AQ188">
            <v>2769148</v>
          </cell>
          <cell r="AR188">
            <v>1</v>
          </cell>
          <cell r="AS188">
            <v>2769148</v>
          </cell>
          <cell r="AT188">
            <v>2769148</v>
          </cell>
          <cell r="AU188">
            <v>0</v>
          </cell>
          <cell r="AV188">
            <v>0</v>
          </cell>
          <cell r="AW188">
            <v>625000</v>
          </cell>
          <cell r="AX188">
            <v>625000</v>
          </cell>
          <cell r="AY188">
            <v>0</v>
          </cell>
          <cell r="AZ188">
            <v>0</v>
          </cell>
          <cell r="BA188">
            <v>1865725</v>
          </cell>
          <cell r="BB188">
            <v>1865725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Canadian - Private</v>
          </cell>
          <cell r="C189" t="str">
            <v>Canada Raptor</v>
          </cell>
          <cell r="D189" t="str">
            <v>Kitagawa</v>
          </cell>
          <cell r="E189" t="str">
            <v>403-974-6723</v>
          </cell>
          <cell r="F189" t="str">
            <v>Invasion Energy Raptor I</v>
          </cell>
          <cell r="G189" t="str">
            <v xml:space="preserve"> </v>
          </cell>
          <cell r="H189" t="str">
            <v>Canada</v>
          </cell>
          <cell r="I189" t="str">
            <v>Private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5083-7164</v>
          </cell>
          <cell r="V189">
            <v>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Canadian - Private</v>
          </cell>
          <cell r="C190" t="str">
            <v>Canada</v>
          </cell>
          <cell r="D190" t="str">
            <v>Devries</v>
          </cell>
          <cell r="E190" t="str">
            <v>503-463-6102</v>
          </cell>
          <cell r="F190" t="str">
            <v>Papier Masson Canada</v>
          </cell>
          <cell r="G190" t="str">
            <v xml:space="preserve"> </v>
          </cell>
          <cell r="H190" t="str">
            <v>Canadian Paper</v>
          </cell>
          <cell r="I190" t="str">
            <v>Private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0.17</v>
          </cell>
          <cell r="O190">
            <v>1</v>
          </cell>
          <cell r="P190">
            <v>11944797.51929128</v>
          </cell>
          <cell r="Q190">
            <v>11955242.69091884</v>
          </cell>
          <cell r="R190">
            <v>-10445.17162756063</v>
          </cell>
          <cell r="S190" t="str">
            <v>1087-1200-Canada</v>
          </cell>
          <cell r="V190">
            <v>11944797.51929128</v>
          </cell>
          <cell r="W190" t="str">
            <v>001:Enron-NA</v>
          </cell>
          <cell r="X190">
            <v>2030615.5782795178</v>
          </cell>
          <cell r="Y190">
            <v>-1067958.7769019038</v>
          </cell>
          <cell r="Z190">
            <v>962656.80137761403</v>
          </cell>
          <cell r="AA190">
            <v>0</v>
          </cell>
          <cell r="AB190">
            <v>0</v>
          </cell>
          <cell r="AC190">
            <v>0</v>
          </cell>
          <cell r="AD190">
            <v>11955242.69091884</v>
          </cell>
          <cell r="AE190">
            <v>-10445.17162756063</v>
          </cell>
          <cell r="AF190">
            <v>10445.171627559885</v>
          </cell>
          <cell r="AG190">
            <v>530000</v>
          </cell>
          <cell r="AH190">
            <v>529999.9999999993</v>
          </cell>
          <cell r="AI190">
            <v>85302.955462979153</v>
          </cell>
          <cell r="AJ190">
            <v>-85302.955462984362</v>
          </cell>
          <cell r="AK190">
            <v>530000</v>
          </cell>
          <cell r="AL190">
            <v>529999.99999999476</v>
          </cell>
          <cell r="AM190">
            <v>-25523.999999997395</v>
          </cell>
          <cell r="AN190">
            <v>11859494.563828301</v>
          </cell>
          <cell r="AP190">
            <v>0</v>
          </cell>
          <cell r="AQ190">
            <v>11859494.563828301</v>
          </cell>
          <cell r="AR190">
            <v>1</v>
          </cell>
          <cell r="AS190">
            <v>11944797.51929128</v>
          </cell>
          <cell r="AT190">
            <v>11944797.51929128</v>
          </cell>
          <cell r="AU190">
            <v>54369.691045599058</v>
          </cell>
          <cell r="AV190">
            <v>-54369.691045598753</v>
          </cell>
          <cell r="AW190">
            <v>530000</v>
          </cell>
          <cell r="AX190">
            <v>530000.00000000035</v>
          </cell>
          <cell r="AY190">
            <v>-56994.895708721131</v>
          </cell>
          <cell r="AZ190">
            <v>-21668.711262999524</v>
          </cell>
          <cell r="BA190">
            <v>1231730</v>
          </cell>
          <cell r="BB190">
            <v>1153066.3930282807</v>
          </cell>
          <cell r="BC190" t="str">
            <v xml:space="preserve"> </v>
          </cell>
          <cell r="BD190" t="str">
            <v xml:space="preserve"> </v>
          </cell>
          <cell r="BE190">
            <v>64814.862673159689</v>
          </cell>
        </row>
        <row r="191">
          <cell r="A191" t="str">
            <v>DoNotShow</v>
          </cell>
          <cell r="B191" t="str">
            <v>Port. Insur. (MV of Opt Prem)</v>
          </cell>
          <cell r="C191" t="str">
            <v>Canada</v>
          </cell>
          <cell r="D191" t="str">
            <v xml:space="preserve"> </v>
          </cell>
          <cell r="E191" t="str">
            <v xml:space="preserve"> </v>
          </cell>
          <cell r="F191" t="str">
            <v>Beau Canada Options</v>
          </cell>
          <cell r="G191" t="str">
            <v xml:space="preserve"> </v>
          </cell>
          <cell r="H191" t="str">
            <v>Canadian Energy</v>
          </cell>
          <cell r="I191" t="str">
            <v>Public</v>
          </cell>
          <cell r="J191" t="str">
            <v>Futures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429975</v>
          </cell>
          <cell r="Q191">
            <v>429975</v>
          </cell>
          <cell r="R191">
            <v>0</v>
          </cell>
          <cell r="S191" t="str">
            <v>9-5505</v>
          </cell>
          <cell r="V191">
            <v>0</v>
          </cell>
          <cell r="W191" t="str">
            <v>003:Enron-NA-Other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DoNotShow</v>
          </cell>
          <cell r="B192" t="str">
            <v>Port. Insur. (MV of Opt Prem)</v>
          </cell>
          <cell r="C192" t="str">
            <v>Canada</v>
          </cell>
          <cell r="D192" t="str">
            <v xml:space="preserve"> </v>
          </cell>
          <cell r="E192" t="str">
            <v xml:space="preserve"> </v>
          </cell>
          <cell r="F192" t="str">
            <v>Cypress Energy Options</v>
          </cell>
          <cell r="G192" t="str">
            <v xml:space="preserve"> </v>
          </cell>
          <cell r="H192" t="str">
            <v>Canadian Energy</v>
          </cell>
          <cell r="I192" t="str">
            <v>Public</v>
          </cell>
          <cell r="J192" t="str">
            <v>Futures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8110643</v>
          </cell>
          <cell r="Q192">
            <v>8110643</v>
          </cell>
          <cell r="R192">
            <v>0</v>
          </cell>
          <cell r="S192" t="str">
            <v>577-5504</v>
          </cell>
          <cell r="V192">
            <v>0</v>
          </cell>
          <cell r="W192" t="str">
            <v>003:Enron-NA-Other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DoNotShow</v>
          </cell>
          <cell r="B193" t="str">
            <v>Port. Insur. (MV of Opt Prem)</v>
          </cell>
          <cell r="C193" t="str">
            <v>Canada</v>
          </cell>
          <cell r="D193" t="str">
            <v xml:space="preserve"> </v>
          </cell>
          <cell r="E193" t="str">
            <v xml:space="preserve"> </v>
          </cell>
          <cell r="F193" t="str">
            <v>Place Resources Options</v>
          </cell>
          <cell r="G193" t="str">
            <v xml:space="preserve"> </v>
          </cell>
          <cell r="H193" t="str">
            <v>Canadian Energy</v>
          </cell>
          <cell r="I193" t="str">
            <v>Public</v>
          </cell>
          <cell r="J193" t="str">
            <v>Futures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7546000</v>
          </cell>
          <cell r="Q193">
            <v>7546000</v>
          </cell>
          <cell r="R193">
            <v>0</v>
          </cell>
          <cell r="S193" t="str">
            <v>78-5506</v>
          </cell>
          <cell r="V193">
            <v>0</v>
          </cell>
          <cell r="W193" t="str">
            <v>003:Enron-NA-Other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DoNotShow</v>
          </cell>
          <cell r="B194" t="str">
            <v>Port. Insur. (MV of Opt Prem)</v>
          </cell>
          <cell r="C194" t="str">
            <v>Canada</v>
          </cell>
          <cell r="D194" t="str">
            <v xml:space="preserve"> </v>
          </cell>
          <cell r="E194" t="str">
            <v xml:space="preserve"> </v>
          </cell>
          <cell r="F194" t="str">
            <v>StarTech Options</v>
          </cell>
          <cell r="G194" t="str">
            <v xml:space="preserve"> </v>
          </cell>
          <cell r="H194" t="str">
            <v>Canadian Energy</v>
          </cell>
          <cell r="I194" t="str">
            <v>Public</v>
          </cell>
          <cell r="J194" t="str">
            <v>Futures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784673.9</v>
          </cell>
          <cell r="Q194">
            <v>784673.9</v>
          </cell>
          <cell r="R194">
            <v>0</v>
          </cell>
          <cell r="S194" t="str">
            <v>576-5503</v>
          </cell>
          <cell r="V194">
            <v>0</v>
          </cell>
          <cell r="W194" t="str">
            <v>003:Enron-NA-Other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Hide</v>
          </cell>
          <cell r="B195" t="str">
            <v>Port. Insur. (MV of Opt Prem) Intl</v>
          </cell>
          <cell r="C195" t="str">
            <v>Mexico Intl</v>
          </cell>
          <cell r="D195" t="str">
            <v xml:space="preserve"> </v>
          </cell>
          <cell r="E195" t="str">
            <v xml:space="preserve"> </v>
          </cell>
          <cell r="F195" t="str">
            <v>Tribasa Options I Intl</v>
          </cell>
          <cell r="G195" t="str">
            <v>GTRMM</v>
          </cell>
          <cell r="H195" t="str">
            <v>Construction</v>
          </cell>
          <cell r="I195" t="str">
            <v>Public</v>
          </cell>
          <cell r="J195" t="str">
            <v>Futures</v>
          </cell>
          <cell r="K195">
            <v>37000000</v>
          </cell>
          <cell r="L195">
            <v>37000000</v>
          </cell>
          <cell r="M195">
            <v>0</v>
          </cell>
          <cell r="N195">
            <v>0</v>
          </cell>
          <cell r="O195">
            <v>1</v>
          </cell>
          <cell r="P195">
            <v>0.23548300776023551</v>
          </cell>
          <cell r="Q195">
            <v>0.23548300776023551</v>
          </cell>
          <cell r="R195">
            <v>0</v>
          </cell>
          <cell r="S195">
            <v>0</v>
          </cell>
          <cell r="V195">
            <v>0</v>
          </cell>
          <cell r="W195" t="str">
            <v>009:Enron-NA Intl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3.2598173749470771E-2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8712871.287128713</v>
          </cell>
          <cell r="AT195">
            <v>0.23548300776023551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-3.2598173749467121E-2</v>
          </cell>
          <cell r="AZ195">
            <v>0</v>
          </cell>
          <cell r="BA195">
            <v>0</v>
          </cell>
          <cell r="BB195">
            <v>-3.2598173749467121E-2</v>
          </cell>
          <cell r="BC195">
            <v>0.23548300776023551</v>
          </cell>
          <cell r="BD195">
            <v>0.23548300776023551</v>
          </cell>
          <cell r="BE195">
            <v>0</v>
          </cell>
        </row>
        <row r="196">
          <cell r="A196" t="str">
            <v>Hide</v>
          </cell>
          <cell r="B196" t="str">
            <v>Port. Insur. (MV of Opt Prem) Intl</v>
          </cell>
          <cell r="C196" t="str">
            <v>Mexico Intl</v>
          </cell>
          <cell r="D196" t="str">
            <v xml:space="preserve"> </v>
          </cell>
          <cell r="E196" t="str">
            <v xml:space="preserve"> </v>
          </cell>
          <cell r="F196" t="str">
            <v>Tribasa Options II Intl</v>
          </cell>
          <cell r="G196" t="str">
            <v>GTRMM</v>
          </cell>
          <cell r="H196" t="str">
            <v>Construction</v>
          </cell>
          <cell r="I196" t="str">
            <v>Public</v>
          </cell>
          <cell r="J196" t="str">
            <v>Futures</v>
          </cell>
          <cell r="K196">
            <v>37000000</v>
          </cell>
          <cell r="L196">
            <v>37000000</v>
          </cell>
          <cell r="M196">
            <v>0</v>
          </cell>
          <cell r="N196">
            <v>0</v>
          </cell>
          <cell r="O196">
            <v>1</v>
          </cell>
          <cell r="P196">
            <v>0.23548300776023551</v>
          </cell>
          <cell r="Q196">
            <v>0.23548300776023551</v>
          </cell>
          <cell r="R196">
            <v>0</v>
          </cell>
          <cell r="S196">
            <v>0</v>
          </cell>
          <cell r="V196">
            <v>0</v>
          </cell>
          <cell r="W196" t="str">
            <v>009:Enron-NA Intl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3.2598173749470771E-2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8712871.287128713</v>
          </cell>
          <cell r="AT196">
            <v>0.23548300776023551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-3.2598173749467121E-2</v>
          </cell>
          <cell r="AZ196">
            <v>0</v>
          </cell>
          <cell r="BA196">
            <v>0</v>
          </cell>
          <cell r="BB196">
            <v>-3.2598173749467121E-2</v>
          </cell>
          <cell r="BC196">
            <v>0.23548300776023551</v>
          </cell>
          <cell r="BD196">
            <v>0.23548300776023551</v>
          </cell>
          <cell r="BE196">
            <v>0</v>
          </cell>
        </row>
        <row r="197">
          <cell r="A197" t="str">
            <v>Show</v>
          </cell>
          <cell r="B197" t="str">
            <v>Port. Insur. (MV of Opt Prem)</v>
          </cell>
          <cell r="C197" t="str">
            <v>Portfolio</v>
          </cell>
          <cell r="D197" t="str">
            <v>CTG</v>
          </cell>
          <cell r="E197" t="str">
            <v xml:space="preserve"> </v>
          </cell>
          <cell r="F197" t="str">
            <v>Treasury Swap A</v>
          </cell>
          <cell r="G197" t="str">
            <v xml:space="preserve"> </v>
          </cell>
          <cell r="H197" t="str">
            <v>Other</v>
          </cell>
          <cell r="I197" t="str">
            <v>Public</v>
          </cell>
          <cell r="J197" t="str">
            <v>Futures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116331</v>
          </cell>
          <cell r="Q197">
            <v>116318</v>
          </cell>
          <cell r="R197">
            <v>13</v>
          </cell>
          <cell r="S197">
            <v>0</v>
          </cell>
          <cell r="V197">
            <v>351850.84999999963</v>
          </cell>
          <cell r="W197" t="str">
            <v>003:Enron-NA-Other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359850.1099999994</v>
          </cell>
          <cell r="AE197">
            <v>0</v>
          </cell>
          <cell r="AF197">
            <v>-7999.2599999997765</v>
          </cell>
          <cell r="AG197">
            <v>0</v>
          </cell>
          <cell r="AH197">
            <v>-7999.2599999997765</v>
          </cell>
          <cell r="AI197">
            <v>0</v>
          </cell>
          <cell r="AJ197">
            <v>407012.58999999962</v>
          </cell>
          <cell r="AK197">
            <v>0</v>
          </cell>
          <cell r="AL197">
            <v>407012.58999999962</v>
          </cell>
          <cell r="AM197">
            <v>1628961.33</v>
          </cell>
          <cell r="AN197">
            <v>-55161.740000000224</v>
          </cell>
          <cell r="AP197">
            <v>0</v>
          </cell>
          <cell r="AQ197">
            <v>685186.93999999948</v>
          </cell>
          <cell r="AR197">
            <v>1</v>
          </cell>
          <cell r="AS197">
            <v>9.9999999999999995E-8</v>
          </cell>
          <cell r="AT197">
            <v>0</v>
          </cell>
          <cell r="AU197">
            <v>0</v>
          </cell>
          <cell r="AV197">
            <v>-191229.83000000039</v>
          </cell>
          <cell r="AW197">
            <v>0</v>
          </cell>
          <cell r="AX197">
            <v>-191229.83000000039</v>
          </cell>
          <cell r="AY197">
            <v>0</v>
          </cell>
          <cell r="AZ197">
            <v>235983.50000000198</v>
          </cell>
          <cell r="BA197">
            <v>604000</v>
          </cell>
          <cell r="BB197">
            <v>839983.49999999965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Portfolio</v>
          </cell>
          <cell r="D198" t="str">
            <v>Melendrez</v>
          </cell>
          <cell r="E198" t="str">
            <v>713-345-8670</v>
          </cell>
          <cell r="F198" t="str">
            <v>Mariner (Pluto) T Swap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11207</v>
          </cell>
          <cell r="Q198">
            <v>10936</v>
          </cell>
          <cell r="R198">
            <v>271</v>
          </cell>
          <cell r="S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9.0949470177292824E-13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Energy Capital Resources</v>
          </cell>
          <cell r="D199" t="str">
            <v>Pruett/Josey</v>
          </cell>
          <cell r="E199" t="str">
            <v>713-345-7109/713-853-0321</v>
          </cell>
          <cell r="F199" t="str">
            <v>EEX Int Rate Swap (T Swap C)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-737363</v>
          </cell>
          <cell r="Q199">
            <v>-737286</v>
          </cell>
          <cell r="R199">
            <v>-77</v>
          </cell>
          <cell r="S199">
            <v>0</v>
          </cell>
          <cell r="V199">
            <v>0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706613.34</v>
          </cell>
          <cell r="AR199">
            <v>1</v>
          </cell>
          <cell r="AS199">
            <v>9.9999999999999995E-8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-877548.46000000171</v>
          </cell>
          <cell r="AZ199">
            <v>877548.46000000171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Port. Insur. (MV of Opt Prem)</v>
          </cell>
          <cell r="C200" t="str">
            <v>Portfolio</v>
          </cell>
          <cell r="D200" t="str">
            <v>CTG</v>
          </cell>
          <cell r="E200" t="str">
            <v xml:space="preserve"> </v>
          </cell>
          <cell r="F200" t="str">
            <v>S&amp;P 500 Futures Puts</v>
          </cell>
          <cell r="G200" t="str">
            <v xml:space="preserve"> </v>
          </cell>
          <cell r="H200" t="str">
            <v>Other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>
            <v>0</v>
          </cell>
          <cell r="V200">
            <v>0</v>
          </cell>
          <cell r="W200" t="str">
            <v>003:Enron-NA-Other</v>
          </cell>
          <cell r="X200">
            <v>9.9999999999999995E-8</v>
          </cell>
          <cell r="Y200">
            <v>0</v>
          </cell>
          <cell r="Z200">
            <v>9.9999999999999995E-8</v>
          </cell>
          <cell r="AA200">
            <v>9.9999999999999995E-8</v>
          </cell>
          <cell r="AB200">
            <v>0</v>
          </cell>
          <cell r="AC200">
            <v>9.9999999999999995E-8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-9812200</v>
          </cell>
          <cell r="AN200">
            <v>0</v>
          </cell>
          <cell r="AP200">
            <v>0</v>
          </cell>
          <cell r="AQ200">
            <v>1050000</v>
          </cell>
          <cell r="AR200">
            <v>1</v>
          </cell>
          <cell r="AS200">
            <v>9.9999999999999995E-8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-5965552</v>
          </cell>
          <cell r="BA200">
            <v>0</v>
          </cell>
          <cell r="BB200">
            <v>-5965552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Funding Cost</v>
          </cell>
          <cell r="C201" t="str">
            <v>Portfolio</v>
          </cell>
          <cell r="D201" t="str">
            <v>CTG</v>
          </cell>
          <cell r="E201" t="str">
            <v xml:space="preserve"> </v>
          </cell>
          <cell r="F201" t="str">
            <v>Funding Income - US</v>
          </cell>
          <cell r="G201" t="str">
            <v xml:space="preserve"> </v>
          </cell>
          <cell r="H201" t="str">
            <v>US</v>
          </cell>
          <cell r="I201" t="str">
            <v>Public</v>
          </cell>
          <cell r="J201" t="str">
            <v>Other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>
            <v>0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199.07311461955072</v>
          </cell>
          <cell r="AH201">
            <v>199.07311461955072</v>
          </cell>
          <cell r="AI201">
            <v>0</v>
          </cell>
          <cell r="AJ201">
            <v>0</v>
          </cell>
          <cell r="AK201">
            <v>8907.4008299300931</v>
          </cell>
          <cell r="AL201">
            <v>8907.4008299300931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3362.2683872507355</v>
          </cell>
          <cell r="AX201">
            <v>3362.2683872507355</v>
          </cell>
          <cell r="AY201">
            <v>0</v>
          </cell>
          <cell r="AZ201">
            <v>0</v>
          </cell>
          <cell r="BA201">
            <v>44829.802033413929</v>
          </cell>
          <cell r="BB201">
            <v>44829.802033413929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Funding Cost</v>
          </cell>
          <cell r="C202" t="str">
            <v>Portfolio</v>
          </cell>
          <cell r="D202" t="str">
            <v>CTG</v>
          </cell>
          <cell r="E202" t="str">
            <v xml:space="preserve"> </v>
          </cell>
          <cell r="F202" t="str">
            <v>Funding Income - Canada</v>
          </cell>
          <cell r="G202" t="str">
            <v xml:space="preserve"> </v>
          </cell>
          <cell r="H202" t="str">
            <v>Canada</v>
          </cell>
          <cell r="I202" t="str">
            <v>Public</v>
          </cell>
          <cell r="J202" t="str">
            <v>Other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18936000</v>
          </cell>
          <cell r="Q202">
            <v>18936000</v>
          </cell>
          <cell r="R202">
            <v>0</v>
          </cell>
          <cell r="S202">
            <v>0</v>
          </cell>
          <cell r="V202">
            <v>0</v>
          </cell>
          <cell r="W202" t="str">
            <v>003:Enron-NA-Other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537.11157274693733</v>
          </cell>
          <cell r="AH202">
            <v>537.11157274693733</v>
          </cell>
          <cell r="AI202">
            <v>0</v>
          </cell>
          <cell r="AJ202">
            <v>0</v>
          </cell>
          <cell r="AK202">
            <v>35861.09872001435</v>
          </cell>
          <cell r="AL202">
            <v>35861.09872001435</v>
          </cell>
          <cell r="AM202">
            <v>106507.09722759156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15510.729008143047</v>
          </cell>
          <cell r="AX202">
            <v>15510.729008143047</v>
          </cell>
          <cell r="AY202">
            <v>0</v>
          </cell>
          <cell r="AZ202">
            <v>0</v>
          </cell>
          <cell r="BA202">
            <v>125020.10080486175</v>
          </cell>
          <cell r="BB202">
            <v>125020.10080486175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Accrual Income</v>
          </cell>
          <cell r="C203" t="str">
            <v>Canada</v>
          </cell>
          <cell r="D203" t="str">
            <v xml:space="preserve"> </v>
          </cell>
          <cell r="E203" t="str">
            <v xml:space="preserve"> </v>
          </cell>
          <cell r="F203" t="str">
            <v>Canada - Accruals</v>
          </cell>
          <cell r="G203" t="str">
            <v xml:space="preserve"> </v>
          </cell>
          <cell r="H203" t="str">
            <v>Canada</v>
          </cell>
          <cell r="I203" t="str">
            <v>Public</v>
          </cell>
          <cell r="J203" t="str">
            <v>Other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12663375</v>
          </cell>
          <cell r="Q203">
            <v>12663375</v>
          </cell>
          <cell r="R203">
            <v>0</v>
          </cell>
          <cell r="S203">
            <v>0</v>
          </cell>
          <cell r="V203">
            <v>0</v>
          </cell>
          <cell r="W203" t="str">
            <v>003:Enron-NA-Other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65500</v>
          </cell>
          <cell r="AH203">
            <v>65500</v>
          </cell>
          <cell r="AI203">
            <v>0</v>
          </cell>
          <cell r="AJ203">
            <v>0</v>
          </cell>
          <cell r="AK203">
            <v>65500</v>
          </cell>
          <cell r="AL203">
            <v>65500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65500</v>
          </cell>
          <cell r="AX203">
            <v>65500</v>
          </cell>
          <cell r="AY203">
            <v>0</v>
          </cell>
          <cell r="AZ203">
            <v>0</v>
          </cell>
          <cell r="BA203">
            <v>128585.97</v>
          </cell>
          <cell r="BB203">
            <v>128585.97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Accrual Income</v>
          </cell>
          <cell r="C204" t="str">
            <v>Portfolio</v>
          </cell>
          <cell r="D204" t="str">
            <v xml:space="preserve"> </v>
          </cell>
          <cell r="E204" t="str">
            <v xml:space="preserve"> </v>
          </cell>
          <cell r="F204" t="str">
            <v>Portfolio - Accruals</v>
          </cell>
          <cell r="G204" t="str">
            <v xml:space="preserve"> </v>
          </cell>
          <cell r="H204" t="str">
            <v>Portfolio</v>
          </cell>
          <cell r="I204" t="str">
            <v>Public</v>
          </cell>
          <cell r="J204" t="str">
            <v>Other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>
            <v>0</v>
          </cell>
          <cell r="V204">
            <v>0</v>
          </cell>
          <cell r="W204" t="str">
            <v>003:Enron-NA-Other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-75410.509999999995</v>
          </cell>
          <cell r="AL204">
            <v>-75410.509999999995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-100</v>
          </cell>
          <cell r="AX204">
            <v>-100</v>
          </cell>
          <cell r="AY204">
            <v>0</v>
          </cell>
          <cell r="AZ204">
            <v>0</v>
          </cell>
          <cell r="BA204">
            <v>892551.39</v>
          </cell>
          <cell r="BB204">
            <v>892551.39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Accrual Income</v>
          </cell>
          <cell r="C205" t="str">
            <v>Special Assets - Performing</v>
          </cell>
          <cell r="D205" t="str">
            <v xml:space="preserve"> </v>
          </cell>
          <cell r="E205" t="str">
            <v xml:space="preserve"> </v>
          </cell>
          <cell r="F205" t="str">
            <v>Special Assets - Performing - Accruals</v>
          </cell>
          <cell r="G205" t="str">
            <v xml:space="preserve"> </v>
          </cell>
          <cell r="H205" t="str">
            <v>Investment Management</v>
          </cell>
          <cell r="I205" t="str">
            <v>Public</v>
          </cell>
          <cell r="J205" t="str">
            <v>Other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>
            <v>0</v>
          </cell>
          <cell r="V205">
            <v>0</v>
          </cell>
          <cell r="W205" t="str">
            <v>003:Enron-NA-Other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93215.61</v>
          </cell>
          <cell r="AL205">
            <v>93215.61</v>
          </cell>
          <cell r="AM205">
            <v>-4321048.18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93215.61</v>
          </cell>
          <cell r="AX205">
            <v>93215.61</v>
          </cell>
          <cell r="AY205">
            <v>0</v>
          </cell>
          <cell r="AZ205">
            <v>0</v>
          </cell>
          <cell r="BA205">
            <v>216666.88</v>
          </cell>
          <cell r="BB205">
            <v>216666.88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Hide</v>
          </cell>
          <cell r="B206" t="str">
            <v>Enron Global Markets - Accrual Income</v>
          </cell>
          <cell r="C206" t="str">
            <v>Coal</v>
          </cell>
          <cell r="D206" t="str">
            <v xml:space="preserve"> </v>
          </cell>
          <cell r="E206" t="str">
            <v xml:space="preserve"> </v>
          </cell>
          <cell r="F206" t="str">
            <v>Coal - Accruals EGM</v>
          </cell>
          <cell r="G206" t="str">
            <v xml:space="preserve"> </v>
          </cell>
          <cell r="H206" t="str">
            <v>Coal</v>
          </cell>
          <cell r="I206" t="str">
            <v>Public</v>
          </cell>
          <cell r="J206" t="str">
            <v>Other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>
            <v>0</v>
          </cell>
          <cell r="V206">
            <v>0</v>
          </cell>
          <cell r="W206" t="str">
            <v>014:Enron Global Markets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-720740.78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-2055</v>
          </cell>
          <cell r="BB206">
            <v>-2055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Hide</v>
          </cell>
          <cell r="B207" t="str">
            <v>Enron Global Markets - Accrual Income</v>
          </cell>
          <cell r="C207" t="str">
            <v>GRM - New Products</v>
          </cell>
          <cell r="D207" t="str">
            <v xml:space="preserve"> </v>
          </cell>
          <cell r="E207" t="str">
            <v xml:space="preserve"> </v>
          </cell>
          <cell r="F207" t="str">
            <v>GRM - Accruals EGM</v>
          </cell>
          <cell r="G207" t="str">
            <v xml:space="preserve"> </v>
          </cell>
          <cell r="H207" t="str">
            <v>GRM</v>
          </cell>
          <cell r="I207" t="str">
            <v>Public</v>
          </cell>
          <cell r="J207" t="str">
            <v>Other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014:Enron Global Markets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270902</v>
          </cell>
          <cell r="AH207">
            <v>270902</v>
          </cell>
          <cell r="AI207">
            <v>0</v>
          </cell>
          <cell r="AJ207">
            <v>0</v>
          </cell>
          <cell r="AK207">
            <v>-229707</v>
          </cell>
          <cell r="AL207">
            <v>-229707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-229707</v>
          </cell>
          <cell r="AX207">
            <v>-229707</v>
          </cell>
          <cell r="AY207">
            <v>0</v>
          </cell>
          <cell r="AZ207">
            <v>0</v>
          </cell>
          <cell r="BA207">
            <v>-229707</v>
          </cell>
          <cell r="BB207">
            <v>-229707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Accrual Income</v>
          </cell>
          <cell r="C208" t="str">
            <v>Downstream</v>
          </cell>
          <cell r="D208" t="str">
            <v xml:space="preserve"> </v>
          </cell>
          <cell r="E208" t="str">
            <v xml:space="preserve"> </v>
          </cell>
          <cell r="F208" t="str">
            <v>Downstream - Accruals</v>
          </cell>
          <cell r="G208" t="str">
            <v xml:space="preserve"> </v>
          </cell>
          <cell r="H208" t="str">
            <v>Downstream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58128700.450000003</v>
          </cell>
          <cell r="Q208">
            <v>58128700.450000003</v>
          </cell>
          <cell r="R208">
            <v>0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-487250.01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527</v>
          </cell>
          <cell r="BB208">
            <v>527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Accrual Income</v>
          </cell>
          <cell r="C209" t="str">
            <v>Principal Investing</v>
          </cell>
          <cell r="D209" t="str">
            <v xml:space="preserve"> </v>
          </cell>
          <cell r="E209" t="str">
            <v xml:space="preserve"> </v>
          </cell>
          <cell r="F209" t="str">
            <v>Principal Investing - Accruals</v>
          </cell>
          <cell r="G209" t="str">
            <v xml:space="preserve"> </v>
          </cell>
          <cell r="H209" t="str">
            <v>Principal Investing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12009716</v>
          </cell>
          <cell r="Q209">
            <v>12009716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88783.45</v>
          </cell>
          <cell r="AL209">
            <v>88783.45</v>
          </cell>
          <cell r="AM209">
            <v>0.14999999999417923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5431.66</v>
          </cell>
          <cell r="AX209">
            <v>5431.66</v>
          </cell>
          <cell r="AY209">
            <v>0</v>
          </cell>
          <cell r="AZ209">
            <v>0</v>
          </cell>
          <cell r="BA209">
            <v>242447.24</v>
          </cell>
          <cell r="BB209">
            <v>242447.24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Special Assets - Non-Performing</v>
          </cell>
          <cell r="D210" t="str">
            <v xml:space="preserve"> </v>
          </cell>
          <cell r="E210" t="str">
            <v xml:space="preserve"> </v>
          </cell>
          <cell r="F210" t="str">
            <v>Special Assets - Non-Performing - Accruals</v>
          </cell>
          <cell r="G210" t="str">
            <v xml:space="preserve"> </v>
          </cell>
          <cell r="H210" t="str">
            <v>Restructured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91922.35</v>
          </cell>
          <cell r="AL210">
            <v>91922.35</v>
          </cell>
          <cell r="AM210">
            <v>-236000.31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91922.35</v>
          </cell>
          <cell r="AX210">
            <v>91922.35</v>
          </cell>
          <cell r="AY210">
            <v>0</v>
          </cell>
          <cell r="AZ210">
            <v>0</v>
          </cell>
          <cell r="BA210">
            <v>223937.58</v>
          </cell>
          <cell r="BB210">
            <v>223937.58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Energy Capital Resources</v>
          </cell>
          <cell r="D211" t="str">
            <v xml:space="preserve"> </v>
          </cell>
          <cell r="E211" t="str">
            <v xml:space="preserve"> </v>
          </cell>
          <cell r="F211" t="str">
            <v>Energy Capital Services - Accruals</v>
          </cell>
          <cell r="G211" t="str">
            <v xml:space="preserve"> </v>
          </cell>
          <cell r="H211" t="str">
            <v>Energy Capital Services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88783.59</v>
          </cell>
          <cell r="AL211">
            <v>88783.59</v>
          </cell>
          <cell r="AM211">
            <v>-1977378.38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5431.59</v>
          </cell>
          <cell r="AX211">
            <v>5431.59</v>
          </cell>
          <cell r="AY211">
            <v>0</v>
          </cell>
          <cell r="AZ211">
            <v>0</v>
          </cell>
          <cell r="BA211">
            <v>2127369.17</v>
          </cell>
          <cell r="BB211">
            <v>2127369.17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Paper</v>
          </cell>
          <cell r="D212" t="str">
            <v xml:space="preserve"> </v>
          </cell>
          <cell r="E212" t="str">
            <v xml:space="preserve"> </v>
          </cell>
          <cell r="F212" t="str">
            <v>Paper - Accruals</v>
          </cell>
          <cell r="G212" t="str">
            <v xml:space="preserve"> </v>
          </cell>
          <cell r="H212" t="str">
            <v>Paper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-616720.91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433892</v>
          </cell>
          <cell r="BB212">
            <v>433892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DoNotShow</v>
          </cell>
          <cell r="B213" t="str">
            <v>Funding Cost</v>
          </cell>
          <cell r="C213" t="str">
            <v>Asset Book</v>
          </cell>
          <cell r="D213" t="str">
            <v xml:space="preserve"> </v>
          </cell>
          <cell r="E213" t="str">
            <v xml:space="preserve"> </v>
          </cell>
          <cell r="F213" t="str">
            <v>Capital Charge - 1st Qtr 00 (Restructured)</v>
          </cell>
          <cell r="G213" t="str">
            <v xml:space="preserve"> </v>
          </cell>
          <cell r="H213" t="str">
            <v>Restructured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>
            <v>0</v>
          </cell>
          <cell r="V213">
            <v>0</v>
          </cell>
          <cell r="W213" t="str">
            <v>003:Enron-NA-Other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382606.19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DoNotShow</v>
          </cell>
          <cell r="B214" t="str">
            <v>Funding Cost</v>
          </cell>
          <cell r="C214" t="str">
            <v>Asset Book</v>
          </cell>
          <cell r="D214" t="str">
            <v xml:space="preserve"> </v>
          </cell>
          <cell r="E214" t="str">
            <v xml:space="preserve"> </v>
          </cell>
          <cell r="F214" t="str">
            <v>Capital Charge - 1st Qtr 00 (Downstream)</v>
          </cell>
          <cell r="G214" t="str">
            <v xml:space="preserve"> </v>
          </cell>
          <cell r="H214" t="str">
            <v>Downstream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003:Enron-NA-Other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-31135.18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DoNotShow</v>
          </cell>
          <cell r="B215" t="str">
            <v>Funding Cost</v>
          </cell>
          <cell r="C215" t="str">
            <v>Asset Book</v>
          </cell>
          <cell r="D215" t="str">
            <v xml:space="preserve"> </v>
          </cell>
          <cell r="E215" t="str">
            <v xml:space="preserve"> </v>
          </cell>
          <cell r="F215" t="str">
            <v>Capital Charge - 1st Qtr 00 (Environmental Energy)</v>
          </cell>
          <cell r="G215" t="str">
            <v xml:space="preserve"> </v>
          </cell>
          <cell r="H215" t="str">
            <v>Energy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003:Enron-NA-Other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-2478186.84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Special Assets - Performing</v>
          </cell>
          <cell r="D216" t="str">
            <v>Kuykendall</v>
          </cell>
          <cell r="E216" t="str">
            <v>713-853-3995</v>
          </cell>
          <cell r="F216" t="str">
            <v>Amerada Hess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1587-1861</v>
          </cell>
          <cell r="V216">
            <v>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174343.02</v>
          </cell>
          <cell r="AL216">
            <v>174343.02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0.5</v>
          </cell>
          <cell r="AZ216">
            <v>0</v>
          </cell>
          <cell r="BA216">
            <v>307041.58</v>
          </cell>
          <cell r="BB216">
            <v>307042.08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Hide</v>
          </cell>
          <cell r="B217" t="str">
            <v>Enron Raptor I - Priv. Equity Partnerships</v>
          </cell>
          <cell r="C217" t="str">
            <v>Special Assets - Performing Raptor</v>
          </cell>
          <cell r="D217" t="str">
            <v>Lydecker</v>
          </cell>
          <cell r="E217" t="str">
            <v>713-853-3504</v>
          </cell>
          <cell r="F217" t="str">
            <v>Amerada Hess Raptor I</v>
          </cell>
          <cell r="G217" t="str">
            <v xml:space="preserve"> </v>
          </cell>
          <cell r="H217" t="str">
            <v>Special Assets - Performing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1587-1861</v>
          </cell>
          <cell r="V217">
            <v>0</v>
          </cell>
          <cell r="W217" t="str">
            <v>015:Enron Raptor I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Energy Capital Resources</v>
          </cell>
          <cell r="D218" t="str">
            <v>Pruett/Josey</v>
          </cell>
          <cell r="E218" t="str">
            <v>713-345-7109/713-853-0321</v>
          </cell>
          <cell r="F218" t="str">
            <v>Ameritex</v>
          </cell>
          <cell r="G218" t="str">
            <v xml:space="preserve"> </v>
          </cell>
          <cell r="H218" t="str">
            <v>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4533932.76</v>
          </cell>
          <cell r="Q218">
            <v>4533932.76</v>
          </cell>
          <cell r="R218">
            <v>0</v>
          </cell>
          <cell r="S218" t="str">
            <v>3-3</v>
          </cell>
          <cell r="V218">
            <v>4533932.76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4533932.76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4441800</v>
          </cell>
          <cell r="AP218">
            <v>0</v>
          </cell>
          <cell r="AQ218">
            <v>4441800</v>
          </cell>
          <cell r="AR218">
            <v>1</v>
          </cell>
          <cell r="AS218">
            <v>0</v>
          </cell>
          <cell r="AT218">
            <v>4533932.76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-649642.17000000004</v>
          </cell>
          <cell r="AZ218">
            <v>0</v>
          </cell>
          <cell r="BA218">
            <v>0</v>
          </cell>
          <cell r="BB218">
            <v>-649642.17000000004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Hide</v>
          </cell>
          <cell r="B219" t="str">
            <v>Enron Raptor I - Priv. Equity Partnerships</v>
          </cell>
          <cell r="C219" t="str">
            <v>Energy Capital Resources Raptor</v>
          </cell>
          <cell r="D219" t="str">
            <v>Pruett/Thompson</v>
          </cell>
          <cell r="E219" t="str">
            <v>713-345-7109/713-853-3019</v>
          </cell>
          <cell r="F219" t="str">
            <v>Ameritex Raptor I</v>
          </cell>
          <cell r="G219" t="str">
            <v xml:space="preserve"> </v>
          </cell>
          <cell r="H219" t="str">
            <v>Energy Capital Resources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3-3</v>
          </cell>
          <cell r="V219">
            <v>0</v>
          </cell>
          <cell r="W219" t="str">
            <v>015:Enron Raptor I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Energy Capital Resources</v>
          </cell>
          <cell r="D220" t="str">
            <v>Pruett/Thompson</v>
          </cell>
          <cell r="E220" t="str">
            <v>713-345-7109/713-853-3019</v>
          </cell>
          <cell r="F220" t="str">
            <v>Aspect Resources ORRI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Royalty Trust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1934921.1</v>
          </cell>
          <cell r="Q220">
            <v>1934921.1</v>
          </cell>
          <cell r="R220">
            <v>0</v>
          </cell>
          <cell r="S220" t="str">
            <v>6-2280</v>
          </cell>
          <cell r="V220">
            <v>1934921.1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1934921.1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1610833</v>
          </cell>
          <cell r="AP220">
            <v>0</v>
          </cell>
          <cell r="AQ220">
            <v>1610833</v>
          </cell>
          <cell r="AR220">
            <v>1</v>
          </cell>
          <cell r="AS220">
            <v>0</v>
          </cell>
          <cell r="AT220">
            <v>1934921.1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86200.70000000007</v>
          </cell>
          <cell r="AZ220">
            <v>0</v>
          </cell>
          <cell r="BA220">
            <v>0</v>
          </cell>
          <cell r="BB220">
            <v>86200.70000000007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Pruett/Thompson</v>
          </cell>
          <cell r="E221" t="str">
            <v>713-345-7109/713-853-3019</v>
          </cell>
          <cell r="F221" t="str">
            <v>Aspect Resources ORRI Raptor I</v>
          </cell>
          <cell r="G221" t="str">
            <v xml:space="preserve"> </v>
          </cell>
          <cell r="H221" t="str">
            <v>Energy Capital Resources</v>
          </cell>
          <cell r="I221" t="str">
            <v>Private</v>
          </cell>
          <cell r="J221" t="str">
            <v>Royalty Trust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6-2280</v>
          </cell>
          <cell r="V221">
            <v>0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Special Assets - Performing</v>
          </cell>
          <cell r="D222" t="str">
            <v>Lydecker</v>
          </cell>
          <cell r="E222" t="str">
            <v>713-853-3504</v>
          </cell>
          <cell r="F222" t="str">
            <v>Black Bay</v>
          </cell>
          <cell r="G222" t="str">
            <v xml:space="preserve"> </v>
          </cell>
          <cell r="H222" t="str">
            <v>Energy</v>
          </cell>
          <cell r="I222" t="str">
            <v xml:space="preserve">Private </v>
          </cell>
          <cell r="J222" t="str">
            <v>LTD. 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429975</v>
          </cell>
          <cell r="Q222">
            <v>429975</v>
          </cell>
          <cell r="R222">
            <v>0</v>
          </cell>
          <cell r="S222" t="str">
            <v>108-134</v>
          </cell>
          <cell r="V222">
            <v>429975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429975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429975</v>
          </cell>
          <cell r="AP222">
            <v>0</v>
          </cell>
          <cell r="AQ222">
            <v>429975</v>
          </cell>
          <cell r="AR222">
            <v>1</v>
          </cell>
          <cell r="AS222">
            <v>0</v>
          </cell>
          <cell r="AT222">
            <v>429975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-739800</v>
          </cell>
          <cell r="AZ222">
            <v>0</v>
          </cell>
          <cell r="BA222">
            <v>0</v>
          </cell>
          <cell r="BB222">
            <v>-739800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Hide</v>
          </cell>
          <cell r="B223" t="str">
            <v>Enron Raptor I - Priv. Equity Partnerships</v>
          </cell>
          <cell r="C223" t="str">
            <v>Special Assets - Performing Raptor</v>
          </cell>
          <cell r="D223" t="str">
            <v>Lydecker</v>
          </cell>
          <cell r="E223" t="str">
            <v>713-853-3504</v>
          </cell>
          <cell r="F223" t="str">
            <v>Black Bay Raptor I</v>
          </cell>
          <cell r="G223" t="str">
            <v xml:space="preserve"> </v>
          </cell>
          <cell r="H223" t="str">
            <v>Special Assets - Performing</v>
          </cell>
          <cell r="I223" t="str">
            <v xml:space="preserve">Private </v>
          </cell>
          <cell r="J223" t="str">
            <v>LTD. 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108-134</v>
          </cell>
          <cell r="V223">
            <v>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Portfolio</v>
          </cell>
          <cell r="D224" t="str">
            <v>Maffet</v>
          </cell>
          <cell r="E224" t="str">
            <v>713-853-3212</v>
          </cell>
          <cell r="F224" t="str">
            <v>CanFibre Riverside IPC</v>
          </cell>
          <cell r="G224" t="str">
            <v xml:space="preserve"> </v>
          </cell>
          <cell r="H224" t="str">
            <v>Paper</v>
          </cell>
          <cell r="I224" t="str">
            <v xml:space="preserve">Private </v>
          </cell>
          <cell r="J224" t="str">
            <v>LTD. 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8110643</v>
          </cell>
          <cell r="Q224">
            <v>8110643</v>
          </cell>
          <cell r="R224">
            <v>0</v>
          </cell>
          <cell r="S224" t="str">
            <v>181-2300</v>
          </cell>
          <cell r="V224">
            <v>8110643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8110643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8110643</v>
          </cell>
          <cell r="AP224">
            <v>0</v>
          </cell>
          <cell r="AQ224">
            <v>8110643</v>
          </cell>
          <cell r="AR224">
            <v>1</v>
          </cell>
          <cell r="AS224">
            <v>0</v>
          </cell>
          <cell r="AT224">
            <v>8110643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-5000000</v>
          </cell>
          <cell r="AZ224">
            <v>0</v>
          </cell>
          <cell r="BA224">
            <v>540643</v>
          </cell>
          <cell r="BB224">
            <v>-4459357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Portfolio</v>
          </cell>
          <cell r="D225" t="str">
            <v>Maffet</v>
          </cell>
          <cell r="E225" t="str">
            <v>713-853-3212</v>
          </cell>
          <cell r="F225" t="str">
            <v>CanFibre Lackawanna IPC</v>
          </cell>
          <cell r="G225" t="str">
            <v xml:space="preserve"> </v>
          </cell>
          <cell r="H225" t="str">
            <v>Paper</v>
          </cell>
          <cell r="I225" t="str">
            <v xml:space="preserve">Private </v>
          </cell>
          <cell r="J225" t="str">
            <v>LTD. 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7546000</v>
          </cell>
          <cell r="Q225">
            <v>7546000</v>
          </cell>
          <cell r="R225">
            <v>0</v>
          </cell>
          <cell r="S225" t="str">
            <v>181-2460</v>
          </cell>
          <cell r="V225">
            <v>7546000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7546000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7546000</v>
          </cell>
          <cell r="AP225">
            <v>0</v>
          </cell>
          <cell r="AQ225">
            <v>7546000</v>
          </cell>
          <cell r="AR225">
            <v>1</v>
          </cell>
          <cell r="AS225">
            <v>0</v>
          </cell>
          <cell r="AT225">
            <v>7546000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99922</v>
          </cell>
          <cell r="BB225">
            <v>99922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Special Assets - Performing</v>
          </cell>
          <cell r="D226" t="str">
            <v>Lydecker</v>
          </cell>
          <cell r="E226" t="str">
            <v>713-853-3504</v>
          </cell>
          <cell r="F226" t="str">
            <v>City Forest Energy Advisory</v>
          </cell>
          <cell r="G226" t="str">
            <v xml:space="preserve"> </v>
          </cell>
          <cell r="H226" t="str">
            <v>Paper</v>
          </cell>
          <cell r="I226" t="str">
            <v xml:space="preserve">Private </v>
          </cell>
          <cell r="J226" t="str">
            <v>LTD. 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784673.9</v>
          </cell>
          <cell r="Q226">
            <v>784673.9</v>
          </cell>
          <cell r="R226">
            <v>0</v>
          </cell>
          <cell r="S226" t="str">
            <v>21-2651</v>
          </cell>
          <cell r="V226">
            <v>784673.9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784673.9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803007.23</v>
          </cell>
          <cell r="AP226">
            <v>0</v>
          </cell>
          <cell r="AQ226">
            <v>803007.23</v>
          </cell>
          <cell r="AR226">
            <v>1</v>
          </cell>
          <cell r="AS226">
            <v>0</v>
          </cell>
          <cell r="AT226">
            <v>784673.9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Special Assets - Performing Raptor</v>
          </cell>
          <cell r="D227" t="str">
            <v>Lydecker</v>
          </cell>
          <cell r="E227" t="str">
            <v>713-853-3504</v>
          </cell>
          <cell r="F227" t="str">
            <v>City Forest Energy Advisory Raptor I</v>
          </cell>
          <cell r="G227" t="str">
            <v xml:space="preserve"> </v>
          </cell>
          <cell r="H227" t="str">
            <v>Special Assets - Performing</v>
          </cell>
          <cell r="I227" t="str">
            <v xml:space="preserve">Private </v>
          </cell>
          <cell r="J227" t="str">
            <v>LTD. 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21-2651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Special Assets - Performing</v>
          </cell>
          <cell r="D228" t="str">
            <v>Lydecker</v>
          </cell>
          <cell r="E228" t="str">
            <v>713-853-3504</v>
          </cell>
          <cell r="F228" t="str">
            <v>City Forest IPC</v>
          </cell>
          <cell r="G228" t="str">
            <v xml:space="preserve"> </v>
          </cell>
          <cell r="H228" t="str">
            <v>Paper</v>
          </cell>
          <cell r="I228" t="str">
            <v xml:space="preserve">Private </v>
          </cell>
          <cell r="J228" t="str">
            <v>LTD. 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1663000</v>
          </cell>
          <cell r="Q228">
            <v>1663000</v>
          </cell>
          <cell r="R228">
            <v>0</v>
          </cell>
          <cell r="S228" t="str">
            <v>21-2320</v>
          </cell>
          <cell r="V228">
            <v>1663000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1663000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1663000</v>
          </cell>
          <cell r="AP228">
            <v>0</v>
          </cell>
          <cell r="AQ228">
            <v>1663000</v>
          </cell>
          <cell r="AR228">
            <v>1</v>
          </cell>
          <cell r="AS228">
            <v>0</v>
          </cell>
          <cell r="AT228">
            <v>1663000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-2087000</v>
          </cell>
          <cell r="AZ228">
            <v>0</v>
          </cell>
          <cell r="BA228">
            <v>0</v>
          </cell>
          <cell r="BB228">
            <v>-2087000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Hide</v>
          </cell>
          <cell r="B229" t="str">
            <v>Enron Raptor I - Priv. Equity Partnerships</v>
          </cell>
          <cell r="C229" t="str">
            <v>Special Assets - Performing Raptor</v>
          </cell>
          <cell r="D229" t="str">
            <v>Lydecker</v>
          </cell>
          <cell r="E229" t="str">
            <v>713-853-3504</v>
          </cell>
          <cell r="F229" t="str">
            <v>City Forest IPC Raptor I</v>
          </cell>
          <cell r="G229" t="str">
            <v xml:space="preserve"> </v>
          </cell>
          <cell r="H229" t="str">
            <v>Special Assets - Performing</v>
          </cell>
          <cell r="I229" t="str">
            <v xml:space="preserve">Private </v>
          </cell>
          <cell r="J229" t="str">
            <v>LTD. 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 t="str">
            <v>21-2320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US Private</v>
          </cell>
          <cell r="C230" t="str">
            <v>Energy Capital Resources</v>
          </cell>
          <cell r="D230" t="str">
            <v>Pruett/Thompson</v>
          </cell>
          <cell r="E230" t="str">
            <v>713-345-7109/713-853-3019</v>
          </cell>
          <cell r="F230" t="str">
            <v>Cypress Exploration Commodity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-27813</v>
          </cell>
          <cell r="Q230">
            <v>-36063</v>
          </cell>
          <cell r="R230">
            <v>8250</v>
          </cell>
          <cell r="S230" t="str">
            <v>31-10284</v>
          </cell>
          <cell r="V230">
            <v>-27813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-36063</v>
          </cell>
          <cell r="AE230">
            <v>8250</v>
          </cell>
          <cell r="AF230">
            <v>-8250</v>
          </cell>
          <cell r="AG230">
            <v>0</v>
          </cell>
          <cell r="AH230">
            <v>0</v>
          </cell>
          <cell r="AI230">
            <v>-8910</v>
          </cell>
          <cell r="AJ230">
            <v>8910</v>
          </cell>
          <cell r="AK230">
            <v>0</v>
          </cell>
          <cell r="AL230">
            <v>0</v>
          </cell>
          <cell r="AM230">
            <v>0</v>
          </cell>
          <cell r="AN230">
            <v>-18903</v>
          </cell>
          <cell r="AP230">
            <v>0</v>
          </cell>
          <cell r="AQ230">
            <v>-18903</v>
          </cell>
          <cell r="AR230">
            <v>1</v>
          </cell>
          <cell r="AS230">
            <v>9.9999999999999995E-8</v>
          </cell>
          <cell r="AT230">
            <v>-27813</v>
          </cell>
          <cell r="AU230">
            <v>142719</v>
          </cell>
          <cell r="AV230">
            <v>-142719</v>
          </cell>
          <cell r="AW230">
            <v>0</v>
          </cell>
          <cell r="AX230">
            <v>0</v>
          </cell>
          <cell r="AY230">
            <v>-56815</v>
          </cell>
          <cell r="AZ230">
            <v>-1069046</v>
          </cell>
          <cell r="BA230">
            <v>0</v>
          </cell>
          <cell r="BB230">
            <v>-1125861</v>
          </cell>
          <cell r="BC230" t="str">
            <v xml:space="preserve"> </v>
          </cell>
          <cell r="BD230" t="str">
            <v xml:space="preserve"> </v>
          </cell>
          <cell r="BE230">
            <v>134469</v>
          </cell>
        </row>
        <row r="231">
          <cell r="A231" t="str">
            <v>Hide</v>
          </cell>
          <cell r="B231" t="str">
            <v>Enron Global Markets - US Private</v>
          </cell>
          <cell r="C231" t="str">
            <v>Coal</v>
          </cell>
          <cell r="D231" t="str">
            <v>Beyer</v>
          </cell>
          <cell r="E231" t="str">
            <v>713-853-9825</v>
          </cell>
          <cell r="F231" t="str">
            <v>Black Mountain Coal Commodity EGM</v>
          </cell>
          <cell r="G231" t="str">
            <v xml:space="preserve"> </v>
          </cell>
          <cell r="H231" t="str">
            <v>Coal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157368</v>
          </cell>
          <cell r="Q231">
            <v>154663</v>
          </cell>
          <cell r="R231">
            <v>2705</v>
          </cell>
          <cell r="S231" t="str">
            <v>4201-5537</v>
          </cell>
          <cell r="V231">
            <v>157368</v>
          </cell>
          <cell r="W231" t="str">
            <v>014:Enron Global Markets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154663</v>
          </cell>
          <cell r="AE231">
            <v>2705</v>
          </cell>
          <cell r="AF231">
            <v>-2705</v>
          </cell>
          <cell r="AG231">
            <v>0</v>
          </cell>
          <cell r="AH231">
            <v>0</v>
          </cell>
          <cell r="AI231">
            <v>151525</v>
          </cell>
          <cell r="AJ231">
            <v>-151525</v>
          </cell>
          <cell r="AK231">
            <v>0</v>
          </cell>
          <cell r="AL231">
            <v>0</v>
          </cell>
          <cell r="AM231">
            <v>0</v>
          </cell>
          <cell r="AN231">
            <v>5843</v>
          </cell>
          <cell r="AP231">
            <v>0</v>
          </cell>
          <cell r="AQ231">
            <v>5843</v>
          </cell>
          <cell r="AR231">
            <v>1</v>
          </cell>
          <cell r="AS231">
            <v>9.9999999999999995E-8</v>
          </cell>
          <cell r="AT231">
            <v>157368</v>
          </cell>
          <cell r="AU231">
            <v>42262</v>
          </cell>
          <cell r="AV231">
            <v>-42262</v>
          </cell>
          <cell r="AW231">
            <v>0</v>
          </cell>
          <cell r="AX231">
            <v>0</v>
          </cell>
          <cell r="AY231">
            <v>70728</v>
          </cell>
          <cell r="AZ231">
            <v>72651</v>
          </cell>
          <cell r="BA231">
            <v>0</v>
          </cell>
          <cell r="BB231">
            <v>143379</v>
          </cell>
          <cell r="BC231" t="str">
            <v xml:space="preserve"> </v>
          </cell>
          <cell r="BD231" t="str">
            <v xml:space="preserve"> </v>
          </cell>
          <cell r="BE231">
            <v>39557</v>
          </cell>
        </row>
        <row r="232">
          <cell r="A232" t="str">
            <v>Hide</v>
          </cell>
          <cell r="B232" t="str">
            <v>Enron Global Markets - US Private</v>
          </cell>
          <cell r="C232" t="str">
            <v>Coal</v>
          </cell>
          <cell r="D232" t="str">
            <v>Beyer</v>
          </cell>
          <cell r="E232" t="str">
            <v>713-853-9825</v>
          </cell>
          <cell r="F232" t="str">
            <v>Jupiter Coal Commodity EGM</v>
          </cell>
          <cell r="G232" t="str">
            <v xml:space="preserve"> </v>
          </cell>
          <cell r="H232" t="str">
            <v>Coal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64324</v>
          </cell>
          <cell r="Q232">
            <v>63731</v>
          </cell>
          <cell r="R232">
            <v>593</v>
          </cell>
          <cell r="S232" t="str">
            <v>7022-10287</v>
          </cell>
          <cell r="V232">
            <v>64324</v>
          </cell>
          <cell r="W232" t="str">
            <v>014:Enron Global Markets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63731</v>
          </cell>
          <cell r="AE232">
            <v>593</v>
          </cell>
          <cell r="AF232">
            <v>-593</v>
          </cell>
          <cell r="AG232">
            <v>0</v>
          </cell>
          <cell r="AH232">
            <v>0</v>
          </cell>
          <cell r="AI232">
            <v>64912</v>
          </cell>
          <cell r="AJ232">
            <v>-64912</v>
          </cell>
          <cell r="AK232">
            <v>0</v>
          </cell>
          <cell r="AL232">
            <v>0</v>
          </cell>
          <cell r="AM232">
            <v>0</v>
          </cell>
          <cell r="AN232">
            <v>-588</v>
          </cell>
          <cell r="AP232">
            <v>0</v>
          </cell>
          <cell r="AQ232">
            <v>-588</v>
          </cell>
          <cell r="AR232">
            <v>1</v>
          </cell>
          <cell r="AS232">
            <v>9.9999999999999995E-8</v>
          </cell>
          <cell r="AT232">
            <v>64324</v>
          </cell>
          <cell r="AU232">
            <v>55808</v>
          </cell>
          <cell r="AV232">
            <v>-55808</v>
          </cell>
          <cell r="AW232">
            <v>0</v>
          </cell>
          <cell r="AX232">
            <v>0</v>
          </cell>
          <cell r="AY232">
            <v>64324</v>
          </cell>
          <cell r="AZ232">
            <v>-455015</v>
          </cell>
          <cell r="BA232">
            <v>0</v>
          </cell>
          <cell r="BB232">
            <v>-390691</v>
          </cell>
          <cell r="BC232" t="str">
            <v xml:space="preserve"> </v>
          </cell>
          <cell r="BD232" t="str">
            <v xml:space="preserve"> </v>
          </cell>
          <cell r="BE232">
            <v>55215</v>
          </cell>
        </row>
        <row r="233">
          <cell r="A233" t="str">
            <v>Hide</v>
          </cell>
          <cell r="B233" t="str">
            <v>Enron Global Markets - US Private</v>
          </cell>
          <cell r="C233" t="str">
            <v>Coal</v>
          </cell>
          <cell r="D233" t="str">
            <v>Beyer</v>
          </cell>
          <cell r="E233" t="str">
            <v>713-853-9825</v>
          </cell>
          <cell r="F233" t="str">
            <v>Cline Coal Commodity EGM</v>
          </cell>
          <cell r="G233" t="str">
            <v xml:space="preserve"> </v>
          </cell>
          <cell r="H233" t="str">
            <v>Coal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-733354</v>
          </cell>
          <cell r="Q233">
            <v>-734319</v>
          </cell>
          <cell r="R233">
            <v>965</v>
          </cell>
          <cell r="S233" t="str">
            <v>2354-10288</v>
          </cell>
          <cell r="V233">
            <v>-733354</v>
          </cell>
          <cell r="W233" t="str">
            <v>014:Enron Global Markets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-734319</v>
          </cell>
          <cell r="AE233">
            <v>965</v>
          </cell>
          <cell r="AF233">
            <v>-965</v>
          </cell>
          <cell r="AG233">
            <v>0</v>
          </cell>
          <cell r="AH233">
            <v>0</v>
          </cell>
          <cell r="AI233">
            <v>-705593</v>
          </cell>
          <cell r="AJ233">
            <v>705593</v>
          </cell>
          <cell r="AK233">
            <v>0</v>
          </cell>
          <cell r="AL233">
            <v>0</v>
          </cell>
          <cell r="AM233">
            <v>0</v>
          </cell>
          <cell r="AN233">
            <v>-27761</v>
          </cell>
          <cell r="AP233">
            <v>0</v>
          </cell>
          <cell r="AQ233">
            <v>-27761</v>
          </cell>
          <cell r="AR233">
            <v>1</v>
          </cell>
          <cell r="AS233">
            <v>9.9999999999999995E-8</v>
          </cell>
          <cell r="AT233">
            <v>-733354</v>
          </cell>
          <cell r="AU233">
            <v>4517</v>
          </cell>
          <cell r="AV233">
            <v>-4517</v>
          </cell>
          <cell r="AW233">
            <v>0</v>
          </cell>
          <cell r="AX233">
            <v>0</v>
          </cell>
          <cell r="AY233">
            <v>-855884</v>
          </cell>
          <cell r="AZ233">
            <v>127338</v>
          </cell>
          <cell r="BA233">
            <v>0</v>
          </cell>
          <cell r="BB233">
            <v>-728546</v>
          </cell>
          <cell r="BC233" t="str">
            <v xml:space="preserve"> </v>
          </cell>
          <cell r="BD233" t="str">
            <v xml:space="preserve"> </v>
          </cell>
          <cell r="BE233">
            <v>3552</v>
          </cell>
        </row>
        <row r="234">
          <cell r="A234" t="str">
            <v>Show</v>
          </cell>
          <cell r="B234" t="str">
            <v>US Private</v>
          </cell>
          <cell r="C234" t="str">
            <v>Generation West</v>
          </cell>
          <cell r="D234" t="str">
            <v>Ward</v>
          </cell>
          <cell r="E234" t="str">
            <v>713-345-8957</v>
          </cell>
          <cell r="F234" t="str">
            <v>Las Vegas Cogen Debt Equity</v>
          </cell>
          <cell r="G234" t="str">
            <v xml:space="preserve"> </v>
          </cell>
          <cell r="H234" t="str">
            <v>Generation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12283137</v>
          </cell>
          <cell r="Q234">
            <v>12283137</v>
          </cell>
          <cell r="R234">
            <v>0</v>
          </cell>
          <cell r="S234" t="str">
            <v>4205-7304</v>
          </cell>
          <cell r="V234">
            <v>12283137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12283137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259280.36</v>
          </cell>
          <cell r="AL234">
            <v>259280.36</v>
          </cell>
          <cell r="AM234">
            <v>0</v>
          </cell>
          <cell r="AN234">
            <v>12283137</v>
          </cell>
          <cell r="AP234">
            <v>0</v>
          </cell>
          <cell r="AQ234">
            <v>12283137</v>
          </cell>
          <cell r="AR234">
            <v>1</v>
          </cell>
          <cell r="AS234">
            <v>0</v>
          </cell>
          <cell r="AT234">
            <v>12283137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3072102.82</v>
          </cell>
          <cell r="AZ234">
            <v>0</v>
          </cell>
          <cell r="BA234">
            <v>1078053.4099999999</v>
          </cell>
          <cell r="BB234">
            <v>4150156.23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US Private</v>
          </cell>
          <cell r="C235" t="str">
            <v>Generation West</v>
          </cell>
          <cell r="D235" t="str">
            <v>Ward</v>
          </cell>
          <cell r="E235" t="str">
            <v>713-345-8957</v>
          </cell>
          <cell r="F235" t="str">
            <v>Big Horn (PG&amp;E)</v>
          </cell>
          <cell r="G235" t="str">
            <v xml:space="preserve"> </v>
          </cell>
          <cell r="H235" t="str">
            <v>Generation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33654000</v>
          </cell>
          <cell r="Q235">
            <v>33654000</v>
          </cell>
          <cell r="R235">
            <v>0</v>
          </cell>
          <cell r="S235" t="str">
            <v>6227-8231</v>
          </cell>
          <cell r="V235">
            <v>33654000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33654000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33654000</v>
          </cell>
          <cell r="AP235">
            <v>0</v>
          </cell>
          <cell r="AQ235">
            <v>33654000</v>
          </cell>
          <cell r="AR235">
            <v>1</v>
          </cell>
          <cell r="AS235">
            <v>0</v>
          </cell>
          <cell r="AT235">
            <v>33654000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5110465</v>
          </cell>
          <cell r="AZ235">
            <v>0</v>
          </cell>
          <cell r="BA235">
            <v>0</v>
          </cell>
          <cell r="BB235">
            <v>5110465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Private</v>
          </cell>
          <cell r="C236" t="str">
            <v>Generation West</v>
          </cell>
          <cell r="D236" t="str">
            <v>Ward</v>
          </cell>
          <cell r="E236" t="str">
            <v>713-345-8957</v>
          </cell>
          <cell r="F236" t="str">
            <v>Pioneer Chlor (Cactus) Debt Equity</v>
          </cell>
          <cell r="G236" t="str">
            <v xml:space="preserve"> </v>
          </cell>
          <cell r="H236" t="str">
            <v>Generation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18936000</v>
          </cell>
          <cell r="Q236">
            <v>18936000</v>
          </cell>
          <cell r="R236">
            <v>0</v>
          </cell>
          <cell r="S236" t="str">
            <v>6483-8541</v>
          </cell>
          <cell r="V236">
            <v>18936000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18936000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252359.03</v>
          </cell>
          <cell r="AL236">
            <v>252359.03</v>
          </cell>
          <cell r="AM236">
            <v>0</v>
          </cell>
          <cell r="AN236">
            <v>18936000</v>
          </cell>
          <cell r="AP236">
            <v>0</v>
          </cell>
          <cell r="AQ236">
            <v>18936000</v>
          </cell>
          <cell r="AR236">
            <v>1</v>
          </cell>
          <cell r="AS236">
            <v>0</v>
          </cell>
          <cell r="AT236">
            <v>18936000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4706000</v>
          </cell>
          <cell r="AZ236">
            <v>0</v>
          </cell>
          <cell r="BA236">
            <v>762593.03</v>
          </cell>
          <cell r="BB236">
            <v>5468593.0300000003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Private</v>
          </cell>
          <cell r="C237" t="str">
            <v>Generation West</v>
          </cell>
          <cell r="D237" t="str">
            <v>Ward</v>
          </cell>
          <cell r="E237" t="str">
            <v>713-345-8957</v>
          </cell>
          <cell r="F237" t="str">
            <v>Las Vegas Cogen Equity</v>
          </cell>
          <cell r="G237" t="str">
            <v xml:space="preserve"> </v>
          </cell>
          <cell r="H237" t="str">
            <v>Generation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12663375</v>
          </cell>
          <cell r="Q237">
            <v>12663375</v>
          </cell>
          <cell r="R237">
            <v>0</v>
          </cell>
          <cell r="S237" t="str">
            <v>4205-5541</v>
          </cell>
          <cell r="V237">
            <v>12663375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12663375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12663375</v>
          </cell>
          <cell r="AP237">
            <v>0</v>
          </cell>
          <cell r="AQ237">
            <v>12663375</v>
          </cell>
          <cell r="AR237">
            <v>1</v>
          </cell>
          <cell r="AS237">
            <v>0</v>
          </cell>
          <cell r="AT237">
            <v>12663375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3663375</v>
          </cell>
          <cell r="AZ237">
            <v>0</v>
          </cell>
          <cell r="BA237">
            <v>0</v>
          </cell>
          <cell r="BB237">
            <v>3663375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Cline Resources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23833407</v>
          </cell>
          <cell r="Q238">
            <v>23833407</v>
          </cell>
          <cell r="R238">
            <v>0</v>
          </cell>
          <cell r="S238" t="str">
            <v>2354-2969</v>
          </cell>
          <cell r="V238">
            <v>23833407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23833407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23833407</v>
          </cell>
          <cell r="AP238">
            <v>0</v>
          </cell>
          <cell r="AQ238">
            <v>23833407</v>
          </cell>
          <cell r="AR238">
            <v>1</v>
          </cell>
          <cell r="AS238">
            <v>0</v>
          </cell>
          <cell r="AT238">
            <v>23833407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963492</v>
          </cell>
          <cell r="AZ238">
            <v>0</v>
          </cell>
          <cell r="BA238">
            <v>0</v>
          </cell>
          <cell r="BB238">
            <v>963492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Black Mountain Equity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9282517</v>
          </cell>
          <cell r="Q239">
            <v>9282517</v>
          </cell>
          <cell r="R239">
            <v>0</v>
          </cell>
          <cell r="S239" t="str">
            <v>4201-10286</v>
          </cell>
          <cell r="V239">
            <v>9282517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9282517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9282517</v>
          </cell>
          <cell r="AP239">
            <v>0</v>
          </cell>
          <cell r="AQ239">
            <v>9282517</v>
          </cell>
          <cell r="AR239">
            <v>1</v>
          </cell>
          <cell r="AS239">
            <v>0</v>
          </cell>
          <cell r="AT239">
            <v>9282517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-1498733</v>
          </cell>
          <cell r="AZ239">
            <v>0</v>
          </cell>
          <cell r="BA239">
            <v>0</v>
          </cell>
          <cell r="BB239">
            <v>-1498733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Global Markets - US Private</v>
          </cell>
          <cell r="C240" t="str">
            <v>Coal</v>
          </cell>
          <cell r="D240" t="str">
            <v>Beyer</v>
          </cell>
          <cell r="E240" t="str">
            <v>713-853-9825</v>
          </cell>
          <cell r="F240" t="str">
            <v>Black Mountain Mktg Fees EGM</v>
          </cell>
          <cell r="G240" t="str">
            <v xml:space="preserve"> </v>
          </cell>
          <cell r="H240" t="str">
            <v>Coal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2391000</v>
          </cell>
          <cell r="Q240">
            <v>2391000</v>
          </cell>
          <cell r="R240">
            <v>0</v>
          </cell>
          <cell r="S240" t="str">
            <v>4201-6097</v>
          </cell>
          <cell r="V240">
            <v>2391000</v>
          </cell>
          <cell r="W240" t="str">
            <v>014:Enron Global Markets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2391000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2391000</v>
          </cell>
          <cell r="AP240">
            <v>0</v>
          </cell>
          <cell r="AQ240">
            <v>2391000</v>
          </cell>
          <cell r="AR240">
            <v>1</v>
          </cell>
          <cell r="AS240">
            <v>0</v>
          </cell>
          <cell r="AT240">
            <v>2391000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650000</v>
          </cell>
          <cell r="AZ240">
            <v>0</v>
          </cell>
          <cell r="BA240">
            <v>0</v>
          </cell>
          <cell r="BB240">
            <v>650000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Priv. Equity Partnerships</v>
          </cell>
          <cell r="C241" t="str">
            <v>Principal Investing</v>
          </cell>
          <cell r="D241" t="str">
            <v>Vetters</v>
          </cell>
          <cell r="E241" t="str">
            <v>713-853-9435</v>
          </cell>
          <cell r="F241" t="str">
            <v>Cook Inlet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 t="str">
            <v>2173-2627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2301742.67</v>
          </cell>
          <cell r="AZ241">
            <v>0</v>
          </cell>
          <cell r="BA241">
            <v>0</v>
          </cell>
          <cell r="BB241">
            <v>2301742.67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Energy Capital Resources</v>
          </cell>
          <cell r="D242" t="str">
            <v>Pruett/Thompson</v>
          </cell>
          <cell r="E242" t="str">
            <v>713-345-7109/713-853-3019</v>
          </cell>
          <cell r="F242" t="str">
            <v>Cypress Exploration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57998768.420000002</v>
          </cell>
          <cell r="Q242">
            <v>57998768.420000002</v>
          </cell>
          <cell r="R242">
            <v>0</v>
          </cell>
          <cell r="S242" t="str">
            <v>31-33</v>
          </cell>
          <cell r="V242">
            <v>57998768.420000002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57998768.420000002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57181344.07</v>
          </cell>
          <cell r="AP242">
            <v>0</v>
          </cell>
          <cell r="AQ242">
            <v>57181344.07</v>
          </cell>
          <cell r="AR242">
            <v>1</v>
          </cell>
          <cell r="AS242">
            <v>0</v>
          </cell>
          <cell r="AT242">
            <v>57998768.420000002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1154863.2</v>
          </cell>
          <cell r="AZ242">
            <v>0</v>
          </cell>
          <cell r="BA242">
            <v>0</v>
          </cell>
          <cell r="BB242">
            <v>1154863.2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Priv. Equity Partnerships</v>
          </cell>
          <cell r="C243" t="str">
            <v>Principal Investing</v>
          </cell>
          <cell r="D243" t="str">
            <v>Greer</v>
          </cell>
          <cell r="E243" t="str">
            <v>713-853-9140</v>
          </cell>
          <cell r="F243" t="str">
            <v>Destec</v>
          </cell>
          <cell r="G243" t="str">
            <v xml:space="preserve"> </v>
          </cell>
          <cell r="H243" t="str">
            <v>Coal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12009716</v>
          </cell>
          <cell r="Q243">
            <v>12009716</v>
          </cell>
          <cell r="R243">
            <v>0</v>
          </cell>
          <cell r="S243" t="str">
            <v>191-5657</v>
          </cell>
          <cell r="V243">
            <v>12009716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12009716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-46178.32</v>
          </cell>
          <cell r="AL243">
            <v>-46178.32</v>
          </cell>
          <cell r="AM243">
            <v>0</v>
          </cell>
          <cell r="AN243">
            <v>11830793</v>
          </cell>
          <cell r="AP243">
            <v>0</v>
          </cell>
          <cell r="AQ243">
            <v>11830793</v>
          </cell>
          <cell r="AR243">
            <v>1</v>
          </cell>
          <cell r="AS243">
            <v>0</v>
          </cell>
          <cell r="AT243">
            <v>12009716</v>
          </cell>
          <cell r="AU243">
            <v>0</v>
          </cell>
          <cell r="AV243">
            <v>0</v>
          </cell>
          <cell r="AW243">
            <v>-1331.5</v>
          </cell>
          <cell r="AX243">
            <v>-1331.5</v>
          </cell>
          <cell r="AY243">
            <v>0</v>
          </cell>
          <cell r="AZ243">
            <v>0</v>
          </cell>
          <cell r="BA243">
            <v>-142966.29</v>
          </cell>
          <cell r="BB243">
            <v>-142966.29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Priv. Equity Partnerships</v>
          </cell>
          <cell r="C244" t="str">
            <v>Portfolio</v>
          </cell>
          <cell r="D244" t="str">
            <v>Maffet</v>
          </cell>
          <cell r="E244" t="str">
            <v>713-853-3212</v>
          </cell>
          <cell r="F244" t="str">
            <v>Ecogas</v>
          </cell>
          <cell r="G244" t="str">
            <v xml:space="preserve"> </v>
          </cell>
          <cell r="H244" t="str">
            <v>Energy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32007000</v>
          </cell>
          <cell r="Q244">
            <v>32007000</v>
          </cell>
          <cell r="R244">
            <v>0</v>
          </cell>
          <cell r="S244" t="str">
            <v>2914-3870</v>
          </cell>
          <cell r="V244">
            <v>32007000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32007000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32007000</v>
          </cell>
          <cell r="AP244">
            <v>0</v>
          </cell>
          <cell r="AQ244">
            <v>32007000</v>
          </cell>
          <cell r="AR244">
            <v>1</v>
          </cell>
          <cell r="AS244">
            <v>0</v>
          </cell>
          <cell r="AT244">
            <v>32007000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Raptor I - Priv. Equity Partnerships</v>
          </cell>
          <cell r="C245" t="str">
            <v>Portfolio Raptor</v>
          </cell>
          <cell r="D245" t="str">
            <v>Maffet</v>
          </cell>
          <cell r="E245" t="str">
            <v>713-853-3212</v>
          </cell>
          <cell r="F245" t="str">
            <v>Ecogas Raptor I</v>
          </cell>
          <cell r="G245" t="str">
            <v xml:space="preserve"> </v>
          </cell>
          <cell r="H245" t="str">
            <v>Portfolio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 t="str">
            <v>2914-3870</v>
          </cell>
          <cell r="V245">
            <v>0</v>
          </cell>
          <cell r="W245" t="str">
            <v>015:Enron Raptor I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Esenjay ORRI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Royalty Trust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4941-6577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12175</v>
          </cell>
          <cell r="BB246">
            <v>12175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Priv. Equity Partnerships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Eugene Offshore Holdings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4541-6117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-578493.17600000021</v>
          </cell>
          <cell r="AZ247">
            <v>0</v>
          </cell>
          <cell r="BA247">
            <v>0</v>
          </cell>
          <cell r="BB247">
            <v>-578493.17600000021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Special Assets - Performing</v>
          </cell>
          <cell r="D248" t="str">
            <v>Lydecker</v>
          </cell>
          <cell r="E248" t="str">
            <v>713-853-3504</v>
          </cell>
          <cell r="F248" t="str">
            <v>Geo. Pursuit (EBGB)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962000</v>
          </cell>
          <cell r="Q248">
            <v>962000</v>
          </cell>
          <cell r="R248">
            <v>0</v>
          </cell>
          <cell r="S248" t="str">
            <v>46-54</v>
          </cell>
          <cell r="V248">
            <v>962000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962000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25000</v>
          </cell>
          <cell r="AL248">
            <v>25000</v>
          </cell>
          <cell r="AM248">
            <v>0</v>
          </cell>
          <cell r="AN248">
            <v>962000</v>
          </cell>
          <cell r="AP248">
            <v>0</v>
          </cell>
          <cell r="AQ248">
            <v>962000</v>
          </cell>
          <cell r="AR248">
            <v>1</v>
          </cell>
          <cell r="AS248">
            <v>0</v>
          </cell>
          <cell r="AT248">
            <v>962000</v>
          </cell>
          <cell r="AU248">
            <v>0</v>
          </cell>
          <cell r="AV248">
            <v>0</v>
          </cell>
          <cell r="AW248">
            <v>25000</v>
          </cell>
          <cell r="AX248">
            <v>25000</v>
          </cell>
          <cell r="AY248">
            <v>-386000</v>
          </cell>
          <cell r="AZ248">
            <v>0</v>
          </cell>
          <cell r="BA248">
            <v>100000</v>
          </cell>
          <cell r="BB248">
            <v>-286000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Special Assets - Performing Raptor</v>
          </cell>
          <cell r="D249" t="str">
            <v>Lydecker</v>
          </cell>
          <cell r="E249" t="str">
            <v>713-853-3504</v>
          </cell>
          <cell r="F249" t="str">
            <v>Geo. Pursuit (EBGB) Raptor I</v>
          </cell>
          <cell r="G249" t="str">
            <v xml:space="preserve"> </v>
          </cell>
          <cell r="H249" t="str">
            <v>Special Assets - Performing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46-54</v>
          </cell>
          <cell r="V249">
            <v>0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Forman Petroleum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44-341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47875.66</v>
          </cell>
          <cell r="AL250">
            <v>47875.66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-904.34</v>
          </cell>
          <cell r="AX250">
            <v>-904.34</v>
          </cell>
          <cell r="AY250">
            <v>0</v>
          </cell>
          <cell r="AZ250">
            <v>0</v>
          </cell>
          <cell r="BA250">
            <v>145577.54999999999</v>
          </cell>
          <cell r="BB250">
            <v>145577.54999999999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Downstream</v>
          </cell>
          <cell r="D251" t="str">
            <v>Ajello</v>
          </cell>
          <cell r="E251" t="str">
            <v>713-853-1949</v>
          </cell>
          <cell r="F251" t="str">
            <v>Heartland Industrial Partners</v>
          </cell>
          <cell r="G251" t="str">
            <v xml:space="preserve"> </v>
          </cell>
          <cell r="H251" t="str">
            <v>Steel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7663-9964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-151202</v>
          </cell>
          <cell r="BB251">
            <v>-151202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Special Assets - Non-Performing</v>
          </cell>
          <cell r="D252" t="str">
            <v>Lydecker</v>
          </cell>
          <cell r="E252" t="str">
            <v>713-853-3504</v>
          </cell>
          <cell r="F252" t="str">
            <v>Hughes Rawls RA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56-68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Hide</v>
          </cell>
          <cell r="B253" t="str">
            <v>Enron Networks - Private Equity Partnerships</v>
          </cell>
          <cell r="C253" t="str">
            <v>Enron Networks</v>
          </cell>
          <cell r="D253" t="str">
            <v>Horn</v>
          </cell>
          <cell r="E253" t="str">
            <v>713-853-4250</v>
          </cell>
          <cell r="F253" t="str">
            <v>Intel 64 (Early Adopter Fund)</v>
          </cell>
          <cell r="G253" t="str">
            <v xml:space="preserve"> </v>
          </cell>
          <cell r="H253" t="str">
            <v>Information Technology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4234031</v>
          </cell>
          <cell r="Q253">
            <v>4234031</v>
          </cell>
          <cell r="R253">
            <v>0</v>
          </cell>
          <cell r="S253" t="str">
            <v>4381-5817</v>
          </cell>
          <cell r="V253">
            <v>4234031</v>
          </cell>
          <cell r="W253" t="str">
            <v>013:Enron Networks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4234031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1756037</v>
          </cell>
          <cell r="AJ253">
            <v>0</v>
          </cell>
          <cell r="AK253">
            <v>0</v>
          </cell>
          <cell r="AL253">
            <v>1756037</v>
          </cell>
          <cell r="AM253">
            <v>0</v>
          </cell>
          <cell r="AN253">
            <v>2477994</v>
          </cell>
          <cell r="AP253">
            <v>0</v>
          </cell>
          <cell r="AQ253">
            <v>4234031</v>
          </cell>
          <cell r="AR253">
            <v>1</v>
          </cell>
          <cell r="AS253">
            <v>0</v>
          </cell>
          <cell r="AT253">
            <v>4234031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2234031</v>
          </cell>
          <cell r="AZ253">
            <v>0</v>
          </cell>
          <cell r="BA253">
            <v>0</v>
          </cell>
          <cell r="BB253">
            <v>2234031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Energy Capital Resources</v>
          </cell>
          <cell r="D254" t="str">
            <v>Pruett/Thompson</v>
          </cell>
          <cell r="E254" t="str">
            <v>713-345-7109/713-853-3019</v>
          </cell>
          <cell r="F254" t="str">
            <v>Juniper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19609625</v>
          </cell>
          <cell r="Q254">
            <v>19609625</v>
          </cell>
          <cell r="R254">
            <v>0</v>
          </cell>
          <cell r="S254" t="str">
            <v>887-978</v>
          </cell>
          <cell r="V254">
            <v>19609625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19609625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19609625</v>
          </cell>
          <cell r="AP254">
            <v>0</v>
          </cell>
          <cell r="AQ254">
            <v>19609625</v>
          </cell>
          <cell r="AR254">
            <v>1</v>
          </cell>
          <cell r="AS254">
            <v>0</v>
          </cell>
          <cell r="AT254">
            <v>19609625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651521.74000000209</v>
          </cell>
          <cell r="AZ254">
            <v>0</v>
          </cell>
          <cell r="BA254">
            <v>0</v>
          </cell>
          <cell r="BB254">
            <v>651521.74000000209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Energy Capital Resources Raptor</v>
          </cell>
          <cell r="D255" t="str">
            <v>Pruett/Thompson</v>
          </cell>
          <cell r="E255" t="str">
            <v>713-345-7109/713-853-3019</v>
          </cell>
          <cell r="F255" t="str">
            <v>Juniper Raptor I</v>
          </cell>
          <cell r="G255" t="str">
            <v xml:space="preserve"> </v>
          </cell>
          <cell r="H255" t="str">
            <v>Energy Capital Resources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887-978</v>
          </cell>
          <cell r="V255">
            <v>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Hide</v>
          </cell>
          <cell r="B256" t="str">
            <v>Enron Global Markets - US Private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3508316</v>
          </cell>
          <cell r="Q256">
            <v>3508316</v>
          </cell>
          <cell r="R256">
            <v>0</v>
          </cell>
          <cell r="S256" t="str">
            <v>7022-9200</v>
          </cell>
          <cell r="V256">
            <v>3508316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3508316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-2798125</v>
          </cell>
          <cell r="AN256">
            <v>3508316</v>
          </cell>
          <cell r="AP256">
            <v>0</v>
          </cell>
          <cell r="AQ256">
            <v>3508316</v>
          </cell>
          <cell r="AR256">
            <v>1</v>
          </cell>
          <cell r="AS256">
            <v>0</v>
          </cell>
          <cell r="AT256">
            <v>3508316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56441</v>
          </cell>
          <cell r="AZ256">
            <v>0</v>
          </cell>
          <cell r="BA256">
            <v>0</v>
          </cell>
          <cell r="BB256">
            <v>56441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Portfolio</v>
          </cell>
          <cell r="D257" t="str">
            <v>Maffet</v>
          </cell>
          <cell r="E257" t="str">
            <v>713-853-3212</v>
          </cell>
          <cell r="F257" t="str">
            <v>Kafus Recon IPC 1 Callable</v>
          </cell>
          <cell r="G257" t="str">
            <v xml:space="preserve"> </v>
          </cell>
          <cell r="H257" t="str">
            <v>Paper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581-6537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-1140000</v>
          </cell>
          <cell r="AZ257">
            <v>0</v>
          </cell>
          <cell r="BA257">
            <v>0</v>
          </cell>
          <cell r="BB257">
            <v>-1140000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Portfolio</v>
          </cell>
          <cell r="D258" t="str">
            <v>Maffet</v>
          </cell>
          <cell r="E258" t="str">
            <v>713-853-3212</v>
          </cell>
          <cell r="F258" t="str">
            <v>Kafus Recon IPC 2 Convertible</v>
          </cell>
          <cell r="G258" t="str">
            <v xml:space="preserve"> </v>
          </cell>
          <cell r="H258" t="str">
            <v>Paper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581-6538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-672500</v>
          </cell>
          <cell r="AZ258">
            <v>0</v>
          </cell>
          <cell r="BA258">
            <v>0</v>
          </cell>
          <cell r="BB258">
            <v>-672500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Priv. Equity Partnerships</v>
          </cell>
          <cell r="C259" t="str">
            <v>Portfolio</v>
          </cell>
          <cell r="D259" t="str">
            <v>Maffet</v>
          </cell>
          <cell r="E259" t="str">
            <v>713-853-3212</v>
          </cell>
          <cell r="F259" t="str">
            <v>Kafus Recon IPC 3 Option Value</v>
          </cell>
          <cell r="G259" t="str">
            <v xml:space="preserve"> </v>
          </cell>
          <cell r="H259" t="str">
            <v>Paper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581-2717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-2787000</v>
          </cell>
          <cell r="AZ259">
            <v>0</v>
          </cell>
          <cell r="BA259">
            <v>0</v>
          </cell>
          <cell r="BB259">
            <v>-2787000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Special Assets - Performing</v>
          </cell>
          <cell r="D260" t="str">
            <v>Lydecker</v>
          </cell>
          <cell r="E260" t="str">
            <v>713-853-3504</v>
          </cell>
          <cell r="F260" t="str">
            <v>Keathley Canyon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4707450</v>
          </cell>
          <cell r="Q260">
            <v>4707450</v>
          </cell>
          <cell r="R260">
            <v>0</v>
          </cell>
          <cell r="S260" t="str">
            <v>46-846</v>
          </cell>
          <cell r="V260">
            <v>4707450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4707450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4707450</v>
          </cell>
          <cell r="AP260">
            <v>0</v>
          </cell>
          <cell r="AQ260">
            <v>4707450</v>
          </cell>
          <cell r="AR260">
            <v>1</v>
          </cell>
          <cell r="AS260">
            <v>0</v>
          </cell>
          <cell r="AT260">
            <v>4707450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457649</v>
          </cell>
          <cell r="AZ260">
            <v>0</v>
          </cell>
          <cell r="BA260">
            <v>0</v>
          </cell>
          <cell r="BB260">
            <v>457649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Hide</v>
          </cell>
          <cell r="B261" t="str">
            <v>Enron Raptor I - Priv. Equity Partnerships</v>
          </cell>
          <cell r="C261" t="str">
            <v>Special Assets - Performing Raptor</v>
          </cell>
          <cell r="D261" t="str">
            <v>Lydecker</v>
          </cell>
          <cell r="E261" t="str">
            <v>713-853-3504</v>
          </cell>
          <cell r="F261" t="str">
            <v>Keathley Canyon Raptor I</v>
          </cell>
          <cell r="G261" t="str">
            <v xml:space="preserve"> </v>
          </cell>
          <cell r="H261" t="str">
            <v>Special Assets - Performing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46-846</v>
          </cell>
          <cell r="V261">
            <v>0</v>
          </cell>
          <cell r="W261" t="str">
            <v>015:Enron Raptor I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Priv. Equity Partnerships</v>
          </cell>
          <cell r="C262" t="str">
            <v>Special Assets - Performing</v>
          </cell>
          <cell r="D262" t="str">
            <v>Lydecker</v>
          </cell>
          <cell r="E262" t="str">
            <v>713-853-3504</v>
          </cell>
          <cell r="F262" t="str">
            <v>Lewis Energy Group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1612-3768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993000</v>
          </cell>
          <cell r="AJ262">
            <v>0</v>
          </cell>
          <cell r="AK262">
            <v>100000</v>
          </cell>
          <cell r="AL262">
            <v>1093000</v>
          </cell>
          <cell r="AM262">
            <v>0</v>
          </cell>
          <cell r="AN262">
            <v>8307000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993000</v>
          </cell>
          <cell r="AZ262">
            <v>0</v>
          </cell>
          <cell r="BA262">
            <v>100000</v>
          </cell>
          <cell r="BB262">
            <v>1093000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Special Assets - Performing</v>
          </cell>
          <cell r="D263" t="str">
            <v>Lydecker</v>
          </cell>
          <cell r="E263" t="str">
            <v>713-853-3504</v>
          </cell>
          <cell r="F263" t="str">
            <v>Linder Oil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17386792.710000001</v>
          </cell>
          <cell r="Q263">
            <v>17386792.710000001</v>
          </cell>
          <cell r="R263">
            <v>0</v>
          </cell>
          <cell r="S263" t="str">
            <v>1690-1928</v>
          </cell>
          <cell r="V263">
            <v>17386792.710000001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17386792.710000001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17513077</v>
          </cell>
          <cell r="AP263">
            <v>0</v>
          </cell>
          <cell r="AQ263">
            <v>17513077</v>
          </cell>
          <cell r="AR263">
            <v>1</v>
          </cell>
          <cell r="AS263">
            <v>0</v>
          </cell>
          <cell r="AT263">
            <v>17386792.710000001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4185660.6649999972</v>
          </cell>
          <cell r="AZ263">
            <v>0</v>
          </cell>
          <cell r="BA263">
            <v>0</v>
          </cell>
          <cell r="BB263">
            <v>4185660.6649999972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Special Assets - Non-Performing</v>
          </cell>
          <cell r="D264" t="str">
            <v>Lydecker</v>
          </cell>
          <cell r="E264" t="str">
            <v>713-853-3504</v>
          </cell>
          <cell r="F264" t="str">
            <v>Magellan LLC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4651-6137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-83400</v>
          </cell>
          <cell r="AZ264">
            <v>0</v>
          </cell>
          <cell r="BA264">
            <v>0</v>
          </cell>
          <cell r="BB264">
            <v>-83400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Energy Capital Resources</v>
          </cell>
          <cell r="D265" t="str">
            <v>Pruett/Josey</v>
          </cell>
          <cell r="E265" t="str">
            <v>713-345-7109/713-853-0321</v>
          </cell>
          <cell r="F265" t="str">
            <v>NG Resources Equity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9588768</v>
          </cell>
          <cell r="Q265">
            <v>9588768</v>
          </cell>
          <cell r="R265">
            <v>0</v>
          </cell>
          <cell r="S265" t="str">
            <v>7502-9802</v>
          </cell>
          <cell r="V265">
            <v>9588768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9588768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1350000</v>
          </cell>
          <cell r="AJ265">
            <v>0</v>
          </cell>
          <cell r="AK265">
            <v>260000</v>
          </cell>
          <cell r="AL265">
            <v>1610000</v>
          </cell>
          <cell r="AM265">
            <v>0</v>
          </cell>
          <cell r="AN265">
            <v>6536268</v>
          </cell>
          <cell r="AP265">
            <v>0</v>
          </cell>
          <cell r="AQ265">
            <v>9588768</v>
          </cell>
          <cell r="AR265">
            <v>1</v>
          </cell>
          <cell r="AS265">
            <v>0</v>
          </cell>
          <cell r="AT265">
            <v>9588768</v>
          </cell>
          <cell r="AU265">
            <v>1350000</v>
          </cell>
          <cell r="AV265">
            <v>0</v>
          </cell>
          <cell r="AW265">
            <v>260000</v>
          </cell>
          <cell r="AX265">
            <v>1610000</v>
          </cell>
          <cell r="AY265">
            <v>1350000</v>
          </cell>
          <cell r="AZ265">
            <v>0</v>
          </cell>
          <cell r="BA265">
            <v>260000</v>
          </cell>
          <cell r="BB265">
            <v>1610000</v>
          </cell>
          <cell r="BC265" t="str">
            <v xml:space="preserve"> </v>
          </cell>
          <cell r="BD265" t="str">
            <v xml:space="preserve"> </v>
          </cell>
          <cell r="BE265">
            <v>1350000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Paper</v>
          </cell>
          <cell r="D266" t="str">
            <v>Ondarza</v>
          </cell>
          <cell r="E266" t="str">
            <v>713-853-6058</v>
          </cell>
          <cell r="F266" t="str">
            <v>Oconto Falls Common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5687392</v>
          </cell>
          <cell r="Q266">
            <v>5687392</v>
          </cell>
          <cell r="R266">
            <v>0</v>
          </cell>
          <cell r="S266" t="str">
            <v>2655-3310</v>
          </cell>
          <cell r="V266">
            <v>5687392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5687392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5687392</v>
          </cell>
          <cell r="AP266">
            <v>0</v>
          </cell>
          <cell r="AQ266">
            <v>5687392</v>
          </cell>
          <cell r="AR266">
            <v>1</v>
          </cell>
          <cell r="AS266">
            <v>0</v>
          </cell>
          <cell r="AT266">
            <v>5687392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199392</v>
          </cell>
          <cell r="AZ266">
            <v>0</v>
          </cell>
          <cell r="BA266">
            <v>0</v>
          </cell>
          <cell r="BB266">
            <v>199392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Raptor I - Priv. Equity Partnerships</v>
          </cell>
          <cell r="C267" t="str">
            <v>Paper Raptor</v>
          </cell>
          <cell r="D267" t="str">
            <v>Ondarza</v>
          </cell>
          <cell r="E267" t="str">
            <v>713-853-6058</v>
          </cell>
          <cell r="F267" t="str">
            <v>Oconto Falls Common Raptor I</v>
          </cell>
          <cell r="G267" t="str">
            <v xml:space="preserve"> </v>
          </cell>
          <cell r="H267" t="str">
            <v>Paper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2655-3310</v>
          </cell>
          <cell r="V267">
            <v>0</v>
          </cell>
          <cell r="W267" t="str">
            <v>015:Enron Raptor 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Paper</v>
          </cell>
          <cell r="D268" t="str">
            <v>Ondarza</v>
          </cell>
          <cell r="E268" t="str">
            <v>713-853-6058</v>
          </cell>
          <cell r="F268" t="str">
            <v>Oconto Falls IPC</v>
          </cell>
          <cell r="G268" t="str">
            <v xml:space="preserve"> </v>
          </cell>
          <cell r="H268" t="str">
            <v>Paper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5033965</v>
          </cell>
          <cell r="Q268">
            <v>5033965</v>
          </cell>
          <cell r="R268">
            <v>0</v>
          </cell>
          <cell r="S268" t="str">
            <v>2655-3847</v>
          </cell>
          <cell r="V268">
            <v>5033965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5033965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5033965</v>
          </cell>
          <cell r="AP268">
            <v>0</v>
          </cell>
          <cell r="AQ268">
            <v>5033965</v>
          </cell>
          <cell r="AR268">
            <v>1</v>
          </cell>
          <cell r="AS268">
            <v>0</v>
          </cell>
          <cell r="AT268">
            <v>5033965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-352035</v>
          </cell>
          <cell r="AZ268">
            <v>0</v>
          </cell>
          <cell r="BA268">
            <v>0</v>
          </cell>
          <cell r="BB268">
            <v>-352035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Hide</v>
          </cell>
          <cell r="B269" t="str">
            <v>ECM NonSLP- Priv. Equity Partnerships</v>
          </cell>
          <cell r="C269" t="str">
            <v>Producer ECM</v>
          </cell>
          <cell r="D269" t="str">
            <v>Kopper</v>
          </cell>
          <cell r="E269" t="str">
            <v>713-853-7279</v>
          </cell>
          <cell r="F269" t="str">
            <v>Purchase Funding Corp Class V Note ECM</v>
          </cell>
          <cell r="G269" t="str">
            <v xml:space="preserve"> </v>
          </cell>
          <cell r="H269" t="str">
            <v>Other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V269">
            <v>0</v>
          </cell>
          <cell r="W269" t="str">
            <v>004:ECM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Energy Capital Resources</v>
          </cell>
          <cell r="D270" t="str">
            <v>Pruett/Josey</v>
          </cell>
          <cell r="E270" t="str">
            <v>713-345-7109/713-853-0321</v>
          </cell>
          <cell r="F270" t="str">
            <v>Sam Gary/Bonne Terre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17054345.75</v>
          </cell>
          <cell r="Q270">
            <v>17054345.75</v>
          </cell>
          <cell r="R270">
            <v>0</v>
          </cell>
          <cell r="S270" t="str">
            <v>907-998</v>
          </cell>
          <cell r="V270">
            <v>17054345.75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17054345.75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17054345.75</v>
          </cell>
          <cell r="AP270">
            <v>0</v>
          </cell>
          <cell r="AQ270">
            <v>17054345.75</v>
          </cell>
          <cell r="AR270">
            <v>1</v>
          </cell>
          <cell r="AS270">
            <v>0</v>
          </cell>
          <cell r="AT270">
            <v>17054345.75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-790625</v>
          </cell>
          <cell r="AZ270">
            <v>0</v>
          </cell>
          <cell r="BA270">
            <v>0</v>
          </cell>
          <cell r="BB270">
            <v>-790625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Pruett/Josey</v>
          </cell>
          <cell r="E271" t="str">
            <v>713-345-7109/713-853-0321</v>
          </cell>
          <cell r="F271" t="str">
            <v>Sapphire Bay Independent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3744166.75</v>
          </cell>
          <cell r="Q271">
            <v>3744166.75</v>
          </cell>
          <cell r="R271">
            <v>0</v>
          </cell>
          <cell r="S271" t="str">
            <v>3974-5269</v>
          </cell>
          <cell r="V271">
            <v>3744166.75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3744166.75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28700.46</v>
          </cell>
          <cell r="AL271">
            <v>28700.46</v>
          </cell>
          <cell r="AM271">
            <v>0</v>
          </cell>
          <cell r="AN271">
            <v>3715687</v>
          </cell>
          <cell r="AP271">
            <v>0</v>
          </cell>
          <cell r="AQ271">
            <v>3715687</v>
          </cell>
          <cell r="AR271">
            <v>1</v>
          </cell>
          <cell r="AS271">
            <v>0</v>
          </cell>
          <cell r="AT271">
            <v>3744166.75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881110.24</v>
          </cell>
          <cell r="AZ271">
            <v>0</v>
          </cell>
          <cell r="BA271">
            <v>83298.45</v>
          </cell>
          <cell r="BB271">
            <v>964408.69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Principal Investing</v>
          </cell>
          <cell r="D272" t="str">
            <v>Vetters</v>
          </cell>
          <cell r="E272" t="str">
            <v>713-853-9435</v>
          </cell>
          <cell r="F272" t="str">
            <v>Syntroleum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4077000</v>
          </cell>
          <cell r="Q272">
            <v>4077000</v>
          </cell>
          <cell r="R272">
            <v>0</v>
          </cell>
          <cell r="S272" t="str">
            <v>176-211</v>
          </cell>
          <cell r="V272">
            <v>4077000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4077000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4077000</v>
          </cell>
          <cell r="AP272">
            <v>0</v>
          </cell>
          <cell r="AQ272">
            <v>4077000</v>
          </cell>
          <cell r="AR272">
            <v>1</v>
          </cell>
          <cell r="AS272">
            <v>0</v>
          </cell>
          <cell r="AT272">
            <v>4077000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Hide</v>
          </cell>
          <cell r="B273" t="str">
            <v>Enron Raptor I - Priv. Equity Partnerships</v>
          </cell>
          <cell r="C273" t="str">
            <v>Principal Investing Raptor</v>
          </cell>
          <cell r="D273" t="str">
            <v>Vetters</v>
          </cell>
          <cell r="E273" t="str">
            <v>713-853-9435</v>
          </cell>
          <cell r="F273" t="str">
            <v>Syntroleum Raptor I</v>
          </cell>
          <cell r="G273" t="str">
            <v xml:space="preserve"> </v>
          </cell>
          <cell r="H273" t="str">
            <v>Principal Investing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176-211</v>
          </cell>
          <cell r="V273">
            <v>0</v>
          </cell>
          <cell r="W273" t="str">
            <v>015:Enron Raptor I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Energy Capital Resources</v>
          </cell>
          <cell r="D274" t="str">
            <v>Pruett/Thompson</v>
          </cell>
          <cell r="E274" t="str">
            <v>713-345-7109/713-853-3019</v>
          </cell>
          <cell r="F274" t="str">
            <v>Texland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6115166</v>
          </cell>
          <cell r="Q274">
            <v>6115166</v>
          </cell>
          <cell r="R274">
            <v>0</v>
          </cell>
          <cell r="S274" t="str">
            <v>888-979</v>
          </cell>
          <cell r="V274">
            <v>6115166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6115166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6115166</v>
          </cell>
          <cell r="AP274">
            <v>0</v>
          </cell>
          <cell r="AQ274">
            <v>6115166</v>
          </cell>
          <cell r="AR274">
            <v>1</v>
          </cell>
          <cell r="AS274">
            <v>0</v>
          </cell>
          <cell r="AT274">
            <v>6115166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347780.95000000065</v>
          </cell>
          <cell r="AZ274">
            <v>0</v>
          </cell>
          <cell r="BA274">
            <v>0</v>
          </cell>
          <cell r="BB274">
            <v>347780.95000000065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Energy Capital Resources Raptor</v>
          </cell>
          <cell r="D275" t="str">
            <v>Pruett/Thompson</v>
          </cell>
          <cell r="E275" t="str">
            <v>713-345-7109/713-853-3019</v>
          </cell>
          <cell r="F275" t="str">
            <v>Texland Raptor I</v>
          </cell>
          <cell r="G275" t="str">
            <v xml:space="preserve"> </v>
          </cell>
          <cell r="H275" t="str">
            <v>Energy Capital Resources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888-979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Tenaska Step 1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4509648</v>
          </cell>
          <cell r="Q276">
            <v>4509648</v>
          </cell>
          <cell r="R276">
            <v>0</v>
          </cell>
          <cell r="S276" t="str">
            <v>7882-10322</v>
          </cell>
          <cell r="V276">
            <v>4509648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4509648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4984648</v>
          </cell>
          <cell r="AP276">
            <v>0</v>
          </cell>
          <cell r="AQ276">
            <v>4984648</v>
          </cell>
          <cell r="AR276">
            <v>1</v>
          </cell>
          <cell r="AS276">
            <v>0</v>
          </cell>
          <cell r="AT276">
            <v>4509648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859648</v>
          </cell>
          <cell r="AZ276">
            <v>0</v>
          </cell>
          <cell r="BA276">
            <v>0</v>
          </cell>
          <cell r="BB276">
            <v>859648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Pruett/Josey</v>
          </cell>
          <cell r="E277" t="str">
            <v>713-345-7109/713-853-0321</v>
          </cell>
          <cell r="F277" t="str">
            <v>Vastar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18513996.359999999</v>
          </cell>
          <cell r="Q277">
            <v>18513996.359999999</v>
          </cell>
          <cell r="R277">
            <v>0</v>
          </cell>
          <cell r="S277" t="str">
            <v>98-122</v>
          </cell>
          <cell r="V277">
            <v>18513996.359999999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18513996.359999999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18874713</v>
          </cell>
          <cell r="AP277">
            <v>0</v>
          </cell>
          <cell r="AQ277">
            <v>18874713</v>
          </cell>
          <cell r="AR277">
            <v>1</v>
          </cell>
          <cell r="AS277">
            <v>0</v>
          </cell>
          <cell r="AT277">
            <v>18513996.359999999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1358890.28</v>
          </cell>
          <cell r="AZ277">
            <v>0</v>
          </cell>
          <cell r="BA277">
            <v>0</v>
          </cell>
          <cell r="BB277">
            <v>1358890.28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 Raptor I - Priv. Equity Partnerships</v>
          </cell>
          <cell r="C278" t="str">
            <v>Energy Capital Resources Raptor</v>
          </cell>
          <cell r="D278" t="str">
            <v>Pruett/Josey</v>
          </cell>
          <cell r="E278" t="str">
            <v>713-345-7109/713-853-0321</v>
          </cell>
          <cell r="F278" t="str">
            <v>Vastar Raptor I</v>
          </cell>
          <cell r="G278" t="str">
            <v xml:space="preserve"> </v>
          </cell>
          <cell r="H278" t="str">
            <v>Energy Capital Resources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98-122</v>
          </cell>
          <cell r="V278">
            <v>0</v>
          </cell>
          <cell r="W278" t="str">
            <v>015:Enron Raptor I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Production Payments</v>
          </cell>
          <cell r="C279" t="str">
            <v>Special Assets - Performing</v>
          </cell>
          <cell r="D279" t="str">
            <v>Lydecker</v>
          </cell>
          <cell r="E279" t="str">
            <v>713-853-3504</v>
          </cell>
          <cell r="F279" t="str">
            <v>Anson VPP Unwind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1371813.39</v>
          </cell>
          <cell r="Q279">
            <v>1371813.39</v>
          </cell>
          <cell r="R279">
            <v>0</v>
          </cell>
          <cell r="S279" t="str">
            <v>4-4</v>
          </cell>
          <cell r="V279">
            <v>1371813.39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1371813.39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50000</v>
          </cell>
          <cell r="AL279">
            <v>50000</v>
          </cell>
          <cell r="AM279">
            <v>0</v>
          </cell>
          <cell r="AN279">
            <v>1464766.31</v>
          </cell>
          <cell r="AP279">
            <v>0</v>
          </cell>
          <cell r="AQ279">
            <v>1464766.31</v>
          </cell>
          <cell r="AR279">
            <v>1</v>
          </cell>
          <cell r="AS279">
            <v>0</v>
          </cell>
          <cell r="AT279">
            <v>1371813.39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7144.29</v>
          </cell>
          <cell r="BB279">
            <v>7144.29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Production Payments</v>
          </cell>
          <cell r="C280" t="str">
            <v>Special Assets - Performing</v>
          </cell>
          <cell r="D280" t="str">
            <v>Lydecker</v>
          </cell>
          <cell r="E280" t="str">
            <v>713-853-3504</v>
          </cell>
          <cell r="F280" t="str">
            <v>Swift VPP Unwind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248169.14</v>
          </cell>
          <cell r="Q280">
            <v>248169.14</v>
          </cell>
          <cell r="R280">
            <v>0</v>
          </cell>
          <cell r="S280" t="str">
            <v>1407-1660</v>
          </cell>
          <cell r="V280">
            <v>248169.14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248169.14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50000</v>
          </cell>
          <cell r="AL280">
            <v>50000</v>
          </cell>
          <cell r="AM280">
            <v>0</v>
          </cell>
          <cell r="AN280">
            <v>308698.13</v>
          </cell>
          <cell r="AP280">
            <v>0</v>
          </cell>
          <cell r="AQ280">
            <v>308698.13</v>
          </cell>
          <cell r="AR280">
            <v>1</v>
          </cell>
          <cell r="AS280">
            <v>0</v>
          </cell>
          <cell r="AT280">
            <v>248169.14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13406.74</v>
          </cell>
          <cell r="BB280">
            <v>13406.74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US Structured Credit-Book</v>
          </cell>
          <cell r="C281" t="str">
            <v>Portfolio</v>
          </cell>
          <cell r="D281" t="str">
            <v>Maffet</v>
          </cell>
          <cell r="E281" t="str">
            <v>713-853-3212</v>
          </cell>
          <cell r="F281" t="str">
            <v>Ecogas Loan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18906768.285641916</v>
          </cell>
          <cell r="Q281">
            <v>18906768.285641916</v>
          </cell>
          <cell r="R281">
            <v>0</v>
          </cell>
          <cell r="S281" t="str">
            <v>2914-4028</v>
          </cell>
          <cell r="V281">
            <v>18906768.285641916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18906768.285641916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-301847.69019316882</v>
          </cell>
          <cell r="AJ281">
            <v>0</v>
          </cell>
          <cell r="AK281">
            <v>0</v>
          </cell>
          <cell r="AL281">
            <v>-301847.69019316882</v>
          </cell>
          <cell r="AM281">
            <v>-59488.430167638464</v>
          </cell>
          <cell r="AN281">
            <v>17358615.975835085</v>
          </cell>
          <cell r="AP281">
            <v>0</v>
          </cell>
          <cell r="AQ281">
            <v>16158754.314080691</v>
          </cell>
          <cell r="AR281">
            <v>1</v>
          </cell>
          <cell r="AS281">
            <v>0</v>
          </cell>
          <cell r="AT281">
            <v>18906768.285641916</v>
          </cell>
          <cell r="AU281">
            <v>6115.0630387328565</v>
          </cell>
          <cell r="AV281">
            <v>0</v>
          </cell>
          <cell r="AW281">
            <v>-1902</v>
          </cell>
          <cell r="AX281">
            <v>4213.0630387328565</v>
          </cell>
          <cell r="AY281">
            <v>428032.77100086026</v>
          </cell>
          <cell r="AZ281">
            <v>0</v>
          </cell>
          <cell r="BA281">
            <v>-163704.46850038061</v>
          </cell>
          <cell r="BB281">
            <v>264328.30250047962</v>
          </cell>
          <cell r="BC281" t="str">
            <v xml:space="preserve"> </v>
          </cell>
          <cell r="BD281" t="str">
            <v xml:space="preserve"> </v>
          </cell>
          <cell r="BE281">
            <v>6115.0630387328565</v>
          </cell>
        </row>
        <row r="282">
          <cell r="A282" t="str">
            <v>Hide</v>
          </cell>
          <cell r="B282" t="str">
            <v>Enron Raptor I - US Structured Credit-Book</v>
          </cell>
          <cell r="C282" t="str">
            <v>Portfolio Raptor</v>
          </cell>
          <cell r="D282" t="str">
            <v>Maffet</v>
          </cell>
          <cell r="E282" t="str">
            <v>713-853-3212</v>
          </cell>
          <cell r="F282" t="str">
            <v>Ecogas Loan Raptor I</v>
          </cell>
          <cell r="G282" t="str">
            <v xml:space="preserve"> </v>
          </cell>
          <cell r="H282" t="str">
            <v>Portfolio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2914-4028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US Structured Credit-MTM</v>
          </cell>
          <cell r="C283" t="str">
            <v>Special Assets - Performing</v>
          </cell>
          <cell r="D283" t="str">
            <v>Lydecker</v>
          </cell>
          <cell r="E283" t="str">
            <v>713-853-3504</v>
          </cell>
          <cell r="F283" t="str">
            <v>HV Marine Sub Debt C</v>
          </cell>
          <cell r="G283" t="str">
            <v xml:space="preserve"> </v>
          </cell>
          <cell r="H283" t="str">
            <v>OSX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US Structured Credit-MTM</v>
          </cell>
          <cell r="C284" t="str">
            <v>Portfolio</v>
          </cell>
          <cell r="D284" t="str">
            <v>Maffet</v>
          </cell>
          <cell r="E284" t="str">
            <v>713-853-3212</v>
          </cell>
          <cell r="F284" t="str">
            <v>Kafus Fortra</v>
          </cell>
          <cell r="G284" t="str">
            <v xml:space="preserve"> </v>
          </cell>
          <cell r="H284" t="str">
            <v>Paper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4544524.1506959936</v>
          </cell>
          <cell r="Q284">
            <v>4544524.135440927</v>
          </cell>
          <cell r="R284">
            <v>1.5255066566169262E-2</v>
          </cell>
          <cell r="S284" t="str">
            <v>61-0</v>
          </cell>
          <cell r="V284">
            <v>4544524.1506959936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4544524.135440927</v>
          </cell>
          <cell r="AE284">
            <v>1.5255066566169262E-2</v>
          </cell>
          <cell r="AF284">
            <v>0</v>
          </cell>
          <cell r="AG284">
            <v>0</v>
          </cell>
          <cell r="AH284">
            <v>1.5255066566169262E-2</v>
          </cell>
          <cell r="AI284">
            <v>-6340950.5373597434</v>
          </cell>
          <cell r="AJ284">
            <v>0</v>
          </cell>
          <cell r="AK284">
            <v>0</v>
          </cell>
          <cell r="AL284">
            <v>-6340950.5373597434</v>
          </cell>
          <cell r="AM284">
            <v>0</v>
          </cell>
          <cell r="AN284">
            <v>10885474.688055737</v>
          </cell>
          <cell r="AP284">
            <v>0</v>
          </cell>
          <cell r="AQ284">
            <v>14315286.217084259</v>
          </cell>
          <cell r="AR284">
            <v>1</v>
          </cell>
          <cell r="AS284">
            <v>0</v>
          </cell>
          <cell r="AT284">
            <v>4544524.1506959936</v>
          </cell>
          <cell r="AU284">
            <v>-3912503.4142398024</v>
          </cell>
          <cell r="AV284">
            <v>0</v>
          </cell>
          <cell r="AW284">
            <v>0</v>
          </cell>
          <cell r="AX284">
            <v>-3912503.4142398024</v>
          </cell>
          <cell r="AY284">
            <v>-6705475.8493040064</v>
          </cell>
          <cell r="AZ284">
            <v>0</v>
          </cell>
          <cell r="BA284">
            <v>96916</v>
          </cell>
          <cell r="BB284">
            <v>-6608559.8493040064</v>
          </cell>
          <cell r="BC284" t="str">
            <v xml:space="preserve"> </v>
          </cell>
          <cell r="BD284" t="str">
            <v xml:space="preserve"> </v>
          </cell>
          <cell r="BE284">
            <v>-3912503.429494869</v>
          </cell>
        </row>
        <row r="285">
          <cell r="A285" t="str">
            <v>Show</v>
          </cell>
          <cell r="B285" t="str">
            <v>US Structured Credit-Book</v>
          </cell>
          <cell r="C285" t="str">
            <v>Special Assets - Performing</v>
          </cell>
          <cell r="D285" t="str">
            <v>Lydecker</v>
          </cell>
          <cell r="E285" t="str">
            <v>713-853-3504</v>
          </cell>
          <cell r="F285" t="str">
            <v>LSI Debt II Bridge Loan</v>
          </cell>
          <cell r="G285" t="str">
            <v xml:space="preserve"> </v>
          </cell>
          <cell r="H285" t="str">
            <v>OSX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375000</v>
          </cell>
          <cell r="Q285">
            <v>375000</v>
          </cell>
          <cell r="R285">
            <v>0</v>
          </cell>
          <cell r="S285" t="str">
            <v>614-9982</v>
          </cell>
          <cell r="V285">
            <v>375000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375000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10856.83</v>
          </cell>
          <cell r="AL285">
            <v>10856.83</v>
          </cell>
          <cell r="AM285">
            <v>0</v>
          </cell>
          <cell r="AN285">
            <v>375000</v>
          </cell>
          <cell r="AP285">
            <v>0</v>
          </cell>
          <cell r="AQ285">
            <v>375000</v>
          </cell>
          <cell r="AR285">
            <v>1</v>
          </cell>
          <cell r="AS285">
            <v>0</v>
          </cell>
          <cell r="AT285">
            <v>375000</v>
          </cell>
          <cell r="AU285">
            <v>0</v>
          </cell>
          <cell r="AV285">
            <v>0</v>
          </cell>
          <cell r="AW285">
            <v>10856.83</v>
          </cell>
          <cell r="AX285">
            <v>10856.83</v>
          </cell>
          <cell r="AY285">
            <v>0</v>
          </cell>
          <cell r="AZ285">
            <v>0</v>
          </cell>
          <cell r="BA285">
            <v>16476.63</v>
          </cell>
          <cell r="BB285">
            <v>16476.63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Enron Raptor I - US Structured Credit-Book</v>
          </cell>
          <cell r="C286" t="str">
            <v>Special Assets - Performing Raptor</v>
          </cell>
          <cell r="D286" t="str">
            <v>Lydecker</v>
          </cell>
          <cell r="E286" t="str">
            <v>713-853-3504</v>
          </cell>
          <cell r="F286" t="str">
            <v>LSI Debt II Bridge Loan Raptor I</v>
          </cell>
          <cell r="G286" t="str">
            <v xml:space="preserve"> </v>
          </cell>
          <cell r="H286" t="str">
            <v>OSX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614-9982</v>
          </cell>
          <cell r="V286">
            <v>0</v>
          </cell>
          <cell r="W286" t="str">
            <v>015:Enron Raptor I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US Structured Credit-Book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Convertible Note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2484257.86</v>
          </cell>
          <cell r="Q287">
            <v>2484257.86</v>
          </cell>
          <cell r="R287">
            <v>0</v>
          </cell>
          <cell r="S287" t="str">
            <v>61-10224</v>
          </cell>
          <cell r="V287">
            <v>2484257.86</v>
          </cell>
          <cell r="W287" t="str">
            <v>001:Enron-NA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2484257.86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1799257.86</v>
          </cell>
          <cell r="AP287">
            <v>0</v>
          </cell>
          <cell r="AQ287">
            <v>1799257.86</v>
          </cell>
          <cell r="AR287">
            <v>1</v>
          </cell>
          <cell r="AS287">
            <v>0</v>
          </cell>
          <cell r="AT287">
            <v>2484257.86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US Structured Credit-Book</v>
          </cell>
          <cell r="C288" t="str">
            <v>Portfolio</v>
          </cell>
          <cell r="D288" t="str">
            <v>Maffet</v>
          </cell>
          <cell r="E288" t="str">
            <v>713-853-3212</v>
          </cell>
          <cell r="F288" t="str">
            <v>Kafus Term Loan A</v>
          </cell>
          <cell r="G288" t="str">
            <v xml:space="preserve"> </v>
          </cell>
          <cell r="H288" t="str">
            <v>Paper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8645948</v>
          </cell>
          <cell r="Q288">
            <v>8645948</v>
          </cell>
          <cell r="R288">
            <v>0</v>
          </cell>
          <cell r="S288" t="str">
            <v>61-5027</v>
          </cell>
          <cell r="V288">
            <v>8645948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8645948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173051.10090364132</v>
          </cell>
          <cell r="AN288">
            <v>8645948</v>
          </cell>
          <cell r="AP288">
            <v>0</v>
          </cell>
          <cell r="AQ288">
            <v>8645948</v>
          </cell>
          <cell r="AR288">
            <v>1</v>
          </cell>
          <cell r="AS288">
            <v>0</v>
          </cell>
          <cell r="AT288">
            <v>8645948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197710.68291945197</v>
          </cell>
          <cell r="AZ288">
            <v>0</v>
          </cell>
          <cell r="BA288">
            <v>246666.66666666674</v>
          </cell>
          <cell r="BB288">
            <v>444377.34958611871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US Structured Credit-Book</v>
          </cell>
          <cell r="C289" t="str">
            <v>Portfolio</v>
          </cell>
          <cell r="D289" t="str">
            <v>Maffet</v>
          </cell>
          <cell r="E289" t="str">
            <v>713-853-3212</v>
          </cell>
          <cell r="F289" t="str">
            <v>Kafus Term Loan B</v>
          </cell>
          <cell r="G289" t="str">
            <v xml:space="preserve"> </v>
          </cell>
          <cell r="H289" t="str">
            <v>Paper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8645948</v>
          </cell>
          <cell r="Q289">
            <v>8645948</v>
          </cell>
          <cell r="R289">
            <v>0</v>
          </cell>
          <cell r="S289" t="str">
            <v>61-5028</v>
          </cell>
          <cell r="V289">
            <v>8645948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8645948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173051.10090364132</v>
          </cell>
          <cell r="AN289">
            <v>8645948</v>
          </cell>
          <cell r="AP289">
            <v>0</v>
          </cell>
          <cell r="AQ289">
            <v>8645948</v>
          </cell>
          <cell r="AR289">
            <v>1</v>
          </cell>
          <cell r="AS289">
            <v>0</v>
          </cell>
          <cell r="AT289">
            <v>8645948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197710.68291945197</v>
          </cell>
          <cell r="AZ289">
            <v>0</v>
          </cell>
          <cell r="BA289">
            <v>246666.66666666674</v>
          </cell>
          <cell r="BB289">
            <v>444377.34958611871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US Structured Credit-MTM</v>
          </cell>
          <cell r="C290" t="str">
            <v>Portfolio</v>
          </cell>
          <cell r="D290" t="str">
            <v>Maffet</v>
          </cell>
          <cell r="E290" t="str">
            <v>713-853-3212</v>
          </cell>
          <cell r="F290" t="str">
            <v>Kafus Recon Term Loan 1</v>
          </cell>
          <cell r="G290" t="str">
            <v xml:space="preserve"> </v>
          </cell>
          <cell r="H290" t="str">
            <v>Paper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581-628</v>
          </cell>
          <cell r="V290">
            <v>0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817288.75101833185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-395435</v>
          </cell>
          <cell r="BB290">
            <v>-395435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US Structured Credit-MTM</v>
          </cell>
          <cell r="C291" t="str">
            <v>Portfolio</v>
          </cell>
          <cell r="D291" t="str">
            <v>Maffet</v>
          </cell>
          <cell r="E291" t="str">
            <v>713-853-3212</v>
          </cell>
          <cell r="F291" t="str">
            <v>Kafus Recon Term Loan 2</v>
          </cell>
          <cell r="G291" t="str">
            <v xml:space="preserve"> </v>
          </cell>
          <cell r="H291" t="str">
            <v>Paper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581-628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Special Assets - Performing</v>
          </cell>
          <cell r="D292" t="str">
            <v>Lydecker</v>
          </cell>
          <cell r="E292" t="str">
            <v>713-853-3504</v>
          </cell>
          <cell r="F292" t="str">
            <v>LSI Preferred</v>
          </cell>
          <cell r="G292" t="str">
            <v xml:space="preserve"> </v>
          </cell>
          <cell r="H292" t="str">
            <v>OSX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3.7252902984619141E-9</v>
          </cell>
          <cell r="Q292">
            <v>3.7252902984619141E-9</v>
          </cell>
          <cell r="R292">
            <v>0</v>
          </cell>
          <cell r="S292" t="str">
            <v>614-665</v>
          </cell>
          <cell r="V292">
            <v>3.7252902984619141E-9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3.7252902984619141E-9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81363.555139594711</v>
          </cell>
          <cell r="AJ292">
            <v>0</v>
          </cell>
          <cell r="AK292">
            <v>0</v>
          </cell>
          <cell r="AL292">
            <v>81363.555139594711</v>
          </cell>
          <cell r="AM292">
            <v>-730023.22451917874</v>
          </cell>
          <cell r="AN292">
            <v>2378867.4230870698</v>
          </cell>
          <cell r="AP292">
            <v>0</v>
          </cell>
          <cell r="AQ292">
            <v>1491673.8348593626</v>
          </cell>
          <cell r="AR292">
            <v>1</v>
          </cell>
          <cell r="AS292">
            <v>0</v>
          </cell>
          <cell r="AT292">
            <v>3.7252902984619141E-9</v>
          </cell>
          <cell r="AU292">
            <v>24502.15506055532</v>
          </cell>
          <cell r="AV292">
            <v>0</v>
          </cell>
          <cell r="AW292">
            <v>0</v>
          </cell>
          <cell r="AX292">
            <v>24502.15506055532</v>
          </cell>
          <cell r="AY292">
            <v>1044801.1546531771</v>
          </cell>
          <cell r="AZ292">
            <v>0</v>
          </cell>
          <cell r="BA292">
            <v>-434000</v>
          </cell>
          <cell r="BB292">
            <v>610801.15465317713</v>
          </cell>
          <cell r="BC292" t="str">
            <v xml:space="preserve"> </v>
          </cell>
          <cell r="BD292" t="str">
            <v xml:space="preserve"> </v>
          </cell>
          <cell r="BE292">
            <v>24502.15506055532</v>
          </cell>
        </row>
        <row r="293">
          <cell r="A293" t="str">
            <v>Hide</v>
          </cell>
          <cell r="B293" t="str">
            <v>Enron Raptor I - US Structured Credit-MTM</v>
          </cell>
          <cell r="C293" t="str">
            <v>Special Assets - Performing Raptor</v>
          </cell>
          <cell r="D293" t="str">
            <v>Lydecker</v>
          </cell>
          <cell r="E293" t="str">
            <v>713-853-3504</v>
          </cell>
          <cell r="F293" t="str">
            <v>LSI Preferred Raptor I</v>
          </cell>
          <cell r="G293" t="str">
            <v xml:space="preserve"> </v>
          </cell>
          <cell r="H293" t="str">
            <v>Special Assets - Performing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2475135.161529948</v>
          </cell>
          <cell r="Q293">
            <v>2469346.1710599186</v>
          </cell>
          <cell r="R293">
            <v>5788.9904700294137</v>
          </cell>
          <cell r="S293" t="str">
            <v>614-665</v>
          </cell>
          <cell r="V293">
            <v>2475135.161529948</v>
          </cell>
          <cell r="W293" t="str">
            <v>015:Enron Raptor I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2469346.1710599186</v>
          </cell>
          <cell r="AE293">
            <v>5788.9904700294137</v>
          </cell>
          <cell r="AF293">
            <v>0</v>
          </cell>
          <cell r="AG293">
            <v>0</v>
          </cell>
          <cell r="AH293">
            <v>5788.9904700294137</v>
          </cell>
          <cell r="AI293">
            <v>20506.805905424058</v>
          </cell>
          <cell r="AJ293">
            <v>0</v>
          </cell>
          <cell r="AK293">
            <v>0</v>
          </cell>
          <cell r="AL293">
            <v>20506.805905424058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2475135.161529948</v>
          </cell>
          <cell r="AU293">
            <v>20506.805905424058</v>
          </cell>
          <cell r="AV293">
            <v>0</v>
          </cell>
          <cell r="AW293">
            <v>0</v>
          </cell>
          <cell r="AX293">
            <v>20506.805905424058</v>
          </cell>
          <cell r="AY293">
            <v>20506.805905424058</v>
          </cell>
          <cell r="AZ293">
            <v>0</v>
          </cell>
          <cell r="BA293">
            <v>0</v>
          </cell>
          <cell r="BB293">
            <v>20506.805905424058</v>
          </cell>
          <cell r="BC293" t="str">
            <v xml:space="preserve"> </v>
          </cell>
          <cell r="BD293" t="str">
            <v xml:space="preserve"> </v>
          </cell>
          <cell r="BE293">
            <v>14717.815435394645</v>
          </cell>
        </row>
        <row r="294">
          <cell r="A294" t="str">
            <v>Show</v>
          </cell>
          <cell r="B294" t="str">
            <v>US Structured Credit-MTM</v>
          </cell>
          <cell r="C294" t="str">
            <v>Paper</v>
          </cell>
          <cell r="D294" t="str">
            <v>Ondarza</v>
          </cell>
          <cell r="E294" t="str">
            <v>713-853-6058</v>
          </cell>
          <cell r="F294" t="str">
            <v>Mobile Energy Services (Distressed Debt)</v>
          </cell>
          <cell r="G294" t="str">
            <v xml:space="preserve"> </v>
          </cell>
          <cell r="H294" t="str">
            <v>Paper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848068.65728015907</v>
          </cell>
          <cell r="Q294">
            <v>848068.65728015907</v>
          </cell>
          <cell r="R294">
            <v>0</v>
          </cell>
          <cell r="S294" t="str">
            <v>2413-3027</v>
          </cell>
          <cell r="V294">
            <v>848068.65728015907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848068.65728015907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3942.9004999999888</v>
          </cell>
          <cell r="AN294">
            <v>848068.65728015907</v>
          </cell>
          <cell r="AP294">
            <v>0</v>
          </cell>
          <cell r="AQ294">
            <v>848068.65728015907</v>
          </cell>
          <cell r="AR294">
            <v>1</v>
          </cell>
          <cell r="AS294">
            <v>0</v>
          </cell>
          <cell r="AT294">
            <v>848068.65728015907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11872.96120192227</v>
          </cell>
          <cell r="AZ294">
            <v>0</v>
          </cell>
          <cell r="BA294">
            <v>0</v>
          </cell>
          <cell r="BB294">
            <v>11872.96120192227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Production Payments</v>
          </cell>
          <cell r="C295" t="str">
            <v>Special Assets - Performing</v>
          </cell>
          <cell r="D295" t="str">
            <v>Lydecker</v>
          </cell>
          <cell r="E295" t="str">
            <v>713-853-3504</v>
          </cell>
          <cell r="F295" t="str">
            <v>NRM Edisto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72-93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17465.96</v>
          </cell>
          <cell r="BB295">
            <v>17465.96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 RA</v>
          </cell>
          <cell r="C296" t="str">
            <v>Special Assets - Non-Performing</v>
          </cell>
          <cell r="D296" t="str">
            <v>Lydecker</v>
          </cell>
          <cell r="E296" t="str">
            <v>713-853-3504</v>
          </cell>
          <cell r="F296" t="str">
            <v>NSM C Sub Notes</v>
          </cell>
          <cell r="G296" t="str">
            <v xml:space="preserve"> </v>
          </cell>
          <cell r="H296" t="str">
            <v>Steel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295-961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Credit-MTM</v>
          </cell>
          <cell r="C297" t="str">
            <v>Downstream</v>
          </cell>
          <cell r="D297" t="str">
            <v>Ajello</v>
          </cell>
          <cell r="E297" t="str">
            <v>713-853-1949</v>
          </cell>
          <cell r="F297" t="str">
            <v>Steel Dynamics Term Loan</v>
          </cell>
          <cell r="G297" t="str">
            <v xml:space="preserve"> </v>
          </cell>
          <cell r="H297" t="str">
            <v>Steel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90-6219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334694.85922078602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US Structured Credit-MTM</v>
          </cell>
          <cell r="C298" t="str">
            <v>Downstream</v>
          </cell>
          <cell r="D298" t="str">
            <v>Ajello</v>
          </cell>
          <cell r="E298" t="str">
            <v>713-853-1949</v>
          </cell>
          <cell r="F298" t="str">
            <v>Steel Dynamics Revolver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90-112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441718.99145038461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-0.22000000000116415</v>
          </cell>
          <cell r="BB298">
            <v>-0.22000000000116415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Private</v>
          </cell>
          <cell r="C299" t="str">
            <v>Special Assets - Non-Performing</v>
          </cell>
          <cell r="D299" t="str">
            <v>Lydecker</v>
          </cell>
          <cell r="E299" t="str">
            <v>713-853-3504</v>
          </cell>
          <cell r="F299" t="str">
            <v>Inland Resources Preferred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5102616</v>
          </cell>
          <cell r="Q299">
            <v>5102616</v>
          </cell>
          <cell r="R299">
            <v>0</v>
          </cell>
          <cell r="S299" t="str">
            <v>58-7684</v>
          </cell>
          <cell r="V299">
            <v>5102616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5102616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-1768456.1958036928</v>
          </cell>
          <cell r="AN299">
            <v>5102616</v>
          </cell>
          <cell r="AP299">
            <v>0</v>
          </cell>
          <cell r="AQ299">
            <v>5102616</v>
          </cell>
          <cell r="AR299">
            <v>1</v>
          </cell>
          <cell r="AS299">
            <v>0</v>
          </cell>
          <cell r="AT299">
            <v>5102616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919878.40970514109</v>
          </cell>
          <cell r="AZ299">
            <v>0</v>
          </cell>
          <cell r="BA299">
            <v>4.0017766878008842E-11</v>
          </cell>
          <cell r="BB299">
            <v>919878.40970514074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 Raptor I - US Private</v>
          </cell>
          <cell r="C300" t="str">
            <v>Special Assets - Non-Performing Raptor</v>
          </cell>
          <cell r="D300" t="str">
            <v>Lydecker</v>
          </cell>
          <cell r="E300" t="str">
            <v>713-853-3504</v>
          </cell>
          <cell r="F300" t="str">
            <v>Inland Resources Preferred Raptor I</v>
          </cell>
          <cell r="G300" t="str">
            <v xml:space="preserve"> </v>
          </cell>
          <cell r="H300" t="str">
            <v>Special Assets - Non-Performing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58-7684</v>
          </cell>
          <cell r="V300">
            <v>0</v>
          </cell>
          <cell r="W300" t="str">
            <v>015:Enron Raptor I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4.0017766878008842E-11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Credit-MTM RA</v>
          </cell>
          <cell r="C301" t="str">
            <v>Special Assets - Non-Performing</v>
          </cell>
          <cell r="D301" t="str">
            <v>Lydecker</v>
          </cell>
          <cell r="E301" t="str">
            <v>713-853-3504</v>
          </cell>
          <cell r="F301" t="str">
            <v>Tripoint (ACS) Revolver</v>
          </cell>
          <cell r="G301" t="str">
            <v xml:space="preserve"> </v>
          </cell>
          <cell r="H301" t="str">
            <v>OSX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1-3407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54792.681189856652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113359.25069294474</v>
          </cell>
          <cell r="AZ301">
            <v>0</v>
          </cell>
          <cell r="BA301">
            <v>19049.25722181952</v>
          </cell>
          <cell r="BB301">
            <v>132408.50791476428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US Structured Credit-MTM RA</v>
          </cell>
          <cell r="C302" t="str">
            <v>Special Assets - Non-Performing</v>
          </cell>
          <cell r="D302" t="str">
            <v>Lydecker</v>
          </cell>
          <cell r="E302" t="str">
            <v>713-853-3504</v>
          </cell>
          <cell r="F302" t="str">
            <v>Tripoint (ACS) Term Loan</v>
          </cell>
          <cell r="G302" t="str">
            <v xml:space="preserve"> </v>
          </cell>
          <cell r="H302" t="str">
            <v>OSX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1-1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118850.09248811041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251128.73062770395</v>
          </cell>
          <cell r="AZ302">
            <v>0</v>
          </cell>
          <cell r="BA302">
            <v>66735.443333333329</v>
          </cell>
          <cell r="BB302">
            <v>317864.1739610373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Aspect Resources Sr. Revolver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6-6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197867.9237481975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447424.65187996381</v>
          </cell>
          <cell r="AZ303">
            <v>0</v>
          </cell>
          <cell r="BA303">
            <v>141747.8572085851</v>
          </cell>
          <cell r="BB303">
            <v>589172.50908854848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Total Return Swap</v>
          </cell>
          <cell r="C304" t="str">
            <v>Iguana</v>
          </cell>
          <cell r="D304" t="str">
            <v>Melendrez</v>
          </cell>
          <cell r="E304" t="str">
            <v>713-345-8670</v>
          </cell>
          <cell r="F304" t="str">
            <v>Mariner Debt Iguana</v>
          </cell>
          <cell r="G304" t="str">
            <v xml:space="preserve"> </v>
          </cell>
          <cell r="H304" t="str">
            <v>Energy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66-9962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2461617</v>
          </cell>
          <cell r="AZ304">
            <v>0</v>
          </cell>
          <cell r="BA304">
            <v>0</v>
          </cell>
          <cell r="BB304">
            <v>2461617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Total Return Swap</v>
          </cell>
          <cell r="C305" t="str">
            <v>Generation East</v>
          </cell>
          <cell r="D305" t="str">
            <v>Duran</v>
          </cell>
          <cell r="E305" t="str">
            <v>713-853-7364</v>
          </cell>
          <cell r="F305" t="str">
            <v>Tenaska TRS</v>
          </cell>
          <cell r="G305" t="str">
            <v xml:space="preserve"> </v>
          </cell>
          <cell r="H305" t="str">
            <v>Generation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18831352</v>
          </cell>
          <cell r="Q305">
            <v>18831352</v>
          </cell>
          <cell r="R305">
            <v>0</v>
          </cell>
          <cell r="S305" t="str">
            <v>7882-10322</v>
          </cell>
          <cell r="V305">
            <v>18831352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18831352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18831352</v>
          </cell>
          <cell r="AP305">
            <v>0</v>
          </cell>
          <cell r="AQ305">
            <v>18831352</v>
          </cell>
          <cell r="AR305">
            <v>1</v>
          </cell>
          <cell r="AS305">
            <v>0</v>
          </cell>
          <cell r="AT305">
            <v>18831352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18831352</v>
          </cell>
          <cell r="AZ305">
            <v>0</v>
          </cell>
          <cell r="BA305">
            <v>0</v>
          </cell>
          <cell r="BB305">
            <v>18831352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US Structured Credit-Book RA</v>
          </cell>
          <cell r="C306" t="str">
            <v>Special Assets - Non-Performing</v>
          </cell>
          <cell r="D306" t="str">
            <v>Lydecker</v>
          </cell>
          <cell r="E306" t="str">
            <v>713-853-3504</v>
          </cell>
          <cell r="F306" t="str">
            <v>Brigham Secured SubDebt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24598904.219999995</v>
          </cell>
          <cell r="Q306">
            <v>24598904.219999995</v>
          </cell>
          <cell r="R306">
            <v>0</v>
          </cell>
          <cell r="S306" t="str">
            <v>1527-2428</v>
          </cell>
          <cell r="V306">
            <v>24598904.219999995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24598904.219999995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1.5285574947483838E-2</v>
          </cell>
          <cell r="AN306">
            <v>26224900.119999997</v>
          </cell>
          <cell r="AP306">
            <v>0</v>
          </cell>
          <cell r="AQ306">
            <v>26224900.119999997</v>
          </cell>
          <cell r="AR306">
            <v>1</v>
          </cell>
          <cell r="AS306">
            <v>0</v>
          </cell>
          <cell r="AT306">
            <v>24598904.219999995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-3000001.6900107525</v>
          </cell>
          <cell r="AZ306">
            <v>0</v>
          </cell>
          <cell r="BA306">
            <v>5499.9999999995925</v>
          </cell>
          <cell r="BB306">
            <v>-2994501.690010753</v>
          </cell>
          <cell r="BC306">
            <v>0.14088083427247938</v>
          </cell>
          <cell r="BD306">
            <v>0.14088083427247938</v>
          </cell>
          <cell r="BE306">
            <v>0</v>
          </cell>
        </row>
        <row r="307">
          <cell r="A307" t="str">
            <v>Hide</v>
          </cell>
          <cell r="B307" t="str">
            <v>Enron Raptor I - US Structured Credit-Book RA</v>
          </cell>
          <cell r="C307" t="str">
            <v>Special Assets - Non-Performing Raptor</v>
          </cell>
          <cell r="D307" t="str">
            <v>Lydecker</v>
          </cell>
          <cell r="E307" t="str">
            <v>713-853-3504</v>
          </cell>
          <cell r="F307" t="str">
            <v>Brigham Secured SubDebt Raptor I</v>
          </cell>
          <cell r="G307" t="str">
            <v xml:space="preserve"> </v>
          </cell>
          <cell r="H307" t="str">
            <v>Special Assets - Non-Performing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1527-2428</v>
          </cell>
          <cell r="V307">
            <v>0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1.5285574947483838E-2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0.94301495352283438</v>
          </cell>
          <cell r="BD307">
            <v>0.91154625253207289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Heartland Contingent Construction Loan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2444129.7200000002</v>
          </cell>
          <cell r="Q308">
            <v>2444129.7200000002</v>
          </cell>
          <cell r="R308">
            <v>0</v>
          </cell>
          <cell r="S308" t="str">
            <v>126-226</v>
          </cell>
          <cell r="V308">
            <v>2444129.7200000002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2444129.7200000002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2500000</v>
          </cell>
          <cell r="AP308">
            <v>0</v>
          </cell>
          <cell r="AQ308">
            <v>2500000</v>
          </cell>
          <cell r="AR308">
            <v>1</v>
          </cell>
          <cell r="AS308">
            <v>0</v>
          </cell>
          <cell r="AT308">
            <v>2444129.7200000002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US Structured Credit-Book RA</v>
          </cell>
          <cell r="C309" t="str">
            <v>Special Assets - Non-Performing Raptor</v>
          </cell>
          <cell r="D309" t="str">
            <v>Lydecker</v>
          </cell>
          <cell r="E309" t="str">
            <v>713-853-3504</v>
          </cell>
          <cell r="F309" t="str">
            <v>Heartland Contingent Construction Loan Raptor I</v>
          </cell>
          <cell r="G309" t="str">
            <v xml:space="preserve"> </v>
          </cell>
          <cell r="H309" t="str">
            <v>Special Assets - Non-Performing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126-226</v>
          </cell>
          <cell r="V309">
            <v>0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Structured Credit-Book RA</v>
          </cell>
          <cell r="C310" t="str">
            <v>Portfolio</v>
          </cell>
          <cell r="D310" t="str">
            <v>Maffet</v>
          </cell>
          <cell r="E310" t="str">
            <v>713-853-3212</v>
          </cell>
          <cell r="F310" t="str">
            <v>CanFibre Lackawanna Subdebt</v>
          </cell>
          <cell r="G310" t="str">
            <v xml:space="preserve"> </v>
          </cell>
          <cell r="H310" t="str">
            <v>Paper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905631.47</v>
          </cell>
          <cell r="Q310">
            <v>905631.47</v>
          </cell>
          <cell r="R310">
            <v>0</v>
          </cell>
          <cell r="S310" t="str">
            <v>181-545</v>
          </cell>
          <cell r="V310">
            <v>905631.47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905631.47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1100000</v>
          </cell>
          <cell r="AP310">
            <v>0</v>
          </cell>
          <cell r="AQ310">
            <v>1100000</v>
          </cell>
          <cell r="AR310">
            <v>1</v>
          </cell>
          <cell r="AS310">
            <v>0</v>
          </cell>
          <cell r="AT310">
            <v>905631.47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-24328.89</v>
          </cell>
          <cell r="BB310">
            <v>-24328.89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US Structured Credit-Book RA</v>
          </cell>
          <cell r="C311" t="str">
            <v>Special Assets - Non-Performing</v>
          </cell>
          <cell r="D311" t="str">
            <v>Lydecker</v>
          </cell>
          <cell r="E311" t="str">
            <v>713-853-3504</v>
          </cell>
          <cell r="F311" t="str">
            <v>Carrizo Pref.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V311">
            <v>0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2859375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Credit-MTM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Chadwell Loan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17-18</v>
          </cell>
          <cell r="V312">
            <v>0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9514.422398788849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-6586.0608620434114</v>
          </cell>
          <cell r="AZ312">
            <v>0</v>
          </cell>
          <cell r="BA312">
            <v>-7486.2564645766306</v>
          </cell>
          <cell r="BB312">
            <v>-14072.317326620043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Enron Global Markets - US Structured Credit-MTM</v>
          </cell>
          <cell r="C313" t="str">
            <v>Coal</v>
          </cell>
          <cell r="D313" t="str">
            <v>Beyer</v>
          </cell>
          <cell r="E313" t="str">
            <v>713-853-9825</v>
          </cell>
          <cell r="F313" t="str">
            <v>Cline Resources - Dakota B EGM</v>
          </cell>
          <cell r="G313" t="str">
            <v xml:space="preserve"> </v>
          </cell>
          <cell r="H313" t="str">
            <v>Coal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777329.03078061284</v>
          </cell>
          <cell r="Q313">
            <v>776889.25000222656</v>
          </cell>
          <cell r="R313">
            <v>439.78077838628087</v>
          </cell>
          <cell r="S313" t="str">
            <v>2354-8560</v>
          </cell>
          <cell r="V313">
            <v>777329.03078061284</v>
          </cell>
          <cell r="W313" t="str">
            <v>014:Enron Global Markets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776889.25000222656</v>
          </cell>
          <cell r="AE313">
            <v>439.78077838628087</v>
          </cell>
          <cell r="AF313">
            <v>0</v>
          </cell>
          <cell r="AG313">
            <v>0</v>
          </cell>
          <cell r="AH313">
            <v>439.78077838628087</v>
          </cell>
          <cell r="AI313">
            <v>-14856.593054430909</v>
          </cell>
          <cell r="AJ313">
            <v>0</v>
          </cell>
          <cell r="AK313">
            <v>0</v>
          </cell>
          <cell r="AL313">
            <v>-14856.593054430909</v>
          </cell>
          <cell r="AM313">
            <v>0</v>
          </cell>
          <cell r="AN313">
            <v>792185.62383504375</v>
          </cell>
          <cell r="AP313">
            <v>0</v>
          </cell>
          <cell r="AQ313">
            <v>936852.76290676964</v>
          </cell>
          <cell r="AR313">
            <v>1</v>
          </cell>
          <cell r="AS313">
            <v>0</v>
          </cell>
          <cell r="AT313">
            <v>777329.03078061284</v>
          </cell>
          <cell r="AU313">
            <v>3463.6128576480551</v>
          </cell>
          <cell r="AV313">
            <v>0</v>
          </cell>
          <cell r="AW313">
            <v>0</v>
          </cell>
          <cell r="AX313">
            <v>3463.6128576480551</v>
          </cell>
          <cell r="AY313">
            <v>-2825.9692193871597</v>
          </cell>
          <cell r="AZ313">
            <v>0</v>
          </cell>
          <cell r="BA313">
            <v>1958.3259962063275</v>
          </cell>
          <cell r="BB313">
            <v>-867.64322318086124</v>
          </cell>
          <cell r="BC313" t="str">
            <v xml:space="preserve"> </v>
          </cell>
          <cell r="BD313" t="str">
            <v xml:space="preserve"> </v>
          </cell>
          <cell r="BE313">
            <v>3023.8320792617742</v>
          </cell>
        </row>
        <row r="314">
          <cell r="A314" t="str">
            <v>Hide</v>
          </cell>
          <cell r="B314" t="str">
            <v>Enron Global Markets - US Structured Credit-MTM</v>
          </cell>
          <cell r="C314" t="str">
            <v>Coal</v>
          </cell>
          <cell r="D314" t="str">
            <v>Beyer</v>
          </cell>
          <cell r="E314" t="str">
            <v>713-853-9825</v>
          </cell>
          <cell r="F314" t="str">
            <v>Cline Resources - Panther B EGM</v>
          </cell>
          <cell r="G314" t="str">
            <v xml:space="preserve"> </v>
          </cell>
          <cell r="H314" t="str">
            <v>Coal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3006402.7453277702</v>
          </cell>
          <cell r="Q314">
            <v>2997707.5438721506</v>
          </cell>
          <cell r="R314">
            <v>8695.2014556196518</v>
          </cell>
          <cell r="S314" t="str">
            <v>2354-7445</v>
          </cell>
          <cell r="V314">
            <v>3006402.7453277702</v>
          </cell>
          <cell r="W314" t="str">
            <v>014:Enron Global Markets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2997707.5438721506</v>
          </cell>
          <cell r="AE314">
            <v>8695.2014556196518</v>
          </cell>
          <cell r="AF314">
            <v>0</v>
          </cell>
          <cell r="AG314">
            <v>0</v>
          </cell>
          <cell r="AH314">
            <v>8695.2014556196518</v>
          </cell>
          <cell r="AI314">
            <v>45775.512230078224</v>
          </cell>
          <cell r="AJ314">
            <v>0</v>
          </cell>
          <cell r="AK314">
            <v>0</v>
          </cell>
          <cell r="AL314">
            <v>45775.512230078224</v>
          </cell>
          <cell r="AM314">
            <v>0</v>
          </cell>
          <cell r="AN314">
            <v>2682343.2930976921</v>
          </cell>
          <cell r="AP314">
            <v>0</v>
          </cell>
          <cell r="AQ314">
            <v>1015465.0174588084</v>
          </cell>
          <cell r="AR314">
            <v>1</v>
          </cell>
          <cell r="AS314">
            <v>0</v>
          </cell>
          <cell r="AT314">
            <v>3006402.7453277702</v>
          </cell>
          <cell r="AU314">
            <v>17699.072278019041</v>
          </cell>
          <cell r="AV314">
            <v>0</v>
          </cell>
          <cell r="AW314">
            <v>-779.63</v>
          </cell>
          <cell r="AX314">
            <v>16919.44227801904</v>
          </cell>
          <cell r="AY314">
            <v>213259.54532777052</v>
          </cell>
          <cell r="AZ314">
            <v>0</v>
          </cell>
          <cell r="BA314">
            <v>6443.9386687127626</v>
          </cell>
          <cell r="BB314">
            <v>219703.48399648326</v>
          </cell>
          <cell r="BC314" t="str">
            <v xml:space="preserve"> </v>
          </cell>
          <cell r="BD314" t="str">
            <v xml:space="preserve"> </v>
          </cell>
          <cell r="BE314">
            <v>9003.870822399389</v>
          </cell>
        </row>
        <row r="315">
          <cell r="A315" t="str">
            <v>Hide</v>
          </cell>
          <cell r="B315" t="str">
            <v>Enron Global Markets - US Structured Credit-MTM</v>
          </cell>
          <cell r="C315" t="str">
            <v>Coal</v>
          </cell>
          <cell r="D315" t="str">
            <v>Beyer</v>
          </cell>
          <cell r="E315" t="str">
            <v>713-853-9825</v>
          </cell>
          <cell r="F315" t="str">
            <v>Remington Debt EGM</v>
          </cell>
          <cell r="G315" t="str">
            <v xml:space="preserve"> </v>
          </cell>
          <cell r="H315" t="str">
            <v>Coal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782658.53524867073</v>
          </cell>
          <cell r="Q315">
            <v>782225.43624776753</v>
          </cell>
          <cell r="R315">
            <v>433.0990009031957</v>
          </cell>
          <cell r="S315" t="str">
            <v>2354-8561</v>
          </cell>
          <cell r="V315">
            <v>782658.53524867073</v>
          </cell>
          <cell r="W315" t="str">
            <v>014:Enron Global Markets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782225.43624776753</v>
          </cell>
          <cell r="AE315">
            <v>433.0990009031957</v>
          </cell>
          <cell r="AF315">
            <v>0</v>
          </cell>
          <cell r="AG315">
            <v>0</v>
          </cell>
          <cell r="AH315">
            <v>433.0990009031957</v>
          </cell>
          <cell r="AI315">
            <v>-15314.880297270254</v>
          </cell>
          <cell r="AJ315">
            <v>0</v>
          </cell>
          <cell r="AK315">
            <v>0</v>
          </cell>
          <cell r="AL315">
            <v>-15314.880297270254</v>
          </cell>
          <cell r="AM315">
            <v>0</v>
          </cell>
          <cell r="AN315">
            <v>797973.41554594098</v>
          </cell>
          <cell r="AP315">
            <v>0</v>
          </cell>
          <cell r="AQ315">
            <v>937984.25422465301</v>
          </cell>
          <cell r="AR315">
            <v>1</v>
          </cell>
          <cell r="AS315">
            <v>0</v>
          </cell>
          <cell r="AT315">
            <v>782658.53524867073</v>
          </cell>
          <cell r="AU315">
            <v>3308.8653998323716</v>
          </cell>
          <cell r="AV315">
            <v>0</v>
          </cell>
          <cell r="AW315">
            <v>0</v>
          </cell>
          <cell r="AX315">
            <v>3308.8653998323716</v>
          </cell>
          <cell r="AY315">
            <v>1406.785248670727</v>
          </cell>
          <cell r="AZ315">
            <v>0</v>
          </cell>
          <cell r="BA315">
            <v>3388.5749475033372</v>
          </cell>
          <cell r="BB315">
            <v>4795.3601961740642</v>
          </cell>
          <cell r="BC315" t="str">
            <v xml:space="preserve"> </v>
          </cell>
          <cell r="BD315" t="str">
            <v xml:space="preserve"> </v>
          </cell>
          <cell r="BE315">
            <v>2875.7663989291759</v>
          </cell>
        </row>
        <row r="316">
          <cell r="A316" t="str">
            <v>Show</v>
          </cell>
          <cell r="B316" t="str">
            <v>US Structured Credit-Book</v>
          </cell>
          <cell r="C316" t="str">
            <v>Portfolio</v>
          </cell>
          <cell r="D316" t="str">
            <v>CTG</v>
          </cell>
          <cell r="E316" t="str">
            <v>Not Available</v>
          </cell>
          <cell r="F316" t="str">
            <v>Chewco Loan</v>
          </cell>
          <cell r="G316" t="str">
            <v xml:space="preserve"> </v>
          </cell>
          <cell r="H316" t="str">
            <v>Other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23655817.350000001</v>
          </cell>
          <cell r="Q316">
            <v>23655817.350000001</v>
          </cell>
          <cell r="R316">
            <v>0</v>
          </cell>
          <cell r="S316" t="str">
            <v>2893-3827</v>
          </cell>
          <cell r="V316">
            <v>23655817.350000001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23655817.350000001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445140</v>
          </cell>
          <cell r="AL316">
            <v>445140</v>
          </cell>
          <cell r="AM316">
            <v>0</v>
          </cell>
          <cell r="AN316">
            <v>23429645.390000001</v>
          </cell>
          <cell r="AP316">
            <v>0</v>
          </cell>
          <cell r="AQ316">
            <v>23429645.390000001</v>
          </cell>
          <cell r="AR316">
            <v>1</v>
          </cell>
          <cell r="AS316">
            <v>0</v>
          </cell>
          <cell r="AT316">
            <v>23655817.350000001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1282475</v>
          </cell>
          <cell r="BB316">
            <v>1282475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</v>
          </cell>
          <cell r="C317" t="str">
            <v>Portfolio</v>
          </cell>
          <cell r="D317" t="str">
            <v>CTG</v>
          </cell>
          <cell r="E317" t="str">
            <v>Not Available</v>
          </cell>
          <cell r="F317" t="str">
            <v>Merlin CLO Equity Option</v>
          </cell>
          <cell r="G317" t="str">
            <v xml:space="preserve"> </v>
          </cell>
          <cell r="H317" t="str">
            <v>Other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5491458</v>
          </cell>
          <cell r="Q317">
            <v>5491458</v>
          </cell>
          <cell r="R317">
            <v>0</v>
          </cell>
          <cell r="S317" t="str">
            <v>4182-5518</v>
          </cell>
          <cell r="V317">
            <v>5491458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5491458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20986405</v>
          </cell>
          <cell r="AN317">
            <v>5491458</v>
          </cell>
          <cell r="AP317">
            <v>0</v>
          </cell>
          <cell r="AQ317">
            <v>5491458</v>
          </cell>
          <cell r="AR317">
            <v>1</v>
          </cell>
          <cell r="AS317">
            <v>0</v>
          </cell>
          <cell r="AT317">
            <v>5491458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-15306615</v>
          </cell>
          <cell r="AZ317">
            <v>0</v>
          </cell>
          <cell r="BA317">
            <v>0</v>
          </cell>
          <cell r="BB317">
            <v>-15306615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Global Markets - US Structured Credit-MTM</v>
          </cell>
          <cell r="C318" t="str">
            <v>Coal</v>
          </cell>
          <cell r="D318" t="str">
            <v>Beyer</v>
          </cell>
          <cell r="E318" t="str">
            <v>713-853-9825</v>
          </cell>
          <cell r="F318" t="str">
            <v>Jupiter Loan EGM</v>
          </cell>
          <cell r="G318" t="str">
            <v xml:space="preserve"> </v>
          </cell>
          <cell r="H318" t="str">
            <v>Coal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756483.44</v>
          </cell>
          <cell r="Q318">
            <v>756483.44</v>
          </cell>
          <cell r="R318">
            <v>0</v>
          </cell>
          <cell r="S318" t="str">
            <v>7022-9199</v>
          </cell>
          <cell r="V318">
            <v>756483.44</v>
          </cell>
          <cell r="W318" t="str">
            <v>014:Enron Global Markets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756483.44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11812.57</v>
          </cell>
          <cell r="AL318">
            <v>11812.57</v>
          </cell>
          <cell r="AM318">
            <v>0</v>
          </cell>
          <cell r="AN318">
            <v>731335.86</v>
          </cell>
          <cell r="AP318">
            <v>0</v>
          </cell>
          <cell r="AQ318">
            <v>731335.86</v>
          </cell>
          <cell r="AR318">
            <v>1</v>
          </cell>
          <cell r="AS318">
            <v>0</v>
          </cell>
          <cell r="AT318">
            <v>756483.44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37848.85</v>
          </cell>
          <cell r="BB318">
            <v>37848.85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US Structured Credit</v>
          </cell>
          <cell r="C319" t="str">
            <v>Upstream</v>
          </cell>
          <cell r="D319" t="str">
            <v>Eubank</v>
          </cell>
          <cell r="E319" t="str">
            <v>713-853-6579</v>
          </cell>
          <cell r="F319" t="str">
            <v>Earl P. Burke Debt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V319">
            <v>0</v>
          </cell>
          <cell r="W319" t="str">
            <v>001:Enron-NA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 RA</v>
          </cell>
          <cell r="C320" t="str">
            <v>Special Assets - Non-Performing</v>
          </cell>
          <cell r="D320" t="str">
            <v>Lydecker</v>
          </cell>
          <cell r="E320" t="str">
            <v>713-853-3504</v>
          </cell>
          <cell r="F320" t="str">
            <v>Gasco Fixed Loan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45-6218</v>
          </cell>
          <cell r="V320">
            <v>0</v>
          </cell>
          <cell r="W320" t="str">
            <v>001:Enron-NA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3049.7789271452493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-160970.14000000001</v>
          </cell>
          <cell r="AZ320">
            <v>0</v>
          </cell>
          <cell r="BA320">
            <v>0</v>
          </cell>
          <cell r="BB320">
            <v>-160970.14000000001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 RA</v>
          </cell>
          <cell r="C321" t="str">
            <v>Special Assets - Non-Performing</v>
          </cell>
          <cell r="D321" t="str">
            <v>Lydecker</v>
          </cell>
          <cell r="E321" t="str">
            <v>713-853-3504</v>
          </cell>
          <cell r="F321" t="str">
            <v>Gasco Floating Loan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4496.946167295313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-8252.66</v>
          </cell>
          <cell r="AZ321">
            <v>0</v>
          </cell>
          <cell r="BA321">
            <v>0</v>
          </cell>
          <cell r="BB321">
            <v>-8252.66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Special Assets - Non-Performing</v>
          </cell>
          <cell r="D322" t="str">
            <v>Lydecker</v>
          </cell>
          <cell r="E322" t="str">
            <v>713-853-3504</v>
          </cell>
          <cell r="F322" t="str">
            <v>Hughes Rawls Loan</v>
          </cell>
          <cell r="G322" t="str">
            <v xml:space="preserve"> </v>
          </cell>
          <cell r="H322" t="str">
            <v>Energy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715350</v>
          </cell>
          <cell r="Q322">
            <v>715350</v>
          </cell>
          <cell r="R322">
            <v>0</v>
          </cell>
          <cell r="S322" t="str">
            <v>56-1886</v>
          </cell>
          <cell r="V322">
            <v>715350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715350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1215350</v>
          </cell>
          <cell r="AP322">
            <v>0</v>
          </cell>
          <cell r="AQ322">
            <v>1215350</v>
          </cell>
          <cell r="AR322">
            <v>1</v>
          </cell>
          <cell r="AS322">
            <v>0</v>
          </cell>
          <cell r="AT322">
            <v>715350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-5587470</v>
          </cell>
          <cell r="AZ322">
            <v>0</v>
          </cell>
          <cell r="BA322">
            <v>191226</v>
          </cell>
          <cell r="BB322">
            <v>-5396244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 Raptor I - US Structured Credit-Book RA</v>
          </cell>
          <cell r="C323" t="str">
            <v>Special Assets - Non-Performing Raptor</v>
          </cell>
          <cell r="D323" t="str">
            <v>Lydecker</v>
          </cell>
          <cell r="E323" t="str">
            <v>713-853-3504</v>
          </cell>
          <cell r="F323" t="str">
            <v>Hughes Rawls Loan Raptor I</v>
          </cell>
          <cell r="G323" t="str">
            <v xml:space="preserve"> </v>
          </cell>
          <cell r="H323" t="str">
            <v>Special Assets - Non-Performing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56-1886</v>
          </cell>
          <cell r="V323">
            <v>0</v>
          </cell>
          <cell r="W323" t="str">
            <v>015:Enron Raptor I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 RA</v>
          </cell>
          <cell r="C324" t="str">
            <v>Special Assets - Non-Performing</v>
          </cell>
          <cell r="D324" t="str">
            <v>Lydecker</v>
          </cell>
          <cell r="E324" t="str">
            <v>713-853-3504</v>
          </cell>
          <cell r="F324" t="str">
            <v>Hughes Rawls Note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784650</v>
          </cell>
          <cell r="Q324">
            <v>784650</v>
          </cell>
          <cell r="R324">
            <v>0</v>
          </cell>
          <cell r="S324" t="str">
            <v>56-5447</v>
          </cell>
          <cell r="V324">
            <v>784650</v>
          </cell>
          <cell r="W324" t="str">
            <v>001:Enron-NA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784650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8100.0104928369692</v>
          </cell>
          <cell r="AN324">
            <v>784650</v>
          </cell>
          <cell r="AP324">
            <v>0</v>
          </cell>
          <cell r="AQ324">
            <v>784650</v>
          </cell>
          <cell r="AR324">
            <v>1</v>
          </cell>
          <cell r="AS324">
            <v>0</v>
          </cell>
          <cell r="AT324">
            <v>784650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34724</v>
          </cell>
          <cell r="BB324">
            <v>34724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 Raptor I - US Structured Credit-Book RA</v>
          </cell>
          <cell r="C325" t="str">
            <v>Special Assets - Non-Performing Raptor</v>
          </cell>
          <cell r="D325" t="str">
            <v>Lydecker</v>
          </cell>
          <cell r="E325" t="str">
            <v>713-853-3504</v>
          </cell>
          <cell r="F325" t="str">
            <v>Hughes Rawls Note Raptor I</v>
          </cell>
          <cell r="G325" t="str">
            <v xml:space="preserve"> </v>
          </cell>
          <cell r="H325" t="str">
            <v>Special Assets - Non-Performing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56-5447</v>
          </cell>
          <cell r="V325">
            <v>0</v>
          </cell>
          <cell r="W325" t="str">
            <v>015:Enron Raptor I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 RA</v>
          </cell>
          <cell r="C326" t="str">
            <v>Special Assets - Non-Performing</v>
          </cell>
          <cell r="D326" t="str">
            <v>Lydecker</v>
          </cell>
          <cell r="E326" t="str">
            <v>713-853-3504</v>
          </cell>
          <cell r="F326" t="str">
            <v>Industrial Holdings</v>
          </cell>
          <cell r="G326" t="str">
            <v xml:space="preserve"> </v>
          </cell>
          <cell r="H326" t="str">
            <v>OSX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7121810</v>
          </cell>
          <cell r="Q326">
            <v>7121810</v>
          </cell>
          <cell r="R326">
            <v>0</v>
          </cell>
          <cell r="S326" t="str">
            <v>1314-1547</v>
          </cell>
          <cell r="V326">
            <v>7121810</v>
          </cell>
          <cell r="W326" t="str">
            <v>001:Enron-NA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7121810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-34679.254906467235</v>
          </cell>
          <cell r="AN326">
            <v>7121810</v>
          </cell>
          <cell r="AP326">
            <v>0</v>
          </cell>
          <cell r="AQ326">
            <v>7121810</v>
          </cell>
          <cell r="AR326">
            <v>1</v>
          </cell>
          <cell r="AS326">
            <v>0</v>
          </cell>
          <cell r="AT326">
            <v>7121810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 Raptor I - US Structured Credit-Book RA</v>
          </cell>
          <cell r="C327" t="str">
            <v>Special Assets - Non-Performing Raptor</v>
          </cell>
          <cell r="D327" t="str">
            <v>Lydecker</v>
          </cell>
          <cell r="E327" t="str">
            <v>713-853-3504</v>
          </cell>
          <cell r="F327" t="str">
            <v>Industrial Holdings Raptor I</v>
          </cell>
          <cell r="G327" t="str">
            <v xml:space="preserve"> </v>
          </cell>
          <cell r="H327" t="str">
            <v>Special Assets - Non-Performing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1314-1547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Melendrez</v>
          </cell>
          <cell r="E328" t="str">
            <v>713-345-8670</v>
          </cell>
          <cell r="F328" t="str">
            <v>Mariner Combined Debt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114091033.74655083</v>
          </cell>
          <cell r="Q328">
            <v>113765978.78474429</v>
          </cell>
          <cell r="R328">
            <v>325054.96180653572</v>
          </cell>
          <cell r="S328" t="str">
            <v>66-0</v>
          </cell>
          <cell r="V328">
            <v>114091033.74655083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113765978.78474429</v>
          </cell>
          <cell r="AE328">
            <v>325054.96180653572</v>
          </cell>
          <cell r="AF328">
            <v>0</v>
          </cell>
          <cell r="AG328">
            <v>0</v>
          </cell>
          <cell r="AH328">
            <v>325054.96180653572</v>
          </cell>
          <cell r="AI328">
            <v>-3483673.9983691275</v>
          </cell>
          <cell r="AJ328">
            <v>0</v>
          </cell>
          <cell r="AK328">
            <v>0</v>
          </cell>
          <cell r="AL328">
            <v>-3483673.9983691275</v>
          </cell>
          <cell r="AM328">
            <v>0</v>
          </cell>
          <cell r="AN328">
            <v>117574707.74491996</v>
          </cell>
          <cell r="AP328">
            <v>0</v>
          </cell>
          <cell r="AQ328">
            <v>30885800</v>
          </cell>
          <cell r="AR328">
            <v>1</v>
          </cell>
          <cell r="AS328">
            <v>0</v>
          </cell>
          <cell r="AT328">
            <v>114091033.74655083</v>
          </cell>
          <cell r="AU328">
            <v>1282795.9368165284</v>
          </cell>
          <cell r="AV328">
            <v>0</v>
          </cell>
          <cell r="AW328">
            <v>0</v>
          </cell>
          <cell r="AX328">
            <v>1282795.9368165284</v>
          </cell>
          <cell r="AY328">
            <v>2091033.7465508282</v>
          </cell>
          <cell r="AZ328">
            <v>0</v>
          </cell>
          <cell r="BA328">
            <v>952701.92</v>
          </cell>
          <cell r="BB328">
            <v>3043735.6665508281</v>
          </cell>
          <cell r="BC328" t="str">
            <v xml:space="preserve"> </v>
          </cell>
          <cell r="BD328" t="str">
            <v xml:space="preserve"> </v>
          </cell>
          <cell r="BE328">
            <v>957740.97500999272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Portfolio</v>
          </cell>
          <cell r="D329" t="str">
            <v>Melendrez</v>
          </cell>
          <cell r="E329" t="str">
            <v>713-345-8670</v>
          </cell>
          <cell r="F329" t="str">
            <v>Mariner Sr. Revolver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V329">
            <v>0</v>
          </cell>
          <cell r="W329" t="str">
            <v>001:Enron-NA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668554.73871992354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4.9476511776447296E-10</v>
          </cell>
          <cell r="AZ329">
            <v>0</v>
          </cell>
          <cell r="BA329">
            <v>-1.862645149230957E-9</v>
          </cell>
          <cell r="BB329">
            <v>-1.862645149230957E-9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Show</v>
          </cell>
          <cell r="B330" t="str">
            <v>Total Return Swap</v>
          </cell>
          <cell r="C330" t="str">
            <v>Iguana</v>
          </cell>
          <cell r="D330" t="str">
            <v>Melendrez</v>
          </cell>
          <cell r="E330" t="str">
            <v>713-345-8670</v>
          </cell>
          <cell r="F330" t="str">
            <v>Mariner Sr. Revolver Iguana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66-4929</v>
          </cell>
          <cell r="V330">
            <v>0</v>
          </cell>
          <cell r="W330" t="str">
            <v>001:Enron-NA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1230809</v>
          </cell>
          <cell r="AZ330">
            <v>0</v>
          </cell>
          <cell r="BA330">
            <v>0</v>
          </cell>
          <cell r="BB330">
            <v>1230809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Enserco Offshore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5424769.9300000006</v>
          </cell>
          <cell r="Q331">
            <v>5424769.9300000006</v>
          </cell>
          <cell r="R331">
            <v>0</v>
          </cell>
          <cell r="S331" t="str">
            <v>4301-5699</v>
          </cell>
          <cell r="V331">
            <v>5424769.9300000006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5424769.9300000006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-136071.20000000001</v>
          </cell>
          <cell r="AL331">
            <v>-136071.20000000001</v>
          </cell>
          <cell r="AM331">
            <v>0</v>
          </cell>
          <cell r="AN331">
            <v>5457647.3200000003</v>
          </cell>
          <cell r="AP331">
            <v>0</v>
          </cell>
          <cell r="AQ331">
            <v>5457647.3200000003</v>
          </cell>
          <cell r="AR331">
            <v>1</v>
          </cell>
          <cell r="AS331">
            <v>0</v>
          </cell>
          <cell r="AT331">
            <v>5424769.9300000006</v>
          </cell>
          <cell r="AU331">
            <v>0</v>
          </cell>
          <cell r="AV331">
            <v>0</v>
          </cell>
          <cell r="AW331">
            <v>23978.799999999999</v>
          </cell>
          <cell r="AX331">
            <v>23978.799999999999</v>
          </cell>
          <cell r="AY331">
            <v>0</v>
          </cell>
          <cell r="AZ331">
            <v>0</v>
          </cell>
          <cell r="BA331">
            <v>-356498.35</v>
          </cell>
          <cell r="BB331">
            <v>-356498.35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Credit-MTM RA</v>
          </cell>
          <cell r="C332" t="str">
            <v>Special Assets - Non-Performing</v>
          </cell>
          <cell r="D332" t="str">
            <v>Lydecker</v>
          </cell>
          <cell r="E332" t="str">
            <v>713-853-3504</v>
          </cell>
          <cell r="F332" t="str">
            <v>Queen Sands Sr. Revolver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V332">
            <v>0</v>
          </cell>
          <cell r="W332" t="str">
            <v>001:Enron-NA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403936.91749005613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Convertible - Private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Basic Energy Preferred</v>
          </cell>
          <cell r="G333" t="str">
            <v xml:space="preserve"> </v>
          </cell>
          <cell r="H333" t="str">
            <v>OSX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4272668.04</v>
          </cell>
          <cell r="Q333">
            <v>4272668.04</v>
          </cell>
          <cell r="R333">
            <v>0</v>
          </cell>
          <cell r="S333" t="str">
            <v>172-4909</v>
          </cell>
          <cell r="V333">
            <v>4272668.04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4272668.04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6000</v>
          </cell>
          <cell r="AN333">
            <v>4190713.51</v>
          </cell>
          <cell r="AP333">
            <v>0</v>
          </cell>
          <cell r="AQ333">
            <v>4190713.51</v>
          </cell>
          <cell r="AR333">
            <v>1</v>
          </cell>
          <cell r="AS333">
            <v>0</v>
          </cell>
          <cell r="AT333">
            <v>4272668.04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Raptor I - Convertible - Private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Basic Energy Preferred Raptor 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172-4909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Enron-Asia Pacific - Structured Credit</v>
          </cell>
          <cell r="C335" t="str">
            <v>Philippines Intl</v>
          </cell>
          <cell r="D335" t="str">
            <v>Unknown</v>
          </cell>
          <cell r="E335" t="str">
            <v>Not Available</v>
          </cell>
          <cell r="F335" t="str">
            <v>Batangas Debt (Notes) Intl</v>
          </cell>
          <cell r="G335" t="str">
            <v xml:space="preserve"> </v>
          </cell>
          <cell r="H335" t="str">
            <v>Philippines Intl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3274000</v>
          </cell>
          <cell r="Q335">
            <v>3274000</v>
          </cell>
          <cell r="R335">
            <v>0</v>
          </cell>
          <cell r="S335">
            <v>0</v>
          </cell>
          <cell r="V335">
            <v>3274000</v>
          </cell>
          <cell r="W335" t="str">
            <v>005:Enron-Asia Pacific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3274000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3274000</v>
          </cell>
          <cell r="AP335">
            <v>0</v>
          </cell>
          <cell r="AQ335">
            <v>3274000</v>
          </cell>
          <cell r="AR335">
            <v>1</v>
          </cell>
          <cell r="AS335">
            <v>0</v>
          </cell>
          <cell r="AT335">
            <v>3274000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DoNotShow</v>
          </cell>
          <cell r="B336" t="str">
            <v>Enron-South America - Structured Credit</v>
          </cell>
          <cell r="C336" t="str">
            <v>Bolivia Intl</v>
          </cell>
          <cell r="D336" t="str">
            <v>Unknown</v>
          </cell>
          <cell r="E336" t="str">
            <v>Not Available</v>
          </cell>
          <cell r="F336" t="str">
            <v>Cuiaba Pipeline - GasBol</v>
          </cell>
          <cell r="G336" t="str">
            <v xml:space="preserve"> </v>
          </cell>
          <cell r="H336" t="str">
            <v>Bolivia Intl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V336">
            <v>0</v>
          </cell>
          <cell r="W336" t="str">
            <v>007:Enron-South America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Structured Credit</v>
          </cell>
          <cell r="C337" t="str">
            <v>Venezuela Intl</v>
          </cell>
          <cell r="D337" t="str">
            <v>Unknown</v>
          </cell>
          <cell r="E337" t="str">
            <v>Not Available</v>
          </cell>
          <cell r="F337" t="str">
            <v>Bachaquero Debt Intl</v>
          </cell>
          <cell r="G337" t="str">
            <v xml:space="preserve"> </v>
          </cell>
          <cell r="H337" t="str">
            <v>Venezuela Intl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V337">
            <v>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DoNotShow</v>
          </cell>
          <cell r="B338" t="str">
            <v>Enron-South America - Structured Credit</v>
          </cell>
          <cell r="C338" t="str">
            <v>Brazil Intl</v>
          </cell>
          <cell r="D338" t="str">
            <v>Unknown</v>
          </cell>
          <cell r="E338" t="str">
            <v>Not Available</v>
          </cell>
          <cell r="F338" t="str">
            <v>Cuiaba Pipeline - GasMat</v>
          </cell>
          <cell r="G338" t="str">
            <v xml:space="preserve"> </v>
          </cell>
          <cell r="H338" t="str">
            <v>Brazil Intl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V338">
            <v>0</v>
          </cell>
          <cell r="W338" t="str">
            <v>007:Enron-South America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DoNotShow</v>
          </cell>
          <cell r="B339" t="str">
            <v>Enron-South America - Structured Credit</v>
          </cell>
          <cell r="C339" t="str">
            <v>Brazil Intl</v>
          </cell>
          <cell r="D339" t="str">
            <v>Unknown</v>
          </cell>
          <cell r="E339" t="str">
            <v>Not Available</v>
          </cell>
          <cell r="F339" t="str">
            <v>Cuiaba Power (480 MW) Debt Intl</v>
          </cell>
          <cell r="G339" t="str">
            <v xml:space="preserve"> </v>
          </cell>
          <cell r="H339" t="str">
            <v>Brazil Intl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V339">
            <v>0</v>
          </cell>
          <cell r="W339" t="str">
            <v>007:Enron-South America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ECM SLP - Portfolio Insurance</v>
          </cell>
          <cell r="C340" t="str">
            <v>Producer ECM</v>
          </cell>
          <cell r="D340" t="str">
            <v>Unknown</v>
          </cell>
          <cell r="E340" t="str">
            <v>Not Available</v>
          </cell>
          <cell r="F340" t="str">
            <v>Beau Canada Options ECM</v>
          </cell>
          <cell r="G340" t="str">
            <v xml:space="preserve"> </v>
          </cell>
          <cell r="H340" t="str">
            <v>Energy</v>
          </cell>
          <cell r="I340" t="str">
            <v>Public</v>
          </cell>
          <cell r="J340" t="str">
            <v>Futures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004:ECM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ECM SLP - Priv. Equity Partnerships</v>
          </cell>
          <cell r="C341" t="str">
            <v>Producer ECM</v>
          </cell>
          <cell r="D341" t="str">
            <v>Eubank</v>
          </cell>
          <cell r="E341" t="str">
            <v>713-853-6579</v>
          </cell>
          <cell r="F341" t="str">
            <v>Ameritex ECM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Partnership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2673963.6</v>
          </cell>
          <cell r="Q341">
            <v>2673963.6</v>
          </cell>
          <cell r="R341">
            <v>0</v>
          </cell>
          <cell r="S341">
            <v>0</v>
          </cell>
          <cell r="V341">
            <v>2673963.6</v>
          </cell>
          <cell r="W341" t="str">
            <v>004:ECM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2673963.6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2673963.6</v>
          </cell>
          <cell r="AP341">
            <v>0</v>
          </cell>
          <cell r="AQ341">
            <v>2673963.6</v>
          </cell>
          <cell r="AR341">
            <v>1</v>
          </cell>
          <cell r="AS341">
            <v>0</v>
          </cell>
          <cell r="AT341">
            <v>2673963.6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-391084.4</v>
          </cell>
          <cell r="AZ341">
            <v>0</v>
          </cell>
          <cell r="BA341">
            <v>0</v>
          </cell>
          <cell r="BB341">
            <v>-391084.4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ECM SLP - US Structured Credit</v>
          </cell>
          <cell r="C342" t="str">
            <v>Producer ECM</v>
          </cell>
          <cell r="D342" t="str">
            <v>Kopper</v>
          </cell>
          <cell r="E342" t="str">
            <v>713-853-7279</v>
          </cell>
          <cell r="F342" t="str">
            <v>Chewco Loan ECM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Partnership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14104646.290000001</v>
          </cell>
          <cell r="Q342">
            <v>14104646.290000001</v>
          </cell>
          <cell r="R342">
            <v>0</v>
          </cell>
          <cell r="S342">
            <v>0</v>
          </cell>
          <cell r="V342">
            <v>14104646.290000001</v>
          </cell>
          <cell r="W342" t="str">
            <v>004:ECM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14104646.290000001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14104646.290000001</v>
          </cell>
          <cell r="AP342">
            <v>0</v>
          </cell>
          <cell r="AQ342">
            <v>14104646.290000001</v>
          </cell>
          <cell r="AR342">
            <v>1</v>
          </cell>
          <cell r="AS342">
            <v>0</v>
          </cell>
          <cell r="AT342">
            <v>14104646.290000001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-0.70999999903142452</v>
          </cell>
          <cell r="AZ342">
            <v>0</v>
          </cell>
          <cell r="BA342">
            <v>0</v>
          </cell>
          <cell r="BB342">
            <v>-0.70999999903142452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ECM SLP - Priv. Equity Partnerships</v>
          </cell>
          <cell r="C343" t="str">
            <v>Producer ECM</v>
          </cell>
          <cell r="D343" t="str">
            <v>Lydecker</v>
          </cell>
          <cell r="E343" t="str">
            <v>713-853-3504</v>
          </cell>
          <cell r="F343" t="str">
            <v>Hughes Rawls ECM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004:ECM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Hide</v>
          </cell>
          <cell r="B344" t="str">
            <v>ECM SLP - US Structured Credit</v>
          </cell>
          <cell r="C344" t="str">
            <v>Producer ECM</v>
          </cell>
          <cell r="D344" t="str">
            <v>Lydecker</v>
          </cell>
          <cell r="E344" t="str">
            <v>713-853-3504</v>
          </cell>
          <cell r="F344" t="str">
            <v>Hughes Rawls Note ECM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V344">
            <v>0</v>
          </cell>
          <cell r="W344" t="str">
            <v>004:ECM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87320.018900482071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-472359</v>
          </cell>
          <cell r="AZ344">
            <v>0</v>
          </cell>
          <cell r="BA344">
            <v>-21193.859242743052</v>
          </cell>
          <cell r="BB344">
            <v>-493552.85924274306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ECM SLP - Priv. Equity Partnerships</v>
          </cell>
          <cell r="C345" t="str">
            <v>Producer ECM</v>
          </cell>
          <cell r="D345" t="str">
            <v>Neyman</v>
          </cell>
          <cell r="E345" t="str">
            <v>713-853-6940</v>
          </cell>
          <cell r="F345" t="str">
            <v>Lewis Energy Group ECM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Partnership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V345">
            <v>0</v>
          </cell>
          <cell r="W345" t="str">
            <v>004:ECM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597786</v>
          </cell>
          <cell r="AJ345">
            <v>0</v>
          </cell>
          <cell r="AK345">
            <v>0</v>
          </cell>
          <cell r="AL345">
            <v>597786</v>
          </cell>
          <cell r="AM345">
            <v>0</v>
          </cell>
          <cell r="AN345">
            <v>5000814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597786</v>
          </cell>
          <cell r="AZ345">
            <v>0</v>
          </cell>
          <cell r="BA345">
            <v>0</v>
          </cell>
          <cell r="BB345">
            <v>597786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ECM SLP - Priv. Equity Partnerships</v>
          </cell>
          <cell r="C346" t="str">
            <v>Producer ECM</v>
          </cell>
          <cell r="D346" t="str">
            <v>Eubank</v>
          </cell>
          <cell r="E346" t="str">
            <v>713-853-6579</v>
          </cell>
          <cell r="F346" t="str">
            <v>Magellan LLC ECM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Partnership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004:ECM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-50207</v>
          </cell>
          <cell r="AZ346">
            <v>0</v>
          </cell>
          <cell r="BA346">
            <v>0</v>
          </cell>
          <cell r="BB346">
            <v>-50207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Hide</v>
          </cell>
          <cell r="I347" t="str">
            <v xml:space="preserve">Private </v>
          </cell>
          <cell r="J347" t="str">
            <v>Common Equity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0</v>
          </cell>
          <cell r="Q347">
            <v>0</v>
          </cell>
          <cell r="R347">
            <v>0</v>
          </cell>
          <cell r="W347" t="str">
            <v>010:Enron Europe</v>
          </cell>
          <cell r="X347">
            <v>0</v>
          </cell>
          <cell r="Y347">
            <v>0</v>
          </cell>
          <cell r="AM347">
            <v>0</v>
          </cell>
          <cell r="AN347">
            <v>8000</v>
          </cell>
        </row>
        <row r="348">
          <cell r="A348" t="str">
            <v>Hide</v>
          </cell>
          <cell r="I348" t="str">
            <v xml:space="preserve">Private </v>
          </cell>
          <cell r="J348" t="str">
            <v>Common Equity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1</v>
          </cell>
          <cell r="P348">
            <v>2449000</v>
          </cell>
          <cell r="Q348">
            <v>2449000</v>
          </cell>
          <cell r="R348">
            <v>0</v>
          </cell>
          <cell r="W348" t="str">
            <v>006:Enron-CALME</v>
          </cell>
          <cell r="X348">
            <v>0</v>
          </cell>
          <cell r="Y348">
            <v>0</v>
          </cell>
          <cell r="AM348">
            <v>0</v>
          </cell>
          <cell r="AN348">
            <v>2449000</v>
          </cell>
        </row>
        <row r="349">
          <cell r="A349" t="str">
            <v>Show</v>
          </cell>
          <cell r="I349" t="str">
            <v xml:space="preserve">Private </v>
          </cell>
          <cell r="J349" t="str">
            <v>Common Equity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1</v>
          </cell>
          <cell r="P349">
            <v>1847000</v>
          </cell>
          <cell r="Q349">
            <v>1847000</v>
          </cell>
          <cell r="R349">
            <v>0</v>
          </cell>
          <cell r="W349" t="str">
            <v>006:Enron-CALME</v>
          </cell>
          <cell r="X349">
            <v>0</v>
          </cell>
          <cell r="Y349">
            <v>0</v>
          </cell>
          <cell r="AM349">
            <v>0</v>
          </cell>
          <cell r="AN349">
            <v>1847000</v>
          </cell>
        </row>
        <row r="350">
          <cell r="A350" t="str">
            <v>Show</v>
          </cell>
          <cell r="I350" t="str">
            <v>Public</v>
          </cell>
          <cell r="J350" t="str">
            <v>Common Equity</v>
          </cell>
          <cell r="K350">
            <v>41135500</v>
          </cell>
          <cell r="L350">
            <v>41135500</v>
          </cell>
          <cell r="M350">
            <v>0</v>
          </cell>
          <cell r="N350">
            <v>1</v>
          </cell>
          <cell r="O350">
            <v>1</v>
          </cell>
          <cell r="P350">
            <v>0.38471739130434707</v>
          </cell>
          <cell r="Q350">
            <v>0.38471739130434707</v>
          </cell>
          <cell r="R350">
            <v>0</v>
          </cell>
          <cell r="W350" t="str">
            <v>010:Enron Europe</v>
          </cell>
          <cell r="X350">
            <v>15825542.249999968</v>
          </cell>
          <cell r="Y350">
            <v>0</v>
          </cell>
          <cell r="AM350">
            <v>6075489.4857432162</v>
          </cell>
          <cell r="AN350">
            <v>18774703.505250003</v>
          </cell>
        </row>
        <row r="351">
          <cell r="A351" t="str">
            <v>Show</v>
          </cell>
          <cell r="I351" t="str">
            <v xml:space="preserve">Private </v>
          </cell>
          <cell r="J351" t="str">
            <v>Common Equity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3812453.1109924703</v>
          </cell>
          <cell r="Q351">
            <v>3812453.1109924703</v>
          </cell>
          <cell r="R351">
            <v>0</v>
          </cell>
          <cell r="W351" t="str">
            <v>010:Enron Europe</v>
          </cell>
          <cell r="X351">
            <v>0</v>
          </cell>
          <cell r="Y351">
            <v>0</v>
          </cell>
          <cell r="AM351">
            <v>0</v>
          </cell>
          <cell r="AN351">
            <v>3808000</v>
          </cell>
        </row>
        <row r="352">
          <cell r="A352" t="str">
            <v>Show</v>
          </cell>
          <cell r="I352" t="str">
            <v xml:space="preserve">Private </v>
          </cell>
          <cell r="J352" t="str">
            <v>Common Equity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1</v>
          </cell>
          <cell r="P352">
            <v>0</v>
          </cell>
          <cell r="Q352">
            <v>0</v>
          </cell>
          <cell r="R352">
            <v>0</v>
          </cell>
          <cell r="W352" t="str">
            <v>010:Enron Europe</v>
          </cell>
          <cell r="X352">
            <v>0</v>
          </cell>
          <cell r="Y352">
            <v>0</v>
          </cell>
          <cell r="AM352">
            <v>0</v>
          </cell>
          <cell r="AN352">
            <v>8000</v>
          </cell>
        </row>
        <row r="353">
          <cell r="A353" t="str">
            <v>Show</v>
          </cell>
          <cell r="I353" t="str">
            <v xml:space="preserve">Private </v>
          </cell>
          <cell r="J353" t="str">
            <v>Common Equity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2449000</v>
          </cell>
          <cell r="Q353">
            <v>2449000</v>
          </cell>
          <cell r="R353">
            <v>0</v>
          </cell>
          <cell r="W353" t="str">
            <v>006:Enron-CALME</v>
          </cell>
          <cell r="X353">
            <v>0</v>
          </cell>
          <cell r="Y353">
            <v>0</v>
          </cell>
          <cell r="AM353">
            <v>0</v>
          </cell>
          <cell r="AN353">
            <v>2449000</v>
          </cell>
        </row>
        <row r="354">
          <cell r="A354" t="str">
            <v>Hide</v>
          </cell>
          <cell r="I354" t="str">
            <v xml:space="preserve">Private </v>
          </cell>
          <cell r="J354" t="str">
            <v>Common Equity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1</v>
          </cell>
          <cell r="P354">
            <v>1847000</v>
          </cell>
          <cell r="Q354">
            <v>1847000</v>
          </cell>
          <cell r="R354">
            <v>0</v>
          </cell>
          <cell r="W354" t="str">
            <v>006:Enron-CALME</v>
          </cell>
          <cell r="X354">
            <v>0</v>
          </cell>
          <cell r="Y354">
            <v>0</v>
          </cell>
          <cell r="AM354">
            <v>0</v>
          </cell>
          <cell r="AN354">
            <v>1847000</v>
          </cell>
        </row>
        <row r="355">
          <cell r="A355" t="str">
            <v>Hide</v>
          </cell>
          <cell r="I355" t="str">
            <v>Public</v>
          </cell>
          <cell r="J355" t="str">
            <v>Common Equity</v>
          </cell>
          <cell r="K355">
            <v>41135500</v>
          </cell>
          <cell r="L355">
            <v>41135500</v>
          </cell>
          <cell r="M355">
            <v>0</v>
          </cell>
          <cell r="N355">
            <v>1</v>
          </cell>
          <cell r="O355">
            <v>1</v>
          </cell>
          <cell r="P355">
            <v>0.39271958311305716</v>
          </cell>
          <cell r="Q355">
            <v>0.38516728343780682</v>
          </cell>
          <cell r="R355">
            <v>7.5522996752503402E-3</v>
          </cell>
          <cell r="W355" t="str">
            <v>010:Enron Europe</v>
          </cell>
          <cell r="X355">
            <v>16154716.411147162</v>
          </cell>
          <cell r="Y355">
            <v>0</v>
          </cell>
          <cell r="AM355">
            <v>6075489.4857432162</v>
          </cell>
          <cell r="AN355">
            <v>18774703.505250003</v>
          </cell>
        </row>
        <row r="356">
          <cell r="A356" t="str">
            <v>Show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W356" t="str">
            <v>001:Enron-NA</v>
          </cell>
          <cell r="X356">
            <v>0</v>
          </cell>
          <cell r="Y356">
            <v>0</v>
          </cell>
          <cell r="AM356">
            <v>0</v>
          </cell>
          <cell r="AN356">
            <v>0</v>
          </cell>
        </row>
        <row r="357">
          <cell r="A357" t="str">
            <v>Hide</v>
          </cell>
          <cell r="I357" t="str">
            <v>Public</v>
          </cell>
          <cell r="J357" t="str">
            <v>Common Equity</v>
          </cell>
          <cell r="K357">
            <v>2519800</v>
          </cell>
          <cell r="L357">
            <v>2519800</v>
          </cell>
          <cell r="M357">
            <v>0</v>
          </cell>
          <cell r="N357">
            <v>0</v>
          </cell>
          <cell r="O357">
            <v>1</v>
          </cell>
          <cell r="P357">
            <v>0</v>
          </cell>
          <cell r="Q357">
            <v>0</v>
          </cell>
          <cell r="R357">
            <v>0</v>
          </cell>
          <cell r="W357" t="str">
            <v>009:Enron-NA Intl</v>
          </cell>
          <cell r="X357">
            <v>0</v>
          </cell>
          <cell r="Y357">
            <v>0</v>
          </cell>
          <cell r="AM357">
            <v>0</v>
          </cell>
          <cell r="AN357">
            <v>0</v>
          </cell>
        </row>
        <row r="358">
          <cell r="A358" t="str">
            <v>Hide</v>
          </cell>
          <cell r="I358" t="str">
            <v>Public</v>
          </cell>
          <cell r="J358" t="str">
            <v>Common Equity</v>
          </cell>
          <cell r="K358">
            <v>1064431516</v>
          </cell>
          <cell r="L358">
            <v>1064431516</v>
          </cell>
          <cell r="M358">
            <v>0</v>
          </cell>
          <cell r="N358">
            <v>0</v>
          </cell>
          <cell r="O358">
            <v>1</v>
          </cell>
          <cell r="P358">
            <v>0.14088083427247938</v>
          </cell>
          <cell r="Q358">
            <v>0.14088083427247938</v>
          </cell>
          <cell r="R358">
            <v>0</v>
          </cell>
          <cell r="W358" t="str">
            <v>006:Enron-CALME</v>
          </cell>
          <cell r="X358">
            <v>0</v>
          </cell>
          <cell r="Y358">
            <v>0</v>
          </cell>
          <cell r="AM358">
            <v>0</v>
          </cell>
          <cell r="AN358">
            <v>149958000</v>
          </cell>
        </row>
        <row r="359">
          <cell r="A359" t="str">
            <v>Hide</v>
          </cell>
          <cell r="I359" t="str">
            <v>Public</v>
          </cell>
          <cell r="J359" t="str">
            <v>Common Equity</v>
          </cell>
          <cell r="K359">
            <v>2528400</v>
          </cell>
          <cell r="L359">
            <v>2528400</v>
          </cell>
          <cell r="M359">
            <v>0</v>
          </cell>
          <cell r="N359">
            <v>0</v>
          </cell>
          <cell r="O359">
            <v>1</v>
          </cell>
          <cell r="P359">
            <v>1.0783316378433367</v>
          </cell>
          <cell r="Q359">
            <v>1.0149536504499628</v>
          </cell>
          <cell r="R359">
            <v>6.3377987393373969E-2</v>
          </cell>
          <cell r="W359" t="str">
            <v>004:ECM</v>
          </cell>
          <cell r="X359">
            <v>0</v>
          </cell>
          <cell r="Y359">
            <v>0</v>
          </cell>
          <cell r="AM359">
            <v>-403837.06579125114</v>
          </cell>
          <cell r="AN359">
            <v>2773493.0518151443</v>
          </cell>
        </row>
        <row r="360">
          <cell r="A360" t="str">
            <v>Hide</v>
          </cell>
          <cell r="I360" t="str">
            <v>Public</v>
          </cell>
          <cell r="J360" t="str">
            <v>Common Equity</v>
          </cell>
          <cell r="K360">
            <v>446082</v>
          </cell>
          <cell r="L360">
            <v>446082</v>
          </cell>
          <cell r="M360">
            <v>0</v>
          </cell>
          <cell r="N360">
            <v>0</v>
          </cell>
          <cell r="O360">
            <v>1</v>
          </cell>
          <cell r="P360">
            <v>1.8379111563241777</v>
          </cell>
          <cell r="Q360">
            <v>1.6374585560592732</v>
          </cell>
          <cell r="R360">
            <v>0.20045260026490452</v>
          </cell>
          <cell r="W360" t="str">
            <v>004:ECM</v>
          </cell>
          <cell r="X360">
            <v>0</v>
          </cell>
          <cell r="Y360">
            <v>0</v>
          </cell>
          <cell r="AM360">
            <v>17657.797534207115</v>
          </cell>
          <cell r="AN360">
            <v>1011872.498114833</v>
          </cell>
        </row>
        <row r="361">
          <cell r="A361" t="str">
            <v>Hide</v>
          </cell>
          <cell r="I361" t="str">
            <v>Public</v>
          </cell>
          <cell r="J361" t="str">
            <v>Common Equity</v>
          </cell>
          <cell r="K361">
            <v>1995232.0000000002</v>
          </cell>
          <cell r="L361">
            <v>1995232</v>
          </cell>
          <cell r="M361">
            <v>0</v>
          </cell>
          <cell r="N361">
            <v>0</v>
          </cell>
          <cell r="O361">
            <v>1</v>
          </cell>
          <cell r="P361">
            <v>29.75</v>
          </cell>
          <cell r="Q361">
            <v>28.4375</v>
          </cell>
          <cell r="R361">
            <v>1.3125</v>
          </cell>
          <cell r="W361" t="str">
            <v>004:ECM</v>
          </cell>
          <cell r="X361">
            <v>0</v>
          </cell>
          <cell r="Y361">
            <v>0</v>
          </cell>
          <cell r="AM361">
            <v>5923345</v>
          </cell>
          <cell r="AN361">
            <v>75818816.000000015</v>
          </cell>
        </row>
        <row r="362">
          <cell r="A362" t="str">
            <v>Hide</v>
          </cell>
          <cell r="I362" t="str">
            <v>Public</v>
          </cell>
          <cell r="J362" t="str">
            <v>Common Equity</v>
          </cell>
          <cell r="K362">
            <v>4419264.6623999998</v>
          </cell>
          <cell r="L362">
            <v>4419264.6623999998</v>
          </cell>
          <cell r="M362">
            <v>0</v>
          </cell>
          <cell r="N362">
            <v>0</v>
          </cell>
          <cell r="O362">
            <v>1</v>
          </cell>
          <cell r="P362">
            <v>7.4999999999999997E-2</v>
          </cell>
          <cell r="Q362">
            <v>6.5000000000000002E-2</v>
          </cell>
          <cell r="R362">
            <v>9.999999999999995E-3</v>
          </cell>
          <cell r="W362" t="str">
            <v>004:ECM</v>
          </cell>
          <cell r="X362">
            <v>0</v>
          </cell>
          <cell r="Y362">
            <v>0</v>
          </cell>
          <cell r="AM362">
            <v>-171246.50566800009</v>
          </cell>
          <cell r="AN362">
            <v>441926.46623999998</v>
          </cell>
        </row>
        <row r="363">
          <cell r="A363" t="str">
            <v>Hide</v>
          </cell>
          <cell r="I363" t="str">
            <v>Public</v>
          </cell>
          <cell r="J363" t="str">
            <v>Common Equity</v>
          </cell>
          <cell r="K363">
            <v>127799.14993203786</v>
          </cell>
          <cell r="L363">
            <v>127799.14993203786</v>
          </cell>
          <cell r="M363">
            <v>0</v>
          </cell>
          <cell r="N363">
            <v>0</v>
          </cell>
          <cell r="O363">
            <v>1</v>
          </cell>
          <cell r="P363">
            <v>18.0625</v>
          </cell>
          <cell r="Q363">
            <v>17.0625</v>
          </cell>
          <cell r="R363">
            <v>1</v>
          </cell>
          <cell r="W363" t="str">
            <v>004:ECM</v>
          </cell>
          <cell r="X363">
            <v>0</v>
          </cell>
          <cell r="Y363">
            <v>0</v>
          </cell>
          <cell r="AM363">
            <v>602989.58084399952</v>
          </cell>
          <cell r="AN363">
            <v>5468730.9450351773</v>
          </cell>
        </row>
        <row r="364">
          <cell r="A364" t="str">
            <v>Hide</v>
          </cell>
          <cell r="I364" t="str">
            <v>Public</v>
          </cell>
          <cell r="J364" t="str">
            <v>Common Equity</v>
          </cell>
          <cell r="K364">
            <v>3866458</v>
          </cell>
          <cell r="L364">
            <v>3866458</v>
          </cell>
          <cell r="M364">
            <v>0</v>
          </cell>
          <cell r="N364">
            <v>0</v>
          </cell>
          <cell r="O364">
            <v>1</v>
          </cell>
          <cell r="P364">
            <v>9.0625</v>
          </cell>
          <cell r="Q364">
            <v>10.1875</v>
          </cell>
          <cell r="R364">
            <v>-1.125</v>
          </cell>
          <cell r="W364" t="str">
            <v>012:Enron Corp.</v>
          </cell>
          <cell r="X364">
            <v>0</v>
          </cell>
          <cell r="Y364">
            <v>0</v>
          </cell>
          <cell r="AM364">
            <v>0</v>
          </cell>
          <cell r="AN364">
            <v>52269522.375</v>
          </cell>
        </row>
        <row r="365">
          <cell r="A365" t="str">
            <v>Hide</v>
          </cell>
          <cell r="I365" t="str">
            <v xml:space="preserve">Private </v>
          </cell>
          <cell r="J365" t="str">
            <v>Common Equity</v>
          </cell>
          <cell r="K365">
            <v>1986600</v>
          </cell>
          <cell r="L365">
            <v>1986600</v>
          </cell>
          <cell r="M365">
            <v>0</v>
          </cell>
          <cell r="N365">
            <v>0</v>
          </cell>
          <cell r="O365">
            <v>1</v>
          </cell>
          <cell r="P365">
            <v>5.3223500000000001</v>
          </cell>
          <cell r="Q365">
            <v>5.3223500000000001</v>
          </cell>
          <cell r="R365">
            <v>0</v>
          </cell>
          <cell r="W365" t="str">
            <v>004:ECM</v>
          </cell>
          <cell r="X365">
            <v>0</v>
          </cell>
          <cell r="Y365">
            <v>0</v>
          </cell>
          <cell r="AM365">
            <v>0</v>
          </cell>
          <cell r="AN365">
            <v>10573380.51</v>
          </cell>
        </row>
        <row r="366">
          <cell r="A366" t="str">
            <v>Hide</v>
          </cell>
          <cell r="I366" t="str">
            <v xml:space="preserve">Private </v>
          </cell>
          <cell r="J366" t="str">
            <v>Common Equity</v>
          </cell>
          <cell r="K366">
            <v>60199.7592</v>
          </cell>
          <cell r="L366">
            <v>60199.7592</v>
          </cell>
          <cell r="M366">
            <v>0</v>
          </cell>
          <cell r="N366">
            <v>0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  <cell r="W366" t="str">
            <v>004:ECM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Hide</v>
          </cell>
          <cell r="I367" t="str">
            <v xml:space="preserve">Private </v>
          </cell>
          <cell r="J367" t="str">
            <v>Common Equity</v>
          </cell>
          <cell r="K367">
            <v>343140</v>
          </cell>
          <cell r="L367">
            <v>343140</v>
          </cell>
          <cell r="M367">
            <v>0</v>
          </cell>
          <cell r="N367">
            <v>0</v>
          </cell>
          <cell r="O367">
            <v>1</v>
          </cell>
          <cell r="P367">
            <v>280.62637543859654</v>
          </cell>
          <cell r="Q367">
            <v>280.62637543859654</v>
          </cell>
          <cell r="R367">
            <v>0</v>
          </cell>
          <cell r="W367" t="str">
            <v>004:ECM</v>
          </cell>
          <cell r="X367">
            <v>0</v>
          </cell>
          <cell r="Y367">
            <v>0</v>
          </cell>
          <cell r="AM367">
            <v>0</v>
          </cell>
          <cell r="AN367">
            <v>96294134.46800001</v>
          </cell>
        </row>
        <row r="368">
          <cell r="A368" t="str">
            <v>Hide</v>
          </cell>
          <cell r="I368" t="str">
            <v xml:space="preserve">Private </v>
          </cell>
          <cell r="J368" t="str">
            <v>Common Equity</v>
          </cell>
          <cell r="K368">
            <v>484154.28600000002</v>
          </cell>
          <cell r="L368">
            <v>484154.28600000002</v>
          </cell>
          <cell r="M368">
            <v>0</v>
          </cell>
          <cell r="N368">
            <v>0</v>
          </cell>
          <cell r="O368">
            <v>1</v>
          </cell>
          <cell r="P368">
            <v>7.75</v>
          </cell>
          <cell r="Q368">
            <v>7.75</v>
          </cell>
          <cell r="R368">
            <v>0</v>
          </cell>
          <cell r="W368" t="str">
            <v>004:ECM</v>
          </cell>
          <cell r="X368">
            <v>0</v>
          </cell>
          <cell r="Y368">
            <v>0</v>
          </cell>
          <cell r="AM368">
            <v>-1089347.1434999998</v>
          </cell>
          <cell r="AN368">
            <v>3449599.2877500001</v>
          </cell>
        </row>
        <row r="369">
          <cell r="A369" t="str">
            <v>Show</v>
          </cell>
          <cell r="I369" t="str">
            <v xml:space="preserve">Private </v>
          </cell>
          <cell r="J369" t="str">
            <v>Common Equity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3054665.63</v>
          </cell>
          <cell r="Q369">
            <v>3054665.63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3530871.16</v>
          </cell>
        </row>
        <row r="370">
          <cell r="A370" t="str">
            <v>Hide</v>
          </cell>
          <cell r="I370" t="str">
            <v xml:space="preserve">Private </v>
          </cell>
          <cell r="J370" t="str">
            <v>Common Equity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 t="str">
            <v>015:Enron Raptor I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Show</v>
          </cell>
          <cell r="I371" t="str">
            <v xml:space="preserve">Private </v>
          </cell>
          <cell r="J371" t="str">
            <v>Common Equity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2498641.8199999998</v>
          </cell>
          <cell r="Q371">
            <v>2498641.8199999998</v>
          </cell>
          <cell r="R371">
            <v>0</v>
          </cell>
          <cell r="W371" t="str">
            <v>001:Enron-NA</v>
          </cell>
          <cell r="X371">
            <v>0</v>
          </cell>
          <cell r="Y371">
            <v>0</v>
          </cell>
          <cell r="AM371">
            <v>0</v>
          </cell>
          <cell r="AN371">
            <v>2498641.8199999998</v>
          </cell>
        </row>
        <row r="372">
          <cell r="A372" t="str">
            <v>Hide</v>
          </cell>
          <cell r="I372" t="str">
            <v xml:space="preserve">Private </v>
          </cell>
          <cell r="J372" t="str">
            <v>Common Equity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 t="str">
            <v>015:Enron Raptor I</v>
          </cell>
          <cell r="X372">
            <v>0</v>
          </cell>
          <cell r="Y372">
            <v>0</v>
          </cell>
          <cell r="AM372">
            <v>0</v>
          </cell>
          <cell r="AN372">
            <v>0</v>
          </cell>
        </row>
        <row r="373">
          <cell r="A373" t="str">
            <v>Hide</v>
          </cell>
          <cell r="I373" t="str">
            <v>Warrants</v>
          </cell>
          <cell r="J373" t="str">
            <v>Warrants</v>
          </cell>
          <cell r="K373">
            <v>602000</v>
          </cell>
          <cell r="L373">
            <v>602000</v>
          </cell>
          <cell r="M373">
            <v>1.5391173997303989E-7</v>
          </cell>
          <cell r="N373">
            <v>0</v>
          </cell>
          <cell r="O373">
            <v>8.5629884029792633E-8</v>
          </cell>
          <cell r="P373">
            <v>1.5755401015650446E-8</v>
          </cell>
          <cell r="Q373">
            <v>1.2381818205167607E-8</v>
          </cell>
          <cell r="R373">
            <v>3.3735828104828387E-9</v>
          </cell>
          <cell r="W373" t="str">
            <v>004:ECM</v>
          </cell>
          <cell r="X373">
            <v>0</v>
          </cell>
          <cell r="Y373">
            <v>0</v>
          </cell>
          <cell r="AM373">
            <v>-474.56324908531263</v>
          </cell>
          <cell r="AN373">
            <v>1.3904090951154462</v>
          </cell>
        </row>
        <row r="374">
          <cell r="A374" t="str">
            <v>Hide</v>
          </cell>
          <cell r="I374" t="str">
            <v>Warrants</v>
          </cell>
          <cell r="J374" t="str">
            <v>Warrants</v>
          </cell>
          <cell r="K374">
            <v>46956</v>
          </cell>
          <cell r="L374">
            <v>46956</v>
          </cell>
          <cell r="M374">
            <v>3.5759289400331649E-2</v>
          </cell>
          <cell r="N374">
            <v>0</v>
          </cell>
          <cell r="O374">
            <v>0.35504615810398393</v>
          </cell>
          <cell r="P374">
            <v>1.7489693624743514</v>
          </cell>
          <cell r="Q374">
            <v>1.7510475432334249</v>
          </cell>
          <cell r="R374">
            <v>-2.0781807590735113E-3</v>
          </cell>
          <cell r="W374" t="str">
            <v>004:ECM</v>
          </cell>
          <cell r="X374">
            <v>0</v>
          </cell>
          <cell r="Y374">
            <v>0</v>
          </cell>
          <cell r="AM374">
            <v>0</v>
          </cell>
          <cell r="AN374">
            <v>31831.971456832438</v>
          </cell>
        </row>
        <row r="375">
          <cell r="A375" t="str">
            <v>Hide</v>
          </cell>
          <cell r="I375" t="str">
            <v>Warrants</v>
          </cell>
          <cell r="J375" t="str">
            <v>Warrants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W375" t="str">
            <v>004:ECM</v>
          </cell>
          <cell r="X375">
            <v>0</v>
          </cell>
          <cell r="Y375">
            <v>0</v>
          </cell>
          <cell r="AM375">
            <v>0</v>
          </cell>
          <cell r="AN375">
            <v>0</v>
          </cell>
        </row>
        <row r="376">
          <cell r="A376" t="str">
            <v>Hide</v>
          </cell>
          <cell r="I376" t="str">
            <v>Convertible</v>
          </cell>
          <cell r="J376" t="str">
            <v>Convertible Preferred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0</v>
          </cell>
          <cell r="Q376">
            <v>0</v>
          </cell>
          <cell r="R376">
            <v>0</v>
          </cell>
          <cell r="W376" t="str">
            <v>004:ECM</v>
          </cell>
          <cell r="X376">
            <v>0</v>
          </cell>
          <cell r="Y376">
            <v>0</v>
          </cell>
          <cell r="AM376">
            <v>0</v>
          </cell>
          <cell r="AN376">
            <v>0</v>
          </cell>
        </row>
        <row r="377">
          <cell r="A377" t="str">
            <v>Hide</v>
          </cell>
          <cell r="I377" t="str">
            <v xml:space="preserve">Private </v>
          </cell>
          <cell r="J377" t="str">
            <v>Common Equity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0</v>
          </cell>
          <cell r="Q377">
            <v>0</v>
          </cell>
          <cell r="R377">
            <v>0</v>
          </cell>
          <cell r="W377" t="str">
            <v>010:Enron Europe</v>
          </cell>
          <cell r="X377">
            <v>0</v>
          </cell>
          <cell r="Y377">
            <v>0</v>
          </cell>
          <cell r="AM377">
            <v>0</v>
          </cell>
          <cell r="AN377">
            <v>0</v>
          </cell>
        </row>
        <row r="378">
          <cell r="A378" t="str">
            <v>Hide</v>
          </cell>
          <cell r="I378" t="str">
            <v xml:space="preserve">Private </v>
          </cell>
          <cell r="J378" t="str">
            <v>Common Equity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50768623.000000015</v>
          </cell>
          <cell r="Q378">
            <v>50768623.000000015</v>
          </cell>
          <cell r="R378">
            <v>0</v>
          </cell>
          <cell r="W378" t="str">
            <v>010:Enron Europe</v>
          </cell>
          <cell r="X378">
            <v>0</v>
          </cell>
          <cell r="Y378">
            <v>0</v>
          </cell>
          <cell r="AM378">
            <v>0</v>
          </cell>
          <cell r="AN378">
            <v>51320280.548450015</v>
          </cell>
        </row>
        <row r="379">
          <cell r="A379" t="str">
            <v>DoNotShow</v>
          </cell>
          <cell r="I379" t="str">
            <v>Public</v>
          </cell>
          <cell r="J379" t="str">
            <v>Bonds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W379" t="str">
            <v>005:Enron-Asia Pacific</v>
          </cell>
          <cell r="X379">
            <v>0</v>
          </cell>
          <cell r="Y379">
            <v>0</v>
          </cell>
          <cell r="AM379">
            <v>0</v>
          </cell>
          <cell r="AN379">
            <v>0</v>
          </cell>
        </row>
        <row r="380">
          <cell r="A380" t="str">
            <v>DoNotShow</v>
          </cell>
          <cell r="I380" t="str">
            <v>Public</v>
          </cell>
          <cell r="J380" t="str">
            <v>Bonds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W380" t="str">
            <v>005:Enron-Asia Pacific</v>
          </cell>
          <cell r="X380">
            <v>0</v>
          </cell>
          <cell r="Y380">
            <v>0</v>
          </cell>
          <cell r="AM380">
            <v>0</v>
          </cell>
          <cell r="AN380">
            <v>0</v>
          </cell>
        </row>
        <row r="381">
          <cell r="A381" t="str">
            <v>Hide</v>
          </cell>
          <cell r="I381" t="str">
            <v>Public</v>
          </cell>
          <cell r="J381" t="str">
            <v>Bonds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4941000</v>
          </cell>
          <cell r="Q381">
            <v>4941000</v>
          </cell>
          <cell r="R381">
            <v>0</v>
          </cell>
          <cell r="W381" t="str">
            <v>005:Enron-Asia Pacific</v>
          </cell>
          <cell r="X381">
            <v>0</v>
          </cell>
          <cell r="Y381">
            <v>0</v>
          </cell>
          <cell r="AM381">
            <v>0</v>
          </cell>
          <cell r="AN381">
            <v>4941000</v>
          </cell>
        </row>
        <row r="382">
          <cell r="A382" t="str">
            <v>Hide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26805000</v>
          </cell>
          <cell r="Q382">
            <v>26805000</v>
          </cell>
          <cell r="R382">
            <v>0</v>
          </cell>
          <cell r="W382" t="str">
            <v>005:Enron-Asia Pacific</v>
          </cell>
          <cell r="X382">
            <v>0</v>
          </cell>
          <cell r="Y382">
            <v>0</v>
          </cell>
          <cell r="AM382">
            <v>0</v>
          </cell>
          <cell r="AN382">
            <v>26805000</v>
          </cell>
        </row>
        <row r="383">
          <cell r="A383" t="str">
            <v>Hide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70370000</v>
          </cell>
          <cell r="Q383">
            <v>70370000</v>
          </cell>
          <cell r="R383">
            <v>0</v>
          </cell>
          <cell r="W383" t="str">
            <v>005:Enron-Asia Pacific</v>
          </cell>
          <cell r="X383">
            <v>0</v>
          </cell>
          <cell r="Y383">
            <v>0</v>
          </cell>
          <cell r="AM383">
            <v>0</v>
          </cell>
          <cell r="AN383">
            <v>70370000</v>
          </cell>
        </row>
        <row r="384">
          <cell r="A384" t="str">
            <v>Hide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W384" t="str">
            <v>009:Enron-NA Intl</v>
          </cell>
          <cell r="X384">
            <v>0</v>
          </cell>
          <cell r="Y384">
            <v>0</v>
          </cell>
          <cell r="AM384">
            <v>0</v>
          </cell>
          <cell r="AN384">
            <v>0</v>
          </cell>
        </row>
        <row r="385">
          <cell r="A385" t="str">
            <v>Hide</v>
          </cell>
          <cell r="I385" t="str">
            <v>Public</v>
          </cell>
          <cell r="J385" t="str">
            <v>Common Equity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1</v>
          </cell>
          <cell r="P385">
            <v>9.75</v>
          </cell>
          <cell r="Q385">
            <v>9.5625</v>
          </cell>
          <cell r="R385">
            <v>0.1875</v>
          </cell>
          <cell r="W385" t="str">
            <v>008:Enron-India</v>
          </cell>
          <cell r="X385">
            <v>0</v>
          </cell>
          <cell r="Y385">
            <v>0</v>
          </cell>
          <cell r="AM385">
            <v>0</v>
          </cell>
          <cell r="AN385">
            <v>0</v>
          </cell>
        </row>
        <row r="386">
          <cell r="A386" t="str">
            <v>Hide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33106000</v>
          </cell>
          <cell r="Q386">
            <v>33106000</v>
          </cell>
          <cell r="R386">
            <v>0</v>
          </cell>
          <cell r="W386" t="str">
            <v>006:Enron-CALME</v>
          </cell>
          <cell r="X386">
            <v>0</v>
          </cell>
          <cell r="Y386">
            <v>0</v>
          </cell>
          <cell r="AM386">
            <v>0</v>
          </cell>
          <cell r="AN386">
            <v>33106000</v>
          </cell>
        </row>
        <row r="387">
          <cell r="A387" t="str">
            <v>Hide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W387" t="str">
            <v>006:Enron-CALME</v>
          </cell>
          <cell r="X387">
            <v>0</v>
          </cell>
          <cell r="Y387">
            <v>0</v>
          </cell>
          <cell r="AM387">
            <v>0</v>
          </cell>
          <cell r="AN387">
            <v>0</v>
          </cell>
        </row>
        <row r="388">
          <cell r="A388" t="str">
            <v>Hide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33699000</v>
          </cell>
          <cell r="Q388">
            <v>33699000</v>
          </cell>
          <cell r="R388">
            <v>0</v>
          </cell>
          <cell r="W388" t="str">
            <v>006:Enron-CALME</v>
          </cell>
          <cell r="X388">
            <v>0</v>
          </cell>
          <cell r="Y388">
            <v>0</v>
          </cell>
          <cell r="AM388">
            <v>0</v>
          </cell>
          <cell r="AN388">
            <v>33699000</v>
          </cell>
          <cell r="AS388">
            <v>33699000</v>
          </cell>
          <cell r="AT388">
            <v>33699000</v>
          </cell>
        </row>
        <row r="389">
          <cell r="A389" t="str">
            <v>Hide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7601000</v>
          </cell>
          <cell r="Q389">
            <v>7601000</v>
          </cell>
          <cell r="R389">
            <v>0</v>
          </cell>
          <cell r="W389" t="str">
            <v>005:Enron-Asia Pacific</v>
          </cell>
          <cell r="X389">
            <v>0</v>
          </cell>
          <cell r="Y389">
            <v>0</v>
          </cell>
          <cell r="AM389">
            <v>0</v>
          </cell>
          <cell r="AN389">
            <v>7601000</v>
          </cell>
          <cell r="AS389">
            <v>7601000</v>
          </cell>
          <cell r="AT389">
            <v>7601000</v>
          </cell>
        </row>
        <row r="390">
          <cell r="A390" t="str">
            <v>Hide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1200000</v>
          </cell>
          <cell r="Q390">
            <v>1200000</v>
          </cell>
          <cell r="R390">
            <v>0</v>
          </cell>
          <cell r="W390" t="str">
            <v>009:Enron-NA Intl</v>
          </cell>
          <cell r="X390">
            <v>0</v>
          </cell>
          <cell r="Y390">
            <v>0</v>
          </cell>
          <cell r="AM390">
            <v>0</v>
          </cell>
          <cell r="AN390">
            <v>1200000</v>
          </cell>
          <cell r="AS390">
            <v>1200000</v>
          </cell>
          <cell r="AT390">
            <v>1200000</v>
          </cell>
        </row>
        <row r="391">
          <cell r="A391" t="str">
            <v>Hide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39365000</v>
          </cell>
          <cell r="Q391">
            <v>39365000</v>
          </cell>
          <cell r="R391">
            <v>0</v>
          </cell>
          <cell r="W391" t="str">
            <v>006:Enron-CALME</v>
          </cell>
          <cell r="X391">
            <v>0</v>
          </cell>
          <cell r="Y391">
            <v>0</v>
          </cell>
          <cell r="AM391">
            <v>0</v>
          </cell>
          <cell r="AN391">
            <v>39365000</v>
          </cell>
          <cell r="AS391">
            <v>39365000</v>
          </cell>
          <cell r="AT391">
            <v>39365000</v>
          </cell>
        </row>
        <row r="392">
          <cell r="A392" t="str">
            <v>Hide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11038000</v>
          </cell>
          <cell r="Q392">
            <v>11038000</v>
          </cell>
          <cell r="R392">
            <v>0</v>
          </cell>
          <cell r="W392" t="str">
            <v>006:Enron-CALME</v>
          </cell>
          <cell r="X392">
            <v>0</v>
          </cell>
          <cell r="Y392">
            <v>0</v>
          </cell>
          <cell r="AM392">
            <v>0</v>
          </cell>
          <cell r="AN392">
            <v>11038000</v>
          </cell>
          <cell r="AS392">
            <v>11038000</v>
          </cell>
          <cell r="AT392">
            <v>11038000</v>
          </cell>
        </row>
        <row r="393">
          <cell r="A393" t="str">
            <v>DoNotShow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W393" t="str">
            <v>007:Enron-South America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3865000</v>
          </cell>
          <cell r="Q394">
            <v>3865000</v>
          </cell>
          <cell r="R394">
            <v>0</v>
          </cell>
          <cell r="W394" t="str">
            <v>006:Enron-CALME</v>
          </cell>
          <cell r="X394">
            <v>0</v>
          </cell>
          <cell r="Y394">
            <v>0</v>
          </cell>
          <cell r="AM394">
            <v>0</v>
          </cell>
          <cell r="AN394">
            <v>3865000</v>
          </cell>
          <cell r="AS394">
            <v>3865000</v>
          </cell>
          <cell r="AT394">
            <v>3865000</v>
          </cell>
        </row>
        <row r="395">
          <cell r="A395" t="str">
            <v>Hide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W395" t="str">
            <v>006:Enron-CALME</v>
          </cell>
          <cell r="X395">
            <v>0</v>
          </cell>
          <cell r="Y395">
            <v>0</v>
          </cell>
          <cell r="AM395">
            <v>0</v>
          </cell>
          <cell r="AN395">
            <v>0</v>
          </cell>
          <cell r="AS395">
            <v>0</v>
          </cell>
          <cell r="AT395">
            <v>0</v>
          </cell>
        </row>
        <row r="396">
          <cell r="A396" t="str">
            <v>Hide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11730000</v>
          </cell>
          <cell r="Q396">
            <v>11730000</v>
          </cell>
          <cell r="R396">
            <v>0</v>
          </cell>
          <cell r="W396" t="str">
            <v>006:Enron-CALME</v>
          </cell>
          <cell r="X396">
            <v>0</v>
          </cell>
          <cell r="Y396">
            <v>0</v>
          </cell>
          <cell r="AM396">
            <v>0</v>
          </cell>
          <cell r="AN396">
            <v>11730000</v>
          </cell>
          <cell r="AS396">
            <v>11730000</v>
          </cell>
          <cell r="AT396">
            <v>11730000</v>
          </cell>
        </row>
        <row r="397">
          <cell r="A397" t="str">
            <v>Hide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6386000</v>
          </cell>
          <cell r="Q397">
            <v>6386000</v>
          </cell>
          <cell r="R397">
            <v>0</v>
          </cell>
          <cell r="W397" t="str">
            <v>006:Enron-CALME</v>
          </cell>
          <cell r="X397">
            <v>0</v>
          </cell>
          <cell r="Y397">
            <v>0</v>
          </cell>
          <cell r="AM397">
            <v>0</v>
          </cell>
          <cell r="AN397">
            <v>6386000</v>
          </cell>
          <cell r="AS397">
            <v>6386000</v>
          </cell>
          <cell r="AT397">
            <v>6386000</v>
          </cell>
        </row>
        <row r="398">
          <cell r="A398" t="str">
            <v>DoNotShow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6940672.0411429061</v>
          </cell>
          <cell r="Q399">
            <v>6940672.0411429061</v>
          </cell>
          <cell r="R399">
            <v>0</v>
          </cell>
          <cell r="W399" t="str">
            <v>010:Enron Europe</v>
          </cell>
          <cell r="X399">
            <v>0</v>
          </cell>
          <cell r="Y399">
            <v>0</v>
          </cell>
          <cell r="AM399">
            <v>0</v>
          </cell>
          <cell r="AN399">
            <v>6948116</v>
          </cell>
          <cell r="AS399">
            <v>6940672.0411429061</v>
          </cell>
          <cell r="AT399">
            <v>6940672.0411429061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666154</v>
          </cell>
          <cell r="Q400">
            <v>666154</v>
          </cell>
          <cell r="R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AM400">
            <v>0</v>
          </cell>
          <cell r="AN400">
            <v>666868</v>
          </cell>
          <cell r="AS400">
            <v>666154</v>
          </cell>
          <cell r="AT400">
            <v>666154</v>
          </cell>
        </row>
        <row r="401">
          <cell r="A401" t="str">
            <v>Hide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3808369.0260334602</v>
          </cell>
          <cell r="Q401">
            <v>3808369.0260334602</v>
          </cell>
          <cell r="R401">
            <v>0</v>
          </cell>
          <cell r="W401" t="str">
            <v>010:Enron Europe</v>
          </cell>
          <cell r="X401">
            <v>0</v>
          </cell>
          <cell r="Y401">
            <v>0</v>
          </cell>
          <cell r="AM401">
            <v>0</v>
          </cell>
          <cell r="AN401">
            <v>3812453</v>
          </cell>
          <cell r="AS401">
            <v>3808369.0260334602</v>
          </cell>
          <cell r="AT401">
            <v>3808369.0260334602</v>
          </cell>
        </row>
        <row r="402">
          <cell r="A402" t="str">
            <v>Hide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010:Enron Europe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2449000</v>
          </cell>
          <cell r="Q403">
            <v>2449000</v>
          </cell>
          <cell r="R403">
            <v>0</v>
          </cell>
          <cell r="W403" t="str">
            <v>006:Enron-CALME</v>
          </cell>
          <cell r="X403">
            <v>0</v>
          </cell>
          <cell r="Y403">
            <v>0</v>
          </cell>
          <cell r="AM403">
            <v>0</v>
          </cell>
          <cell r="AN403">
            <v>2449000</v>
          </cell>
          <cell r="AS403">
            <v>2449000</v>
          </cell>
          <cell r="AT403">
            <v>2449000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1847000</v>
          </cell>
          <cell r="Q404">
            <v>1847000</v>
          </cell>
          <cell r="R404">
            <v>0</v>
          </cell>
          <cell r="W404" t="str">
            <v>006:Enron-CALME</v>
          </cell>
          <cell r="X404">
            <v>0</v>
          </cell>
          <cell r="Y404">
            <v>0</v>
          </cell>
          <cell r="AM404">
            <v>0</v>
          </cell>
          <cell r="AN404">
            <v>1847000</v>
          </cell>
          <cell r="AS404">
            <v>1847000</v>
          </cell>
          <cell r="AT404">
            <v>1847000</v>
          </cell>
        </row>
        <row r="405">
          <cell r="A405" t="str">
            <v>Hide</v>
          </cell>
          <cell r="I405" t="str">
            <v>Public</v>
          </cell>
          <cell r="J405" t="str">
            <v>Common Equity</v>
          </cell>
          <cell r="K405">
            <v>41135500</v>
          </cell>
          <cell r="L405">
            <v>41135500</v>
          </cell>
          <cell r="M405">
            <v>0</v>
          </cell>
          <cell r="N405">
            <v>1</v>
          </cell>
          <cell r="O405">
            <v>1</v>
          </cell>
          <cell r="P405">
            <v>0.3847546623212022</v>
          </cell>
          <cell r="Q405">
            <v>0.3847546623212022</v>
          </cell>
          <cell r="R405">
            <v>0</v>
          </cell>
          <cell r="W405" t="str">
            <v>010:Enron Europe</v>
          </cell>
          <cell r="X405">
            <v>15827075.411913814</v>
          </cell>
          <cell r="Y405">
            <v>0</v>
          </cell>
          <cell r="AM405">
            <v>6075489.4857432162</v>
          </cell>
          <cell r="AN405">
            <v>15844048.787855903</v>
          </cell>
          <cell r="AS405">
            <v>15827075.411913814</v>
          </cell>
          <cell r="AT405">
            <v>0.3847546623212022</v>
          </cell>
        </row>
        <row r="406">
          <cell r="A406" t="str">
            <v>DoNotShow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33699000</v>
          </cell>
          <cell r="Q406">
            <v>33699000</v>
          </cell>
          <cell r="R406">
            <v>0</v>
          </cell>
          <cell r="W406" t="str">
            <v>006:Enron-CALME</v>
          </cell>
          <cell r="X406">
            <v>0</v>
          </cell>
          <cell r="Y406">
            <v>0</v>
          </cell>
          <cell r="AM406">
            <v>0</v>
          </cell>
          <cell r="AN406">
            <v>33699000</v>
          </cell>
          <cell r="AS406">
            <v>33699000</v>
          </cell>
          <cell r="AT406">
            <v>33699000</v>
          </cell>
        </row>
        <row r="407">
          <cell r="A407" t="str">
            <v>DoNotShow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7601000</v>
          </cell>
          <cell r="Q407">
            <v>7601000</v>
          </cell>
          <cell r="R407">
            <v>0</v>
          </cell>
          <cell r="W407" t="str">
            <v>005:Enron-Asia Pacific</v>
          </cell>
          <cell r="X407">
            <v>0</v>
          </cell>
          <cell r="Y407">
            <v>0</v>
          </cell>
          <cell r="AM407">
            <v>0</v>
          </cell>
          <cell r="AN407">
            <v>7601000</v>
          </cell>
          <cell r="AS407">
            <v>7601000</v>
          </cell>
          <cell r="AT407">
            <v>7601000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1200000</v>
          </cell>
          <cell r="Q408">
            <v>1200000</v>
          </cell>
          <cell r="R408">
            <v>0</v>
          </cell>
          <cell r="W408" t="str">
            <v>009:Enron-NA Intl</v>
          </cell>
          <cell r="X408">
            <v>0</v>
          </cell>
          <cell r="Y408">
            <v>0</v>
          </cell>
          <cell r="AM408">
            <v>0</v>
          </cell>
          <cell r="AN408">
            <v>1200000</v>
          </cell>
          <cell r="AS408">
            <v>1200000</v>
          </cell>
          <cell r="AT408">
            <v>1200000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39365000</v>
          </cell>
          <cell r="Q409">
            <v>39365000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39365000</v>
          </cell>
          <cell r="AS409">
            <v>39365000</v>
          </cell>
          <cell r="AT409">
            <v>39365000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11038000</v>
          </cell>
          <cell r="Q410">
            <v>11038000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11038000</v>
          </cell>
          <cell r="AS410">
            <v>11038000</v>
          </cell>
          <cell r="AT410">
            <v>11038000</v>
          </cell>
        </row>
        <row r="411">
          <cell r="A411" t="str">
            <v>Hide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W411" t="str">
            <v>007:Enron-South America</v>
          </cell>
          <cell r="X411">
            <v>0</v>
          </cell>
          <cell r="Y411">
            <v>0</v>
          </cell>
          <cell r="AM411">
            <v>0</v>
          </cell>
          <cell r="AN411">
            <v>0</v>
          </cell>
          <cell r="AS411">
            <v>0</v>
          </cell>
          <cell r="AT411">
            <v>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3865000</v>
          </cell>
          <cell r="Q412">
            <v>3865000</v>
          </cell>
          <cell r="R412">
            <v>0</v>
          </cell>
          <cell r="W412" t="str">
            <v>006:Enron-CALME</v>
          </cell>
          <cell r="X412">
            <v>0</v>
          </cell>
          <cell r="Y412">
            <v>0</v>
          </cell>
          <cell r="AM412">
            <v>0</v>
          </cell>
          <cell r="AN412">
            <v>3865000</v>
          </cell>
          <cell r="AS412">
            <v>3865000</v>
          </cell>
          <cell r="AT412">
            <v>3865000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0</v>
          </cell>
          <cell r="AS413">
            <v>0</v>
          </cell>
          <cell r="AT413">
            <v>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11730000</v>
          </cell>
          <cell r="Q414">
            <v>11730000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11730000</v>
          </cell>
          <cell r="AS414">
            <v>11730000</v>
          </cell>
          <cell r="AT414">
            <v>11730000</v>
          </cell>
        </row>
        <row r="415">
          <cell r="A415" t="str">
            <v>Hide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6386000</v>
          </cell>
          <cell r="Q415">
            <v>6386000</v>
          </cell>
          <cell r="R415">
            <v>0</v>
          </cell>
          <cell r="W415" t="str">
            <v>006:Enron-CALME</v>
          </cell>
          <cell r="X415">
            <v>0</v>
          </cell>
          <cell r="Y415">
            <v>0</v>
          </cell>
          <cell r="AM415">
            <v>0</v>
          </cell>
          <cell r="AN415">
            <v>6386000</v>
          </cell>
          <cell r="AS415">
            <v>6386000</v>
          </cell>
          <cell r="AT415">
            <v>6386000</v>
          </cell>
        </row>
        <row r="416">
          <cell r="A416" t="str">
            <v>Hide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AM416">
            <v>0</v>
          </cell>
          <cell r="AN416">
            <v>0</v>
          </cell>
          <cell r="AS416">
            <v>0</v>
          </cell>
          <cell r="AT416">
            <v>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6847479.9999999963</v>
          </cell>
          <cell r="Q417">
            <v>6847479.9999999963</v>
          </cell>
          <cell r="R417">
            <v>0</v>
          </cell>
          <cell r="W417" t="str">
            <v>010:Enron Europe</v>
          </cell>
          <cell r="X417">
            <v>0</v>
          </cell>
          <cell r="Y417">
            <v>0</v>
          </cell>
          <cell r="AM417">
            <v>0</v>
          </cell>
          <cell r="AN417">
            <v>6948116</v>
          </cell>
          <cell r="AS417">
            <v>6847479.9999999963</v>
          </cell>
          <cell r="AT417">
            <v>6847479.9999999963</v>
          </cell>
        </row>
        <row r="418">
          <cell r="A418" t="str">
            <v>Hide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657209</v>
          </cell>
          <cell r="Q418">
            <v>657209</v>
          </cell>
          <cell r="R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AM418">
            <v>0</v>
          </cell>
          <cell r="AN418">
            <v>666868</v>
          </cell>
          <cell r="AS418">
            <v>657209</v>
          </cell>
          <cell r="AT418">
            <v>657209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3757234</v>
          </cell>
          <cell r="Q419">
            <v>3757234</v>
          </cell>
          <cell r="R419">
            <v>0</v>
          </cell>
          <cell r="W419" t="str">
            <v>010:Enron Europe</v>
          </cell>
          <cell r="X419">
            <v>0</v>
          </cell>
          <cell r="Y419">
            <v>0</v>
          </cell>
          <cell r="AM419">
            <v>0</v>
          </cell>
          <cell r="AN419">
            <v>3812453</v>
          </cell>
          <cell r="AS419">
            <v>3757234</v>
          </cell>
          <cell r="AT419">
            <v>3757234</v>
          </cell>
        </row>
        <row r="420">
          <cell r="A420" t="str">
            <v>DoNotShow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Hide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DoNotShow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2484000</v>
          </cell>
          <cell r="Q425">
            <v>2484000</v>
          </cell>
          <cell r="R425">
            <v>0</v>
          </cell>
          <cell r="W425" t="str">
            <v>006:Enron-CALME</v>
          </cell>
          <cell r="X425">
            <v>0</v>
          </cell>
          <cell r="Y425">
            <v>0</v>
          </cell>
          <cell r="AM425">
            <v>0</v>
          </cell>
          <cell r="AN425">
            <v>2449000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0.41680312006907</v>
          </cell>
          <cell r="Q427">
            <v>0.4205245764982582</v>
          </cell>
          <cell r="R427">
            <v>-3.7214564291881969E-3</v>
          </cell>
          <cell r="W427" t="str">
            <v>010:Enron Europe</v>
          </cell>
          <cell r="X427">
            <v>17145404.745601229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  <row r="428">
          <cell r="A428" t="str">
            <v>Hide</v>
          </cell>
          <cell r="I428" t="str">
            <v>Public</v>
          </cell>
          <cell r="J428" t="str">
            <v>Common Equity</v>
          </cell>
          <cell r="K428">
            <v>41135500</v>
          </cell>
          <cell r="L428">
            <v>41135500</v>
          </cell>
          <cell r="M428">
            <v>0</v>
          </cell>
          <cell r="N428">
            <v>1</v>
          </cell>
          <cell r="O428">
            <v>1</v>
          </cell>
          <cell r="P428">
            <v>0.40936020721069377</v>
          </cell>
          <cell r="Q428">
            <v>0.4205245764982582</v>
          </cell>
          <cell r="R428">
            <v>-1.1164369287564424E-2</v>
          </cell>
          <cell r="W428" t="str">
            <v>010:Enron Europe</v>
          </cell>
          <cell r="X428">
            <v>16839236.803715494</v>
          </cell>
          <cell r="Y428">
            <v>0</v>
          </cell>
          <cell r="AM428">
            <v>6075489.4857432162</v>
          </cell>
          <cell r="AN428">
            <v>15844048.787855903</v>
          </cell>
          <cell r="AS428">
            <v>16839236.803715494</v>
          </cell>
          <cell r="AT428">
            <v>0.40936020721069377</v>
          </cell>
        </row>
        <row r="429">
          <cell r="A429" t="str">
            <v>Hide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1847000</v>
          </cell>
          <cell r="Q429">
            <v>1847000</v>
          </cell>
          <cell r="R429">
            <v>0</v>
          </cell>
          <cell r="W429" t="str">
            <v>006:Enron-CALME</v>
          </cell>
          <cell r="X429">
            <v>0</v>
          </cell>
          <cell r="Y429">
            <v>0</v>
          </cell>
          <cell r="AM429">
            <v>0</v>
          </cell>
          <cell r="AN429">
            <v>1847000</v>
          </cell>
          <cell r="AS429">
            <v>1847000</v>
          </cell>
          <cell r="AT429">
            <v>1847000</v>
          </cell>
        </row>
        <row r="430">
          <cell r="A430" t="str">
            <v>Hide</v>
          </cell>
          <cell r="I430" t="str">
            <v>Public</v>
          </cell>
          <cell r="J430" t="str">
            <v>Common Equity</v>
          </cell>
          <cell r="K430">
            <v>41135500</v>
          </cell>
          <cell r="L430">
            <v>41135500</v>
          </cell>
          <cell r="M430">
            <v>0</v>
          </cell>
          <cell r="N430">
            <v>1</v>
          </cell>
          <cell r="O430">
            <v>1</v>
          </cell>
          <cell r="P430">
            <v>0.40936020721069377</v>
          </cell>
          <cell r="Q430">
            <v>0.40936020721069377</v>
          </cell>
          <cell r="R430">
            <v>0</v>
          </cell>
          <cell r="W430" t="str">
            <v>010:Enron Europe</v>
          </cell>
          <cell r="X430">
            <v>16839236.803715494</v>
          </cell>
          <cell r="Y430">
            <v>0</v>
          </cell>
          <cell r="AM430">
            <v>6075489.4857432162</v>
          </cell>
          <cell r="AN430">
            <v>15844048.787855903</v>
          </cell>
          <cell r="AS430">
            <v>16839236.803715494</v>
          </cell>
          <cell r="AT430">
            <v>0.40936020721069377</v>
          </cell>
        </row>
        <row r="431">
          <cell r="A431" t="str">
            <v>Hide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1847000</v>
          </cell>
          <cell r="Q431">
            <v>1847000</v>
          </cell>
          <cell r="R431">
            <v>0</v>
          </cell>
          <cell r="W431" t="str">
            <v>006:Enron-CALME</v>
          </cell>
          <cell r="X431">
            <v>0</v>
          </cell>
          <cell r="Y431">
            <v>0</v>
          </cell>
          <cell r="AM431">
            <v>0</v>
          </cell>
          <cell r="AN431">
            <v>1847000</v>
          </cell>
          <cell r="AS431">
            <v>1847000</v>
          </cell>
          <cell r="AT431">
            <v>1847000</v>
          </cell>
        </row>
        <row r="432">
          <cell r="A432" t="str">
            <v>Hide</v>
          </cell>
          <cell r="I432" t="str">
            <v>Public</v>
          </cell>
          <cell r="J432" t="str">
            <v>Common Equity</v>
          </cell>
          <cell r="K432">
            <v>41135500</v>
          </cell>
          <cell r="L432">
            <v>41135500</v>
          </cell>
          <cell r="M432">
            <v>0</v>
          </cell>
          <cell r="N432">
            <v>1</v>
          </cell>
          <cell r="O432">
            <v>1</v>
          </cell>
          <cell r="P432">
            <v>0.4061535</v>
          </cell>
          <cell r="Q432">
            <v>0.4061535</v>
          </cell>
          <cell r="R432">
            <v>0</v>
          </cell>
          <cell r="W432" t="str">
            <v>010:Enron Europe</v>
          </cell>
          <cell r="X432">
            <v>16707327.299249999</v>
          </cell>
          <cell r="Y432">
            <v>0</v>
          </cell>
          <cell r="AM432">
            <v>6075489.4857432162</v>
          </cell>
          <cell r="AN432">
            <v>15844048.787855903</v>
          </cell>
          <cell r="AS432">
            <v>16707327.299249999</v>
          </cell>
          <cell r="AT432">
            <v>0.4061535</v>
          </cell>
        </row>
        <row r="433">
          <cell r="A433" t="str">
            <v>Hide</v>
          </cell>
          <cell r="I433" t="str">
            <v>Public</v>
          </cell>
          <cell r="J433" t="str">
            <v>Common Equity</v>
          </cell>
          <cell r="K433">
            <v>41135500</v>
          </cell>
          <cell r="L433">
            <v>41135500</v>
          </cell>
          <cell r="M433">
            <v>0</v>
          </cell>
          <cell r="N433">
            <v>1</v>
          </cell>
          <cell r="O433">
            <v>1</v>
          </cell>
          <cell r="P433">
            <v>0.41327900000000001</v>
          </cell>
          <cell r="Q433">
            <v>0.4061535</v>
          </cell>
          <cell r="R433">
            <v>7.1255000000000068E-3</v>
          </cell>
          <cell r="W433" t="str">
            <v>010:Enron Europe</v>
          </cell>
          <cell r="X433">
            <v>17000438.304499999</v>
          </cell>
          <cell r="Y433">
            <v>0</v>
          </cell>
          <cell r="AM433">
            <v>6075489.4857432162</v>
          </cell>
          <cell r="AN433">
            <v>16707327.299249999</v>
          </cell>
          <cell r="AS433">
            <v>1847000</v>
          </cell>
          <cell r="AT433">
            <v>1847000</v>
          </cell>
        </row>
        <row r="434">
          <cell r="A434" t="str">
            <v>Hide</v>
          </cell>
          <cell r="I434" t="str">
            <v>Public</v>
          </cell>
          <cell r="J434" t="str">
            <v>Common Equity</v>
          </cell>
          <cell r="K434">
            <v>41135500</v>
          </cell>
          <cell r="L434">
            <v>41135500</v>
          </cell>
          <cell r="M434">
            <v>0</v>
          </cell>
          <cell r="N434">
            <v>1</v>
          </cell>
          <cell r="O434">
            <v>1</v>
          </cell>
          <cell r="P434">
            <v>0.45156111127039189</v>
          </cell>
          <cell r="Q434">
            <v>0.41327900000000001</v>
          </cell>
          <cell r="R434">
            <v>3.8282111270391883E-2</v>
          </cell>
          <cell r="W434" t="str">
            <v>010:Enron Europe</v>
          </cell>
          <cell r="X434">
            <v>18575192.092663206</v>
          </cell>
          <cell r="Y434">
            <v>0</v>
          </cell>
          <cell r="AM434">
            <v>6075489.4857432162</v>
          </cell>
          <cell r="AN434">
            <v>16707327.299249999</v>
          </cell>
          <cell r="AS434">
            <v>18575192.092663206</v>
          </cell>
          <cell r="AT434">
            <v>0.45156111127039189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36755</v>
          </cell>
          <cell r="C2">
            <v>36754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1496.07</v>
          </cell>
          <cell r="C3">
            <v>1479.85</v>
          </cell>
          <cell r="D3">
            <v>16.220000000000027</v>
          </cell>
          <cell r="E3">
            <v>41.470000000000027</v>
          </cell>
          <cell r="F3">
            <v>1.0960570328073811E-2</v>
          </cell>
          <cell r="G3">
            <v>2.8509555891654083E-2</v>
          </cell>
          <cell r="H3">
            <v>1.8254211332312361E-2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134.68</v>
          </cell>
          <cell r="C24">
            <v>133.24</v>
          </cell>
          <cell r="D24">
            <v>1.4399999999999977</v>
          </cell>
          <cell r="E24">
            <v>14.39</v>
          </cell>
          <cell r="F24">
            <v>1.0807565295706978E-2</v>
          </cell>
          <cell r="G24">
            <v>0.11962756671377504</v>
          </cell>
          <cell r="H24">
            <v>0.56677524429967441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-450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1879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2383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104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481.16699999999997</v>
          </cell>
          <cell r="H31">
            <v>0</v>
          </cell>
          <cell r="K31">
            <v>0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2439.6999999999998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500</v>
          </cell>
          <cell r="E15">
            <v>0</v>
          </cell>
        </row>
        <row r="16">
          <cell r="D16">
            <v>1983</v>
          </cell>
          <cell r="E16">
            <v>1385</v>
          </cell>
        </row>
        <row r="17">
          <cell r="D17">
            <v>2449</v>
          </cell>
          <cell r="E17">
            <v>1536</v>
          </cell>
        </row>
        <row r="18">
          <cell r="D18">
            <v>1467</v>
          </cell>
          <cell r="E18">
            <v>1601</v>
          </cell>
        </row>
        <row r="19">
          <cell r="D19">
            <v>350</v>
          </cell>
          <cell r="E19">
            <v>0</v>
          </cell>
        </row>
        <row r="23">
          <cell r="D23">
            <v>26030</v>
          </cell>
          <cell r="E23">
            <v>26030</v>
          </cell>
        </row>
        <row r="24">
          <cell r="D24">
            <v>0</v>
          </cell>
          <cell r="E24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78" t="s">
        <v>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60"/>
    </row>
    <row r="2" spans="1:24" ht="13.8">
      <c r="A2" s="279" t="s">
        <v>89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61"/>
    </row>
    <row r="3" spans="1:24" ht="13.8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62"/>
    </row>
    <row r="4" spans="1:24" ht="3" customHeight="1"/>
    <row r="5" spans="1:24" s="34" customFormat="1" ht="15" customHeight="1">
      <c r="A5" s="106"/>
      <c r="C5" s="275" t="s">
        <v>8</v>
      </c>
      <c r="D5" s="276"/>
      <c r="E5" s="277"/>
      <c r="G5" s="275" t="s">
        <v>41</v>
      </c>
      <c r="H5" s="276"/>
      <c r="I5" s="276"/>
      <c r="J5" s="276"/>
      <c r="K5" s="276"/>
      <c r="L5" s="276"/>
      <c r="M5" s="276"/>
      <c r="N5" s="276"/>
      <c r="O5" s="277"/>
      <c r="Q5" s="275" t="s">
        <v>36</v>
      </c>
      <c r="R5" s="276"/>
      <c r="S5" s="276"/>
      <c r="T5" s="276"/>
      <c r="U5" s="276"/>
      <c r="V5" s="277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73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82</v>
      </c>
      <c r="B9" s="35"/>
      <c r="C9" s="133">
        <f>+'[3]Mgmt Summary'!C9+'[4]Mgmt Summary'!C9+'Mgmt Summary'!C9</f>
        <v>80000</v>
      </c>
      <c r="D9" s="36">
        <f>+'[3]Mgmt Summary'!D9+'[4]Mgmt Summary'!D9+'Mgmt Summary'!D9</f>
        <v>42180</v>
      </c>
      <c r="E9" s="135">
        <f t="shared" ref="E9:E16" si="0">C9-D9</f>
        <v>37820</v>
      </c>
      <c r="F9" s="36"/>
      <c r="G9" s="133">
        <f>+'[3]Mgmt Summary'!G9+'[4]Mgmt Summary'!G9+'Mgmt Summary'!G9</f>
        <v>33614</v>
      </c>
      <c r="H9" s="36">
        <f>+'[3]Mgmt Summary'!H9+'[4]Mgmt Summary'!H9+'Mgmt Summary'!H9</f>
        <v>0</v>
      </c>
      <c r="I9" s="36">
        <f>+'[3]Mgmt Summary'!I9+'[4]Mgmt Summary'!I9+'Mgmt Summary'!I9</f>
        <v>0</v>
      </c>
      <c r="J9" s="136">
        <f t="shared" ref="J9:J16" si="1">SUM(G9:I9)</f>
        <v>33614</v>
      </c>
      <c r="K9" s="137"/>
      <c r="L9" s="139">
        <f>+'[3]Mgmt Summary'!L9+'[4]Mgmt Summary'!L9+'Mgmt Summary'!L9</f>
        <v>0</v>
      </c>
      <c r="M9" s="140">
        <f>+'[3]Mgmt Summary'!M9+'[4]Mgmt Summary'!M9+'Mgmt Summary'!M9</f>
        <v>22773.130468399006</v>
      </c>
      <c r="N9" s="140">
        <f>+'[3]Mgmt Summary'!N9+'[4]Mgmt Summary'!N9+'Mgmt Summary'!N9</f>
        <v>18428.612888789401</v>
      </c>
      <c r="O9" s="136">
        <f t="shared" ref="O9:O16" si="2">J9-K9-M9-N9-L9</f>
        <v>-7587.7433571884067</v>
      </c>
      <c r="P9" s="37"/>
      <c r="Q9" s="133">
        <f t="shared" ref="Q9:Q16" si="3">+J9-C9</f>
        <v>-46386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-46986</v>
      </c>
      <c r="W9" s="32"/>
      <c r="X9" s="166"/>
    </row>
    <row r="10" spans="1:24" ht="13.5" customHeight="1">
      <c r="A10" s="107" t="s">
        <v>1</v>
      </c>
      <c r="B10" s="35"/>
      <c r="C10" s="133">
        <f>+'[3]Mgmt Summary'!C10+'[4]Mgmt Summary'!C10+'Mgmt Summary'!C10</f>
        <v>38241.600000000006</v>
      </c>
      <c r="D10" s="36">
        <f>+'[3]Mgmt Summary'!D10+'[4]Mgmt Summary'!D10+'Mgmt Summary'!D10</f>
        <v>14767.6</v>
      </c>
      <c r="E10" s="135">
        <f t="shared" si="0"/>
        <v>23474.000000000007</v>
      </c>
      <c r="F10" s="36"/>
      <c r="G10" s="133">
        <f>+'[3]Mgmt Summary'!G10+'[4]Mgmt Summary'!G10+'Mgmt Summary'!G10</f>
        <v>7442</v>
      </c>
      <c r="H10" s="36">
        <f>+'[3]Mgmt Summary'!H10+'[4]Mgmt Summary'!H10+'Mgmt Summary'!H10</f>
        <v>0</v>
      </c>
      <c r="I10" s="36">
        <f>+'[3]Mgmt Summary'!I10+'[4]Mgmt Summary'!I10+'Mgmt Summary'!I10</f>
        <v>0</v>
      </c>
      <c r="J10" s="136">
        <f t="shared" si="1"/>
        <v>7442</v>
      </c>
      <c r="K10" s="137"/>
      <c r="L10" s="133">
        <f>+'[3]Mgmt Summary'!L10+'[4]Mgmt Summary'!L10+'Mgmt Summary'!L10</f>
        <v>1918.5</v>
      </c>
      <c r="M10" s="36">
        <f>+'[3]Mgmt Summary'!M10+'[4]Mgmt Summary'!M10+'Mgmt Summary'!M10</f>
        <v>9661.6</v>
      </c>
      <c r="N10" s="36">
        <f>+'[3]Mgmt Summary'!N10+'[4]Mgmt Summary'!N10+'Mgmt Summary'!N10</f>
        <v>5187.6000000000004</v>
      </c>
      <c r="O10" s="136">
        <f t="shared" si="2"/>
        <v>-9325.7000000000007</v>
      </c>
      <c r="P10" s="37"/>
      <c r="Q10" s="133">
        <f t="shared" si="3"/>
        <v>-30799.600000000006</v>
      </c>
      <c r="R10" s="36"/>
      <c r="S10" s="36">
        <f>'CapChrg-AllocExp'!F11</f>
        <v>189</v>
      </c>
      <c r="T10" s="36">
        <f>Expenses!F10</f>
        <v>0</v>
      </c>
      <c r="U10" s="36">
        <f>'CapChrg-AllocExp'!M11</f>
        <v>0</v>
      </c>
      <c r="V10" s="135">
        <f t="shared" si="4"/>
        <v>-30611</v>
      </c>
      <c r="W10" s="32"/>
    </row>
    <row r="11" spans="1:24" ht="13.5" customHeight="1">
      <c r="A11" s="107" t="s">
        <v>44</v>
      </c>
      <c r="B11" s="35"/>
      <c r="C11" s="133">
        <f>+'[3]Mgmt Summary'!C11+'[4]Mgmt Summary'!C11+'Mgmt Summary'!C11</f>
        <v>2250</v>
      </c>
      <c r="D11" s="36">
        <f>+'[3]Mgmt Summary'!D11+'[4]Mgmt Summary'!D11+'Mgmt Summary'!D11</f>
        <v>1058</v>
      </c>
      <c r="E11" s="135">
        <f t="shared" si="0"/>
        <v>1192</v>
      </c>
      <c r="F11" s="36"/>
      <c r="G11" s="133">
        <f>+'[3]Mgmt Summary'!G11+'[4]Mgmt Summary'!G11+'Mgmt Summary'!G11</f>
        <v>-3282</v>
      </c>
      <c r="H11" s="36">
        <f>+'[3]Mgmt Summary'!H11+'[4]Mgmt Summary'!H11+'Mgmt Summary'!H11</f>
        <v>0</v>
      </c>
      <c r="I11" s="36">
        <f>+'[3]Mgmt Summary'!I11+'[4]Mgmt Summary'!I11+'Mgmt Summary'!I11</f>
        <v>0</v>
      </c>
      <c r="J11" s="136">
        <f t="shared" si="1"/>
        <v>-3282</v>
      </c>
      <c r="K11" s="137"/>
      <c r="L11" s="133">
        <f>+'[3]Mgmt Summary'!L11+'[4]Mgmt Summary'!L11+'Mgmt Summary'!L11</f>
        <v>0</v>
      </c>
      <c r="M11" s="36">
        <f>+'[3]Mgmt Summary'!M11+'[4]Mgmt Summary'!M11+'Mgmt Summary'!M11</f>
        <v>1386.1</v>
      </c>
      <c r="N11" s="36">
        <f>+'[3]Mgmt Summary'!N11+'[4]Mgmt Summary'!N11+'Mgmt Summary'!N11</f>
        <v>691.1</v>
      </c>
      <c r="O11" s="136">
        <f t="shared" si="2"/>
        <v>-5359.2000000000007</v>
      </c>
      <c r="P11" s="37"/>
      <c r="Q11" s="133">
        <f t="shared" si="3"/>
        <v>-5532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-6652</v>
      </c>
      <c r="W11" s="32"/>
    </row>
    <row r="12" spans="1:24" ht="13.5" customHeight="1">
      <c r="A12" s="107" t="s">
        <v>64</v>
      </c>
      <c r="B12" s="35"/>
      <c r="C12" s="133">
        <f>+'[3]Mgmt Summary'!C12+'[4]Mgmt Summary'!C12+'Mgmt Summary'!C12</f>
        <v>9644.4000000000015</v>
      </c>
      <c r="D12" s="36">
        <f>+'[3]Mgmt Summary'!D12+'[4]Mgmt Summary'!D12+'Mgmt Summary'!D12</f>
        <v>5097.3999999999996</v>
      </c>
      <c r="E12" s="135">
        <f t="shared" si="0"/>
        <v>4547.0000000000018</v>
      </c>
      <c r="F12" s="36"/>
      <c r="G12" s="133">
        <f>+'[3]Mgmt Summary'!G12+'[4]Mgmt Summary'!G12+'Mgmt Summary'!G12</f>
        <v>10131.128000000001</v>
      </c>
      <c r="H12" s="36">
        <f>+'[3]Mgmt Summary'!H12+'[4]Mgmt Summary'!H12+'Mgmt Summary'!H12</f>
        <v>0</v>
      </c>
      <c r="I12" s="36">
        <f>+'[3]Mgmt Summary'!I12+'[4]Mgmt Summary'!I12+'Mgmt Summary'!I12</f>
        <v>0</v>
      </c>
      <c r="J12" s="136">
        <f t="shared" si="1"/>
        <v>10131.128000000001</v>
      </c>
      <c r="K12" s="137"/>
      <c r="L12" s="133">
        <f>+'[3]Mgmt Summary'!L12+'[4]Mgmt Summary'!L12+'Mgmt Summary'!L12</f>
        <v>0</v>
      </c>
      <c r="M12" s="36">
        <f>+'[3]Mgmt Summary'!M12+'[4]Mgmt Summary'!M12+'Mgmt Summary'!M12</f>
        <v>3507.5</v>
      </c>
      <c r="N12" s="36">
        <f>+'[3]Mgmt Summary'!N12+'[4]Mgmt Summary'!N12+'Mgmt Summary'!N12</f>
        <v>2214</v>
      </c>
      <c r="O12" s="136">
        <f t="shared" si="2"/>
        <v>4409.6280000000006</v>
      </c>
      <c r="P12" s="37"/>
      <c r="Q12" s="133">
        <f t="shared" si="3"/>
        <v>486.72799999999916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487</v>
      </c>
      <c r="W12" s="32"/>
    </row>
    <row r="13" spans="1:24" ht="13.5" customHeight="1">
      <c r="A13" s="107" t="s">
        <v>71</v>
      </c>
      <c r="B13" s="35"/>
      <c r="C13" s="133">
        <f>+'[3]Mgmt Summary'!C13+'[4]Mgmt Summary'!C13+'Mgmt Summary'!C13</f>
        <v>23136.6</v>
      </c>
      <c r="D13" s="36">
        <f>+'[3]Mgmt Summary'!D13+'[4]Mgmt Summary'!D13+'Mgmt Summary'!D13</f>
        <v>4230.8999999999996</v>
      </c>
      <c r="E13" s="135">
        <f t="shared" si="0"/>
        <v>18905.699999999997</v>
      </c>
      <c r="F13" s="36"/>
      <c r="G13" s="133">
        <f>+'[3]Mgmt Summary'!G13+'[4]Mgmt Summary'!G13+'Mgmt Summary'!G13</f>
        <v>1220</v>
      </c>
      <c r="H13" s="36">
        <f>+'[3]Mgmt Summary'!H13+'[4]Mgmt Summary'!H13+'Mgmt Summary'!H13</f>
        <v>0</v>
      </c>
      <c r="I13" s="36">
        <f>+'[3]Mgmt Summary'!I13+'[4]Mgmt Summary'!I13+'Mgmt Summary'!I13</f>
        <v>0</v>
      </c>
      <c r="J13" s="136">
        <f t="shared" si="1"/>
        <v>1220</v>
      </c>
      <c r="K13" s="137"/>
      <c r="L13" s="133">
        <f>+'[3]Mgmt Summary'!L13+'[4]Mgmt Summary'!L13+'Mgmt Summary'!L13</f>
        <v>0</v>
      </c>
      <c r="M13" s="36">
        <f>+'[3]Mgmt Summary'!M13+'[4]Mgmt Summary'!M13+'Mgmt Summary'!M13</f>
        <v>4039.8</v>
      </c>
      <c r="N13" s="36">
        <f>+'[3]Mgmt Summary'!N13+'[4]Mgmt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+'[3]Mgmt Summary'!C14+'[4]Mgmt Summary'!C14+'Mgmt Summary'!C14</f>
        <v>26877.010999999999</v>
      </c>
      <c r="D14" s="140">
        <f>+'[3]Mgmt Summary'!D14+'[4]Mgmt Summary'!D14+'Mgmt Summary'!D14</f>
        <v>10202.450000000001</v>
      </c>
      <c r="E14" s="164">
        <f t="shared" si="0"/>
        <v>16674.560999999998</v>
      </c>
      <c r="F14" s="140"/>
      <c r="G14" s="139">
        <f>+'[3]Mgmt Summary'!G14+'[4]Mgmt Summary'!G14+'Mgmt Summary'!G14</f>
        <v>42872.066999999995</v>
      </c>
      <c r="H14" s="140">
        <f>+'[3]Mgmt Summary'!H14+'[4]Mgmt Summary'!H14+'Mgmt Summary'!H14</f>
        <v>0</v>
      </c>
      <c r="I14" s="140">
        <f>+'[3]Mgmt Summary'!I14+'[4]Mgmt Summary'!I14+'Mgmt Summary'!I14</f>
        <v>0</v>
      </c>
      <c r="J14" s="179">
        <f t="shared" si="1"/>
        <v>42872.066999999995</v>
      </c>
      <c r="K14" s="180"/>
      <c r="L14" s="139">
        <f>+'[3]Mgmt Summary'!L14+'[4]Mgmt Summary'!L14+'Mgmt Summary'!L14</f>
        <v>0</v>
      </c>
      <c r="M14" s="36">
        <f>+'[3]Mgmt Summary'!M14+'[4]Mgmt Summary'!M14+'Mgmt Summary'!M14</f>
        <v>4469.9770000000008</v>
      </c>
      <c r="N14" s="140">
        <f>+'[3]Mgmt Summary'!N14+'[4]Mgmt Summary'!N14+'Mgmt Summary'!N14</f>
        <v>5259.0730000000003</v>
      </c>
      <c r="O14" s="179">
        <f t="shared" si="2"/>
        <v>33143.016999999993</v>
      </c>
      <c r="P14" s="181"/>
      <c r="Q14" s="139">
        <f t="shared" si="3"/>
        <v>15995.055999999997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15995</v>
      </c>
      <c r="W14" s="63"/>
      <c r="X14" s="169"/>
    </row>
    <row r="15" spans="1:24" ht="13.5" customHeight="1">
      <c r="A15" s="107" t="s">
        <v>11</v>
      </c>
      <c r="B15" s="35"/>
      <c r="C15" s="133">
        <f>+'[3]Mgmt Summary'!C16+'[4]Mgmt Summary'!C16+'Mgmt Summary'!C19</f>
        <v>10100</v>
      </c>
      <c r="D15" s="36">
        <f>+'[3]Mgmt Summary'!D16+'[4]Mgmt Summary'!D16+'Mgmt Summary'!D19</f>
        <v>0</v>
      </c>
      <c r="E15" s="135">
        <f t="shared" si="0"/>
        <v>10100</v>
      </c>
      <c r="F15" s="36"/>
      <c r="G15" s="133">
        <f>+'[3]Mgmt Summary'!G16+'[4]Mgmt Summary'!G16+'Mgmt Summary'!G19</f>
        <v>0</v>
      </c>
      <c r="H15" s="36">
        <f>+'[3]Mgmt Summary'!H16+'[4]Mgmt Summary'!H16+'Mgmt Summary'!H19</f>
        <v>0</v>
      </c>
      <c r="I15" s="36">
        <f>+'[3]Mgmt Summary'!I16+'[4]Mgmt Summary'!I16+'Mgmt Summary'!I19</f>
        <v>0</v>
      </c>
      <c r="J15" s="136">
        <f t="shared" si="1"/>
        <v>0</v>
      </c>
      <c r="K15" s="137"/>
      <c r="L15" s="133">
        <f>+'[3]Mgmt Summary'!L16+'[4]Mgmt Summary'!L16+'Mgmt Summary'!L19</f>
        <v>0</v>
      </c>
      <c r="M15" s="36">
        <f>+'[3]Mgmt Summary'!M16+'[4]Mgmt Summary'!M16+'Mgmt Summary'!M19</f>
        <v>0</v>
      </c>
      <c r="N15" s="36">
        <f>+'[3]Mgmt Summary'!N16+'[4]Mgmt Summary'!N16+'Mgmt Summary'!N19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+'[3]Mgmt Summary'!C17+'[4]Mgmt Summary'!C17+'Mgmt Summary'!C20</f>
        <v>0</v>
      </c>
      <c r="D16" s="36">
        <f>+'[3]Mgmt Summary'!D17+'[4]Mgmt Summary'!D17+'Mgmt Summary'!D20</f>
        <v>0</v>
      </c>
      <c r="E16" s="135">
        <f t="shared" si="0"/>
        <v>0</v>
      </c>
      <c r="F16" s="36"/>
      <c r="G16" s="133">
        <f>+'[3]Mgmt Summary'!G17+'[4]Mgmt Summary'!G17+'Mgmt Summary'!G20</f>
        <v>0</v>
      </c>
      <c r="H16" s="36">
        <f>+'[3]Mgmt Summary'!H17+'[4]Mgmt Summary'!H17+'Mgmt Summary'!H20</f>
        <v>0</v>
      </c>
      <c r="I16" s="36">
        <f>+'[3]Mgmt Summary'!I17+'[4]Mgmt Summary'!I17+'Mgmt Summary'!I20</f>
        <v>0</v>
      </c>
      <c r="J16" s="136">
        <f t="shared" si="1"/>
        <v>0</v>
      </c>
      <c r="K16" s="137"/>
      <c r="L16" s="133">
        <f>+'[3]Mgmt Summary'!L17+'[4]Mgmt Summary'!L17+'Mgmt Summary'!L20</f>
        <v>0</v>
      </c>
      <c r="M16" s="36">
        <f>+'[3]Mgmt Summary'!M17+'[4]Mgmt Summary'!M17+'Mgmt Summary'!M20</f>
        <v>350</v>
      </c>
      <c r="N16" s="36">
        <f>+'[3]Mgmt Summary'!N17+'[4]Mgmt Summary'!N17+'Mgmt Summary'!N20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'CapChrg-AllocExp'!F20</f>
        <v>0</v>
      </c>
      <c r="T16" s="36">
        <f>Expenses!F19</f>
        <v>-350</v>
      </c>
      <c r="U16" s="36">
        <f>'CapChrg-AllocExp'!M20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91997.194999999992</v>
      </c>
      <c r="H18" s="44">
        <f>SUM(H9:H16)</f>
        <v>0</v>
      </c>
      <c r="I18" s="45">
        <f>SUM(I15:I17)</f>
        <v>0</v>
      </c>
      <c r="J18" s="46">
        <f>SUM(J9:J17)</f>
        <v>91997.194999999992</v>
      </c>
      <c r="K18" s="44">
        <f>SUM(K15:K16)</f>
        <v>0</v>
      </c>
      <c r="L18" s="43">
        <f>SUM(L9:L17)</f>
        <v>1918.5</v>
      </c>
      <c r="M18" s="44">
        <f>SUM(M9:M17)</f>
        <v>46188.107468399008</v>
      </c>
      <c r="N18" s="44">
        <f>SUM(N9:N17)</f>
        <v>32716.985888789397</v>
      </c>
      <c r="O18" s="46">
        <f>SUM(O9:O17)</f>
        <v>11173.601642811584</v>
      </c>
      <c r="P18" s="44">
        <f>SUM(P15:P16)</f>
        <v>0</v>
      </c>
      <c r="Q18" s="43">
        <f>SUM(Q9:Q17)</f>
        <v>-98252.416000000012</v>
      </c>
      <c r="R18" s="44">
        <f>SUM(R15:R17)</f>
        <v>0</v>
      </c>
      <c r="S18" s="44">
        <f>SUM(S9:S17)</f>
        <v>189</v>
      </c>
      <c r="T18" s="44">
        <f>SUM(T9:T17)</f>
        <v>-1470</v>
      </c>
      <c r="U18" s="44">
        <f>SUM(U9:U17)</f>
        <v>-600</v>
      </c>
      <c r="V18" s="45">
        <f>SUM(V9:V17)</f>
        <v>-100134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+'[3]Mgmt Summary'!C21+'[4]Mgmt Summary'!C21+'Mgmt Summary'!C24</f>
        <v>0</v>
      </c>
      <c r="D20" s="36">
        <f>+'[3]Mgmt Summary'!D21+'[4]Mgmt Summary'!D21+'Mgmt Summary'!D24</f>
        <v>26030</v>
      </c>
      <c r="E20" s="135">
        <f>C20-D20</f>
        <v>-26030</v>
      </c>
      <c r="F20" s="36"/>
      <c r="G20" s="133">
        <f>+'[3]Mgmt Summary'!G21+'[4]Mgmt Summary'!G21+'Mgmt Summary'!G24</f>
        <v>0</v>
      </c>
      <c r="H20" s="36">
        <f>+'[3]Mgmt Summary'!H21+'[4]Mgmt Summary'!H21+'Mgmt Summary'!H24</f>
        <v>0</v>
      </c>
      <c r="I20" s="36">
        <f>+'[3]Mgmt Summary'!I21+'[4]Mgmt Summary'!I21+'Mgmt Summary'!I24</f>
        <v>0</v>
      </c>
      <c r="J20" s="136">
        <f>SUM(G20:I20)</f>
        <v>0</v>
      </c>
      <c r="K20" s="137"/>
      <c r="L20" s="133">
        <f>+'[3]Mgmt Summary'!L21+'[4]Mgmt Summary'!L21+'Mgmt Summary'!L24</f>
        <v>0</v>
      </c>
      <c r="M20" s="36">
        <f>+'[3]Mgmt Summary'!M21+'[4]Mgmt Summary'!M21+'Mgmt Summary'!M24</f>
        <v>45910.512888789402</v>
      </c>
      <c r="N20" s="36">
        <f>+'[3]Mgmt Summary'!N21+'[4]Mgmt Summary'!N21+'Mgmt Summary'!N24</f>
        <v>-19280.512888789402</v>
      </c>
      <c r="O20" s="136">
        <f>J20-K20-M20-N20-L20</f>
        <v>-26630</v>
      </c>
      <c r="P20" s="37"/>
      <c r="Q20" s="133">
        <f>+J20-C20</f>
        <v>0</v>
      </c>
      <c r="R20" s="36"/>
      <c r="S20" s="36">
        <v>0</v>
      </c>
      <c r="T20" s="36">
        <f>Expenses!F23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+'[3]Mgmt Summary'!C22+'[4]Mgmt Summary'!C22+'Mgmt Summary'!C26</f>
        <v>-1688.9939999999999</v>
      </c>
      <c r="D21" s="36">
        <f>+'[3]Mgmt Summary'!D22+'[4]Mgmt Summary'!D22+'Mgmt Summary'!D26</f>
        <v>0</v>
      </c>
      <c r="E21" s="135">
        <f>C21-D21</f>
        <v>-1688.9939999999999</v>
      </c>
      <c r="F21" s="137"/>
      <c r="G21" s="133">
        <f>+'[3]Mgmt Summary'!G22+'[4]Mgmt Summary'!G22+'Mgmt Summary'!G26</f>
        <v>-1688.9939999999999</v>
      </c>
      <c r="H21" s="36">
        <f>+'[3]Mgmt Summary'!H22+'[4]Mgmt Summary'!H22+'Mgmt Summary'!H26</f>
        <v>0</v>
      </c>
      <c r="I21" s="36">
        <f>+'[3]Mgmt Summary'!I22+'[4]Mgmt Summary'!I22+'Mgmt Summary'!I26</f>
        <v>0</v>
      </c>
      <c r="J21" s="136">
        <f>SUM(G21:I21)</f>
        <v>-1688.9939999999999</v>
      </c>
      <c r="K21" s="137"/>
      <c r="L21" s="133">
        <f>+'[3]Mgmt Summary'!L22+'[4]Mgmt Summary'!L22+'Mgmt Summary'!L26</f>
        <v>0</v>
      </c>
      <c r="M21" s="36">
        <f>+'[3]Mgmt Summary'!M22+'[4]Mgmt Summary'!M22+'Mgmt Summary'!M26</f>
        <v>0</v>
      </c>
      <c r="N21" s="36">
        <f>+'[3]Mgmt Summary'!N22+'[4]Mgmt Summary'!N22+'Mgmt Summary'!N26</f>
        <v>0</v>
      </c>
      <c r="O21" s="136">
        <f>J21-K21-M21-N21-L21</f>
        <v>-1688.9939999999999</v>
      </c>
      <c r="P21" s="37"/>
      <c r="Q21" s="133">
        <f>+J21-C21</f>
        <v>0</v>
      </c>
      <c r="R21" s="36"/>
      <c r="S21" s="36">
        <v>0</v>
      </c>
      <c r="T21" s="36">
        <f>Expenses!F24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+'[3]Mgmt Summary'!C23+'[4]Mgmt Summary'!C23+'Mgmt Summary'!C27</f>
        <v>0</v>
      </c>
      <c r="D22" s="36">
        <f>+'[3]Mgmt Summary'!D23+'[4]Mgmt Summary'!D23+'Mgmt Summary'!D27</f>
        <v>-2217</v>
      </c>
      <c r="E22" s="135">
        <f>C22-D22</f>
        <v>2217</v>
      </c>
      <c r="F22" s="36"/>
      <c r="G22" s="133">
        <f>+'[3]Mgmt Summary'!G23+'[4]Mgmt Summary'!G23+'Mgmt Summary'!G27</f>
        <v>0</v>
      </c>
      <c r="H22" s="36">
        <f>+'[3]Mgmt Summary'!H23+'[4]Mgmt Summary'!H23+'Mgmt Summary'!H27</f>
        <v>0</v>
      </c>
      <c r="I22" s="36">
        <f>+'[3]Mgmt Summary'!I23+'[4]Mgmt Summary'!I23+'Mgmt Summary'!I27</f>
        <v>0</v>
      </c>
      <c r="J22" s="136">
        <f>SUM(G22:I22)</f>
        <v>0</v>
      </c>
      <c r="K22" s="137"/>
      <c r="L22" s="133">
        <f>+'[3]Mgmt Summary'!L23+'[4]Mgmt Summary'!L23+'Mgmt Summary'!L27</f>
        <v>-1918.5</v>
      </c>
      <c r="M22" s="36">
        <f>+'[3]Mgmt Summary'!M23+'[4]Mgmt Summary'!M23+'Mgmt Summary'!M27</f>
        <v>0</v>
      </c>
      <c r="N22" s="36">
        <f>+'[3]Mgmt Summary'!N23+'[4]Mgmt Summary'!N23+'Mgmt Summary'!N27</f>
        <v>0</v>
      </c>
      <c r="O22" s="136">
        <f>J22-K22-M22-N22-L22</f>
        <v>1918.5</v>
      </c>
      <c r="P22" s="37"/>
      <c r="Q22" s="133">
        <f>+J22-C22</f>
        <v>0</v>
      </c>
      <c r="R22" s="36"/>
      <c r="S22" s="36">
        <f>'CapChrg-AllocExp'!F24</f>
        <v>-189</v>
      </c>
      <c r="T22" s="36">
        <v>0</v>
      </c>
      <c r="U22" s="36">
        <v>0</v>
      </c>
      <c r="V22" s="135">
        <f>ROUND(SUM(Q22:U22),0)</f>
        <v>-189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75</v>
      </c>
      <c r="B24" s="35"/>
      <c r="C24" s="43">
        <f>SUM(C18:C23)</f>
        <v>188560.617</v>
      </c>
      <c r="D24" s="44">
        <f>SUM(D18:D23)</f>
        <v>101349.34999999999</v>
      </c>
      <c r="E24" s="45">
        <f>SUM(E18:E23)</f>
        <v>87211.267000000007</v>
      </c>
      <c r="F24" s="36"/>
      <c r="G24" s="43">
        <f t="shared" ref="G24:N24" si="5">SUM(G18:G23)</f>
        <v>90308.200999999986</v>
      </c>
      <c r="H24" s="44">
        <f t="shared" si="5"/>
        <v>0</v>
      </c>
      <c r="I24" s="44">
        <f t="shared" si="5"/>
        <v>0</v>
      </c>
      <c r="J24" s="46">
        <f t="shared" si="5"/>
        <v>90308.200999999986</v>
      </c>
      <c r="K24" s="44">
        <f t="shared" si="5"/>
        <v>0</v>
      </c>
      <c r="L24" s="43">
        <f t="shared" si="5"/>
        <v>0</v>
      </c>
      <c r="M24" s="44">
        <f t="shared" si="5"/>
        <v>92098.620357188411</v>
      </c>
      <c r="N24" s="44">
        <f t="shared" si="5"/>
        <v>13436.472999999994</v>
      </c>
      <c r="O24" s="46">
        <f>J24-K24-M24-N24-L24</f>
        <v>-15226.892357188419</v>
      </c>
      <c r="P24" s="37"/>
      <c r="Q24" s="43">
        <f t="shared" ref="Q24:V24" si="6">SUM(Q18:Q23)</f>
        <v>-98252.416000000012</v>
      </c>
      <c r="R24" s="44">
        <f t="shared" si="6"/>
        <v>0</v>
      </c>
      <c r="S24" s="44">
        <f t="shared" si="6"/>
        <v>0</v>
      </c>
      <c r="T24" s="44">
        <f t="shared" si="6"/>
        <v>-2070</v>
      </c>
      <c r="U24" s="44">
        <f t="shared" si="6"/>
        <v>-600</v>
      </c>
      <c r="V24" s="45">
        <f t="shared" si="6"/>
        <v>-100923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+'[3]Mgmt Summary'!C27+'[4]Mgmt Summary'!C27+'Mgmt Summary'!C31</f>
        <v>0</v>
      </c>
      <c r="D26" s="36">
        <f>+'[3]Mgmt Summary'!D27+'[4]Mgmt Summary'!D27+'Mgmt Summary'!D31</f>
        <v>-3914</v>
      </c>
      <c r="E26" s="135">
        <f>C26-D26</f>
        <v>3914</v>
      </c>
      <c r="F26" s="36"/>
      <c r="G26" s="133">
        <f>+'[3]Mgmt Summary'!G27+'[4]Mgmt Summary'!G27+'Mgmt Summary'!G31</f>
        <v>0</v>
      </c>
      <c r="H26" s="36">
        <f>+'[3]Mgmt Summary'!H27+'[4]Mgmt Summary'!H27+'Mgmt Summary'!H31</f>
        <v>0</v>
      </c>
      <c r="I26" s="36">
        <f>+'[3]Mgmt Summary'!I27+'[4]Mgmt Summary'!I27+'Mgmt Summary'!I31</f>
        <v>0</v>
      </c>
      <c r="J26" s="136">
        <f>SUM(G26:I26)</f>
        <v>0</v>
      </c>
      <c r="K26" s="137"/>
      <c r="L26" s="134">
        <f>+'[3]Mgmt Summary'!L27+'[4]Mgmt Summary'!L27+'Mgmt Summary'!L31</f>
        <v>0</v>
      </c>
      <c r="M26" s="36">
        <f>+'[3]Mgmt Summary'!M27+'[4]Mgmt Summary'!M27+'Mgmt Summary'!M31</f>
        <v>-4045</v>
      </c>
      <c r="N26" s="36">
        <f>+'[3]Mgmt Summary'!N27+'[4]Mgmt Summary'!N27+'Mgmt Summary'!N31</f>
        <v>0</v>
      </c>
      <c r="O26" s="136">
        <f>J26-K26-M26-N26-L26</f>
        <v>4045</v>
      </c>
      <c r="P26" s="37"/>
      <c r="Q26" s="133">
        <f>+J26-C26</f>
        <v>0</v>
      </c>
      <c r="R26" s="36"/>
      <c r="S26" s="36">
        <v>0</v>
      </c>
      <c r="T26" s="36">
        <f>D26-M26</f>
        <v>131</v>
      </c>
      <c r="U26" s="36">
        <v>0</v>
      </c>
      <c r="V26" s="135">
        <f>ROUND(SUM(Q26:U26),0)</f>
        <v>131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76</v>
      </c>
      <c r="B28" s="35"/>
      <c r="C28" s="39">
        <f>SUM(C24:C26)</f>
        <v>188560.617</v>
      </c>
      <c r="D28" s="40">
        <f>SUM(D24:D26)</f>
        <v>97435.349999999991</v>
      </c>
      <c r="E28" s="41">
        <f>SUM(E24:E26)</f>
        <v>91125.267000000007</v>
      </c>
      <c r="F28" s="36"/>
      <c r="G28" s="39">
        <f t="shared" ref="G28:N28" si="7">SUM(G24:G26)</f>
        <v>90308.200999999986</v>
      </c>
      <c r="H28" s="40">
        <f t="shared" si="7"/>
        <v>0</v>
      </c>
      <c r="I28" s="40">
        <f t="shared" si="7"/>
        <v>0</v>
      </c>
      <c r="J28" s="42">
        <f t="shared" si="7"/>
        <v>90308.200999999986</v>
      </c>
      <c r="K28" s="40">
        <f t="shared" si="7"/>
        <v>0</v>
      </c>
      <c r="L28" s="39">
        <f t="shared" si="7"/>
        <v>0</v>
      </c>
      <c r="M28" s="40">
        <f t="shared" si="7"/>
        <v>88053.620357188411</v>
      </c>
      <c r="N28" s="40">
        <f t="shared" si="7"/>
        <v>13436.472999999994</v>
      </c>
      <c r="O28" s="42">
        <f>J28-K28-M28-N28-L28</f>
        <v>-11181.892357188419</v>
      </c>
      <c r="P28" s="37"/>
      <c r="Q28" s="39">
        <f t="shared" ref="Q28:V28" si="8">SUM(Q24:Q26)</f>
        <v>-98252.416000000012</v>
      </c>
      <c r="R28" s="40">
        <f t="shared" si="8"/>
        <v>0</v>
      </c>
      <c r="S28" s="40">
        <f t="shared" si="8"/>
        <v>0</v>
      </c>
      <c r="T28" s="40">
        <f t="shared" si="8"/>
        <v>-1939</v>
      </c>
      <c r="U28" s="40">
        <f t="shared" si="8"/>
        <v>-600</v>
      </c>
      <c r="V28" s="41">
        <f t="shared" si="8"/>
        <v>-100792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+'GM-WeeklyChnge'!C38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83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34"/>
  <sheetViews>
    <sheetView tabSelected="1" zoomScale="95" workbookViewId="0">
      <selection activeCell="I23" sqref="I23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5" width="8.66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3" width="8.6640625" style="14" customWidth="1"/>
    <col min="14" max="14" width="0.88671875" style="14" customWidth="1"/>
    <col min="15" max="15" width="8.6640625" style="14" customWidth="1"/>
    <col min="16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3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2"/>
    </row>
    <row r="2" spans="1:22" s="197" customFormat="1" ht="29.25" customHeight="1">
      <c r="A2" s="194" t="s">
        <v>90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 t="s">
        <v>96</v>
      </c>
      <c r="N2" s="195"/>
      <c r="O2" s="195"/>
      <c r="P2" s="195"/>
      <c r="Q2" s="195"/>
      <c r="R2" s="195"/>
      <c r="S2" s="195"/>
      <c r="T2" s="195"/>
      <c r="V2" s="198"/>
    </row>
    <row r="3" spans="1:22" s="193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9" t="str">
        <f>+'Mgmt Summary'!A3</f>
        <v>Results based on activity through October 5, 2000</v>
      </c>
      <c r="N3"/>
      <c r="O3"/>
      <c r="P3"/>
      <c r="Q3"/>
      <c r="R3"/>
      <c r="S3"/>
      <c r="T3"/>
      <c r="V3" s="198"/>
    </row>
    <row r="4" spans="1:22" s="193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0"/>
    </row>
    <row r="5" spans="1:22" s="205" customFormat="1" ht="18" customHeight="1">
      <c r="A5" s="201"/>
      <c r="B5" s="202"/>
      <c r="C5" s="232" t="s">
        <v>13</v>
      </c>
      <c r="D5" s="233"/>
      <c r="E5" s="234"/>
      <c r="F5" s="203"/>
      <c r="G5" s="232" t="s">
        <v>93</v>
      </c>
      <c r="H5" s="233"/>
      <c r="I5" s="234"/>
      <c r="J5" s="204"/>
      <c r="K5" s="281" t="s">
        <v>91</v>
      </c>
      <c r="L5" s="282"/>
      <c r="M5" s="283"/>
    </row>
    <row r="6" spans="1:22" ht="18.75" customHeight="1" thickBot="1">
      <c r="A6" s="206" t="s">
        <v>9</v>
      </c>
      <c r="B6" s="207"/>
      <c r="C6" s="208" t="s">
        <v>40</v>
      </c>
      <c r="D6" s="209" t="s">
        <v>8</v>
      </c>
      <c r="E6" s="210" t="s">
        <v>12</v>
      </c>
      <c r="F6" s="211"/>
      <c r="G6" s="208" t="s">
        <v>6</v>
      </c>
      <c r="H6" s="209" t="s">
        <v>8</v>
      </c>
      <c r="I6" s="210" t="s">
        <v>12</v>
      </c>
      <c r="J6" s="211"/>
      <c r="K6" s="208" t="s">
        <v>6</v>
      </c>
      <c r="L6" s="209" t="s">
        <v>8</v>
      </c>
      <c r="M6" s="210" t="s">
        <v>12</v>
      </c>
    </row>
    <row r="7" spans="1:22" ht="4.5" customHeight="1">
      <c r="A7" s="212"/>
      <c r="B7" s="207"/>
      <c r="C7" s="213"/>
      <c r="D7" s="18"/>
      <c r="E7" s="214"/>
      <c r="F7" s="215"/>
      <c r="G7" s="213"/>
      <c r="H7" s="18"/>
      <c r="I7" s="214"/>
      <c r="J7" s="215"/>
      <c r="K7" s="213"/>
      <c r="L7" s="18"/>
      <c r="M7" s="214"/>
    </row>
    <row r="8" spans="1:22" s="32" customFormat="1" ht="13.5" customHeight="1">
      <c r="A8" s="224" t="s">
        <v>82</v>
      </c>
      <c r="B8" s="225"/>
      <c r="C8" s="226">
        <f>+'Mgmt Summary'!J9</f>
        <v>-10585</v>
      </c>
      <c r="D8" s="227">
        <f>+'Mgmt Summary'!C9</f>
        <v>30000</v>
      </c>
      <c r="E8" s="228">
        <f t="shared" ref="E8:E13" si="0">-D8+C8</f>
        <v>-40585</v>
      </c>
      <c r="F8" s="229"/>
      <c r="G8" s="226">
        <f>+Expenses!D9+'CapChrg-AllocExp'!K10+'CapChrg-AllocExp'!D10</f>
        <v>14692</v>
      </c>
      <c r="H8" s="227">
        <f>+Expenses!E9+'CapChrg-AllocExp'!L10+'CapChrg-AllocExp'!E10</f>
        <v>14092</v>
      </c>
      <c r="I8" s="228">
        <f>+H8-G8</f>
        <v>-600</v>
      </c>
      <c r="J8" s="229"/>
      <c r="K8" s="226">
        <f>+C8-G8</f>
        <v>-25277</v>
      </c>
      <c r="L8" s="227">
        <f t="shared" ref="K8:L13" si="1">D8-H8</f>
        <v>15908</v>
      </c>
      <c r="M8" s="228">
        <f t="shared" ref="M8:M13" si="2">K8-L8</f>
        <v>-41185</v>
      </c>
    </row>
    <row r="9" spans="1:22" s="32" customFormat="1" ht="13.5" customHeight="1">
      <c r="A9" s="224" t="s">
        <v>1</v>
      </c>
      <c r="B9" s="225"/>
      <c r="C9" s="226">
        <f>+'Mgmt Summary'!J10</f>
        <v>1074</v>
      </c>
      <c r="D9" s="227">
        <f>+'Mgmt Summary'!C10</f>
        <v>12747.2</v>
      </c>
      <c r="E9" s="228">
        <f t="shared" si="0"/>
        <v>-11673.2</v>
      </c>
      <c r="F9" s="229"/>
      <c r="G9" s="226">
        <f>+Expenses!D10+'CapChrg-AllocExp'!K11+'CapChrg-AllocExp'!D11</f>
        <v>5057.8999999999996</v>
      </c>
      <c r="H9" s="227">
        <f>+Expenses!E10+'CapChrg-AllocExp'!L11+'CapChrg-AllocExp'!E11</f>
        <v>5246.9</v>
      </c>
      <c r="I9" s="228">
        <f>+H9-G9</f>
        <v>189</v>
      </c>
      <c r="J9" s="229"/>
      <c r="K9" s="226">
        <f t="shared" si="1"/>
        <v>-3983.8999999999996</v>
      </c>
      <c r="L9" s="227">
        <f t="shared" si="1"/>
        <v>7500.3000000000011</v>
      </c>
      <c r="M9" s="228">
        <f t="shared" si="2"/>
        <v>-11484.2</v>
      </c>
    </row>
    <row r="10" spans="1:22" s="32" customFormat="1" ht="13.5" customHeight="1">
      <c r="A10" s="224" t="s">
        <v>44</v>
      </c>
      <c r="B10" s="225"/>
      <c r="C10" s="226">
        <f>+'Mgmt Summary'!J11</f>
        <v>-38</v>
      </c>
      <c r="D10" s="227">
        <f>+'Mgmt Summary'!C11</f>
        <v>750</v>
      </c>
      <c r="E10" s="228">
        <f t="shared" si="0"/>
        <v>-788</v>
      </c>
      <c r="F10" s="229"/>
      <c r="G10" s="226">
        <f>+Expenses!D11+'CapChrg-AllocExp'!K12+'CapChrg-AllocExp'!D12</f>
        <v>1498.6</v>
      </c>
      <c r="H10" s="227">
        <f>+Expenses!E11+'CapChrg-AllocExp'!L12+'CapChrg-AllocExp'!E12</f>
        <v>378.6</v>
      </c>
      <c r="I10" s="228">
        <f t="shared" ref="I10:I19" si="3">+H10-G10</f>
        <v>-1120</v>
      </c>
      <c r="J10" s="229"/>
      <c r="K10" s="226">
        <f t="shared" si="1"/>
        <v>-1536.6</v>
      </c>
      <c r="L10" s="227">
        <f t="shared" si="1"/>
        <v>371.4</v>
      </c>
      <c r="M10" s="228">
        <f t="shared" si="2"/>
        <v>-1908</v>
      </c>
    </row>
    <row r="11" spans="1:22" s="32" customFormat="1" ht="13.5" customHeight="1">
      <c r="A11" s="224" t="s">
        <v>64</v>
      </c>
      <c r="B11" s="225"/>
      <c r="C11" s="226">
        <f>+'Mgmt Summary'!J12</f>
        <v>671.12800000000004</v>
      </c>
      <c r="D11" s="227">
        <f>+'Mgmt Summary'!C12</f>
        <v>3214.8</v>
      </c>
      <c r="E11" s="228">
        <f t="shared" si="0"/>
        <v>-2543.672</v>
      </c>
      <c r="F11" s="229"/>
      <c r="G11" s="226">
        <f>+Expenses!D12+'CapChrg-AllocExp'!K13+'CapChrg-AllocExp'!D13</f>
        <v>1714.8000000000002</v>
      </c>
      <c r="H11" s="227">
        <f>+Expenses!E12+'CapChrg-AllocExp'!L13+'CapChrg-AllocExp'!E13</f>
        <v>1714.8000000000002</v>
      </c>
      <c r="I11" s="228">
        <f t="shared" si="3"/>
        <v>0</v>
      </c>
      <c r="J11" s="229"/>
      <c r="K11" s="226">
        <f t="shared" si="1"/>
        <v>-1043.672</v>
      </c>
      <c r="L11" s="227">
        <f t="shared" si="1"/>
        <v>1500</v>
      </c>
      <c r="M11" s="228">
        <f t="shared" si="2"/>
        <v>-2543.672</v>
      </c>
    </row>
    <row r="12" spans="1:22" s="32" customFormat="1" ht="13.5" customHeight="1">
      <c r="A12" s="224" t="s">
        <v>71</v>
      </c>
      <c r="B12" s="225"/>
      <c r="C12" s="226">
        <f>+'Mgmt Summary'!J13</f>
        <v>0</v>
      </c>
      <c r="D12" s="227">
        <f>+'Mgmt Summary'!C13</f>
        <v>7712</v>
      </c>
      <c r="E12" s="228">
        <f t="shared" si="0"/>
        <v>-7712</v>
      </c>
      <c r="F12" s="229"/>
      <c r="G12" s="226">
        <f>+Expenses!D13+'CapChrg-AllocExp'!K14+'CapChrg-AllocExp'!D14</f>
        <v>1679.5</v>
      </c>
      <c r="H12" s="227">
        <f>+Expenses!E13+'CapChrg-AllocExp'!L14+'CapChrg-AllocExp'!E14</f>
        <v>1679.5</v>
      </c>
      <c r="I12" s="228">
        <f t="shared" si="3"/>
        <v>0</v>
      </c>
      <c r="J12" s="229"/>
      <c r="K12" s="226">
        <f t="shared" si="1"/>
        <v>-1679.5</v>
      </c>
      <c r="L12" s="227">
        <f t="shared" si="1"/>
        <v>6032.5</v>
      </c>
      <c r="M12" s="228">
        <f t="shared" si="2"/>
        <v>-7712</v>
      </c>
    </row>
    <row r="13" spans="1:22" s="32" customFormat="1" ht="13.5" customHeight="1">
      <c r="A13" s="224" t="s">
        <v>50</v>
      </c>
      <c r="B13" s="225"/>
      <c r="C13" s="226">
        <f>+'Mgmt Summary'!J14</f>
        <v>-3242.6330000000003</v>
      </c>
      <c r="D13" s="227">
        <f>+'Mgmt Summary'!C14</f>
        <v>8983.2109999999993</v>
      </c>
      <c r="E13" s="228">
        <f t="shared" si="0"/>
        <v>-12225.843999999999</v>
      </c>
      <c r="F13" s="229"/>
      <c r="G13" s="226">
        <f>+Expenses!D14+'CapChrg-AllocExp'!K15+'CapChrg-AllocExp'!D15</f>
        <v>3410.25</v>
      </c>
      <c r="H13" s="227">
        <f>+Expenses!E14+'CapChrg-AllocExp'!L15+'CapChrg-AllocExp'!E15</f>
        <v>3410.25</v>
      </c>
      <c r="I13" s="228">
        <f t="shared" si="3"/>
        <v>0</v>
      </c>
      <c r="J13" s="229"/>
      <c r="K13" s="226">
        <f t="shared" si="1"/>
        <v>-6652.8829999999998</v>
      </c>
      <c r="L13" s="227">
        <f t="shared" si="1"/>
        <v>5572.9609999999993</v>
      </c>
      <c r="M13" s="228">
        <f t="shared" si="2"/>
        <v>-12225.843999999999</v>
      </c>
    </row>
    <row r="14" spans="1:22" s="32" customFormat="1" ht="13.5" customHeight="1">
      <c r="A14" s="224" t="s">
        <v>102</v>
      </c>
      <c r="B14" s="225"/>
      <c r="C14" s="226">
        <f>+'Mgmt Summary'!J15</f>
        <v>0</v>
      </c>
      <c r="D14" s="227">
        <f>+'Mgmt Summary'!C15</f>
        <v>0</v>
      </c>
      <c r="E14" s="228">
        <f t="shared" ref="E14:E19" si="4">-D14+C14</f>
        <v>0</v>
      </c>
      <c r="F14" s="229"/>
      <c r="G14" s="226">
        <f>+Expenses!D15+'CapChrg-AllocExp'!K16+'CapChrg-AllocExp'!D16</f>
        <v>500</v>
      </c>
      <c r="H14" s="227">
        <f>+Expenses!E15+'CapChrg-AllocExp'!L16+'CapChrg-AllocExp'!E16</f>
        <v>0</v>
      </c>
      <c r="I14" s="228">
        <f>+H14-G14</f>
        <v>-500</v>
      </c>
      <c r="J14" s="229"/>
      <c r="K14" s="226">
        <f t="shared" ref="K14:L19" si="5">C14-G14</f>
        <v>-500</v>
      </c>
      <c r="L14" s="227">
        <f t="shared" si="5"/>
        <v>0</v>
      </c>
      <c r="M14" s="228">
        <f t="shared" ref="M14:M19" si="6">K14-L14</f>
        <v>-500</v>
      </c>
    </row>
    <row r="15" spans="1:22" s="32" customFormat="1" ht="13.5" customHeight="1">
      <c r="A15" s="224" t="s">
        <v>103</v>
      </c>
      <c r="B15" s="225"/>
      <c r="C15" s="226">
        <f>+'Mgmt Summary'!J16</f>
        <v>1879</v>
      </c>
      <c r="D15" s="227">
        <f>+'Mgmt Summary'!C16</f>
        <v>1003</v>
      </c>
      <c r="E15" s="228">
        <f t="shared" si="4"/>
        <v>876</v>
      </c>
      <c r="F15" s="229"/>
      <c r="G15" s="226">
        <f>+Expenses!D16+'CapChrg-AllocExp'!K17+'CapChrg-AllocExp'!D17</f>
        <v>1385</v>
      </c>
      <c r="H15" s="227">
        <f>+Expenses!E16+'CapChrg-AllocExp'!L17+'CapChrg-AllocExp'!E17</f>
        <v>1385</v>
      </c>
      <c r="I15" s="228">
        <f>+H15-G15</f>
        <v>0</v>
      </c>
      <c r="J15" s="229"/>
      <c r="K15" s="226">
        <f t="shared" si="5"/>
        <v>494</v>
      </c>
      <c r="L15" s="227">
        <f t="shared" si="5"/>
        <v>-382</v>
      </c>
      <c r="M15" s="228">
        <f t="shared" si="6"/>
        <v>876</v>
      </c>
    </row>
    <row r="16" spans="1:22" s="32" customFormat="1" ht="13.5" customHeight="1">
      <c r="A16" s="224" t="s">
        <v>104</v>
      </c>
      <c r="B16" s="225"/>
      <c r="C16" s="226">
        <f>+'Mgmt Summary'!J17</f>
        <v>-517</v>
      </c>
      <c r="D16" s="227">
        <f>+'Mgmt Summary'!C17</f>
        <v>3965</v>
      </c>
      <c r="E16" s="228">
        <f t="shared" si="4"/>
        <v>-4482</v>
      </c>
      <c r="F16" s="229"/>
      <c r="G16" s="226">
        <f>+Expenses!D17+'CapChrg-AllocExp'!K18+'CapChrg-AllocExp'!D18</f>
        <v>1536</v>
      </c>
      <c r="H16" s="227">
        <f>+Expenses!E17+'CapChrg-AllocExp'!L18+'CapChrg-AllocExp'!E18</f>
        <v>1536</v>
      </c>
      <c r="I16" s="228">
        <f>+H16-G16</f>
        <v>0</v>
      </c>
      <c r="J16" s="229"/>
      <c r="K16" s="226">
        <f t="shared" si="5"/>
        <v>-2053</v>
      </c>
      <c r="L16" s="227">
        <f t="shared" si="5"/>
        <v>2429</v>
      </c>
      <c r="M16" s="228">
        <f t="shared" si="6"/>
        <v>-4482</v>
      </c>
    </row>
    <row r="17" spans="1:13" s="32" customFormat="1" ht="13.5" customHeight="1">
      <c r="A17" s="224" t="s">
        <v>105</v>
      </c>
      <c r="B17" s="225"/>
      <c r="C17" s="271">
        <f>+'Mgmt Summary'!J18</f>
        <v>104</v>
      </c>
      <c r="D17" s="272">
        <f>+'Mgmt Summary'!C18</f>
        <v>1363</v>
      </c>
      <c r="E17" s="273">
        <f t="shared" si="4"/>
        <v>-1259</v>
      </c>
      <c r="F17" s="229"/>
      <c r="G17" s="271">
        <f>+Expenses!D18+'CapChrg-AllocExp'!K19+'CapChrg-AllocExp'!D19</f>
        <v>1467</v>
      </c>
      <c r="H17" s="272">
        <f>+Expenses!E18+'CapChrg-AllocExp'!L19+'CapChrg-AllocExp'!E19</f>
        <v>1601</v>
      </c>
      <c r="I17" s="273">
        <f>+H17-G17</f>
        <v>134</v>
      </c>
      <c r="J17" s="229"/>
      <c r="K17" s="271">
        <f t="shared" si="5"/>
        <v>-1363</v>
      </c>
      <c r="L17" s="272">
        <f t="shared" si="5"/>
        <v>-238</v>
      </c>
      <c r="M17" s="273">
        <f t="shared" si="6"/>
        <v>-1125</v>
      </c>
    </row>
    <row r="18" spans="1:13" s="32" customFormat="1" ht="13.5" customHeight="1">
      <c r="A18" s="224" t="s">
        <v>11</v>
      </c>
      <c r="B18" s="225"/>
      <c r="C18" s="226">
        <f>+'Mgmt Summary'!J19</f>
        <v>0</v>
      </c>
      <c r="D18" s="227">
        <f>+'Mgmt Summary'!C19</f>
        <v>10100</v>
      </c>
      <c r="E18" s="228">
        <f t="shared" si="4"/>
        <v>-10100</v>
      </c>
      <c r="F18" s="229"/>
      <c r="G18" s="226">
        <v>0</v>
      </c>
      <c r="H18" s="227">
        <v>0</v>
      </c>
      <c r="I18" s="228">
        <f t="shared" si="3"/>
        <v>0</v>
      </c>
      <c r="J18" s="229"/>
      <c r="K18" s="226">
        <f t="shared" si="5"/>
        <v>0</v>
      </c>
      <c r="L18" s="227">
        <f t="shared" si="5"/>
        <v>10100</v>
      </c>
      <c r="M18" s="228">
        <f t="shared" si="6"/>
        <v>-10100</v>
      </c>
    </row>
    <row r="19" spans="1:13" s="32" customFormat="1" ht="13.5" customHeight="1">
      <c r="A19" s="224" t="s">
        <v>2</v>
      </c>
      <c r="B19" s="225"/>
      <c r="C19" s="226">
        <f>+'Mgmt Summary'!J20</f>
        <v>0</v>
      </c>
      <c r="D19" s="227">
        <f>+'Mgmt Summary'!C20</f>
        <v>0</v>
      </c>
      <c r="E19" s="228">
        <f t="shared" si="4"/>
        <v>0</v>
      </c>
      <c r="F19" s="229"/>
      <c r="G19" s="226">
        <f>+Expenses!D19+'CapChrg-AllocExp'!K20</f>
        <v>350</v>
      </c>
      <c r="H19" s="227">
        <f>+Expenses!E19+'CapChrg-AllocExp'!L20</f>
        <v>0</v>
      </c>
      <c r="I19" s="228">
        <f t="shared" si="3"/>
        <v>-350</v>
      </c>
      <c r="J19" s="229"/>
      <c r="K19" s="226">
        <f t="shared" si="5"/>
        <v>-350</v>
      </c>
      <c r="L19" s="227">
        <f t="shared" si="5"/>
        <v>0</v>
      </c>
      <c r="M19" s="228">
        <f t="shared" si="6"/>
        <v>-350</v>
      </c>
    </row>
    <row r="20" spans="1:13" ht="4.5" customHeight="1">
      <c r="A20" s="212"/>
      <c r="B20" s="207"/>
      <c r="C20" s="216"/>
      <c r="D20" s="217"/>
      <c r="E20" s="218"/>
      <c r="F20" s="219"/>
      <c r="G20" s="222"/>
      <c r="H20" s="217"/>
      <c r="I20" s="218"/>
      <c r="J20" s="219"/>
      <c r="K20" s="216"/>
      <c r="L20" s="217"/>
      <c r="M20" s="218"/>
    </row>
    <row r="21" spans="1:13" s="221" customFormat="1" ht="13.8">
      <c r="A21" s="230" t="s">
        <v>3</v>
      </c>
      <c r="B21" s="220"/>
      <c r="C21" s="235">
        <f>SUM(C8:C20)</f>
        <v>-10654.504999999999</v>
      </c>
      <c r="D21" s="236">
        <f>SUM(D8:D20)</f>
        <v>79838.210999999996</v>
      </c>
      <c r="E21" s="237">
        <f>SUM(E8:E19)</f>
        <v>-90492.716</v>
      </c>
      <c r="F21" s="238">
        <f>SUM(F18:F18)</f>
        <v>0</v>
      </c>
      <c r="G21" s="235">
        <f>SUM(G8:G19)</f>
        <v>33291.050000000003</v>
      </c>
      <c r="H21" s="236">
        <f>SUM(H8:H19)</f>
        <v>31044.05</v>
      </c>
      <c r="I21" s="237">
        <f>SUM(I8:I19)</f>
        <v>-2247</v>
      </c>
      <c r="J21" s="238"/>
      <c r="K21" s="235">
        <f>SUM(K8:K20)</f>
        <v>-43945.555</v>
      </c>
      <c r="L21" s="236">
        <f>SUM(L8:L20)</f>
        <v>48794.161000000007</v>
      </c>
      <c r="M21" s="237">
        <f>SUM(M8:M19)</f>
        <v>-92739.716</v>
      </c>
    </row>
    <row r="22" spans="1:13" ht="4.5" customHeight="1">
      <c r="A22" s="212"/>
      <c r="B22" s="207"/>
      <c r="C22" s="216"/>
      <c r="D22" s="217"/>
      <c r="E22" s="218"/>
      <c r="F22" s="219"/>
      <c r="G22" s="222"/>
      <c r="H22" s="217"/>
      <c r="I22" s="218"/>
      <c r="J22" s="219"/>
      <c r="K22" s="216"/>
      <c r="L22" s="217"/>
      <c r="M22" s="218"/>
    </row>
    <row r="23" spans="1:13" s="32" customFormat="1" ht="13.5" customHeight="1">
      <c r="A23" s="224" t="s">
        <v>23</v>
      </c>
      <c r="B23" s="225"/>
      <c r="C23" s="226">
        <f>+'Mgmt Summary'!J24</f>
        <v>0</v>
      </c>
      <c r="D23" s="227">
        <f>+'Mgmt Summary'!C24</f>
        <v>0</v>
      </c>
      <c r="E23" s="228">
        <f>-D23+C23</f>
        <v>0</v>
      </c>
      <c r="F23" s="229"/>
      <c r="G23" s="226">
        <f>+Expenses!D23+'CapChrg-AllocExp'!K25</f>
        <v>13193.526999999998</v>
      </c>
      <c r="H23" s="227">
        <f>+Expenses!E23+'CapChrg-AllocExp'!L25</f>
        <v>13193.526999999998</v>
      </c>
      <c r="I23" s="228">
        <f>+H23-G23</f>
        <v>0</v>
      </c>
      <c r="J23" s="229"/>
      <c r="K23" s="226">
        <f t="shared" ref="K23:L25" si="7">C23-G23</f>
        <v>-13193.526999999998</v>
      </c>
      <c r="L23" s="227">
        <f t="shared" si="7"/>
        <v>-13193.526999999998</v>
      </c>
      <c r="M23" s="228">
        <f>K23-L23</f>
        <v>0</v>
      </c>
    </row>
    <row r="24" spans="1:13" s="32" customFormat="1" ht="13.5" customHeight="1">
      <c r="A24" s="224" t="s">
        <v>10</v>
      </c>
      <c r="B24" s="225"/>
      <c r="C24" s="226">
        <f>+'Mgmt Summary'!J26</f>
        <v>-481.16699999999997</v>
      </c>
      <c r="D24" s="227">
        <f>+'Mgmt Summary'!C26</f>
        <v>-481.16699999999997</v>
      </c>
      <c r="E24" s="228">
        <f>-D24+C24</f>
        <v>0</v>
      </c>
      <c r="F24" s="229"/>
      <c r="G24" s="226">
        <f>+Expenses!D24</f>
        <v>0</v>
      </c>
      <c r="H24" s="227">
        <f>+Expenses!E24</f>
        <v>0</v>
      </c>
      <c r="I24" s="228">
        <f>+H24-G24</f>
        <v>0</v>
      </c>
      <c r="J24" s="229"/>
      <c r="K24" s="226">
        <f t="shared" si="7"/>
        <v>-481.16699999999997</v>
      </c>
      <c r="L24" s="227">
        <f t="shared" si="7"/>
        <v>-481.16699999999997</v>
      </c>
      <c r="M24" s="228">
        <f>K24-L24</f>
        <v>0</v>
      </c>
    </row>
    <row r="25" spans="1:13" s="32" customFormat="1" ht="13.5" customHeight="1">
      <c r="A25" s="224" t="s">
        <v>35</v>
      </c>
      <c r="B25" s="225"/>
      <c r="C25" s="226">
        <f>+'Mgmt Summary'!J27</f>
        <v>0</v>
      </c>
      <c r="D25" s="227">
        <f>+'Mgmt Summary'!C27</f>
        <v>0</v>
      </c>
      <c r="E25" s="228">
        <f>-D25+C25</f>
        <v>0</v>
      </c>
      <c r="F25" s="229"/>
      <c r="G25" s="226">
        <f>+'CapChrg-AllocExp'!D24</f>
        <v>-658</v>
      </c>
      <c r="H25" s="227">
        <f>+'CapChrg-AllocExp'!E24</f>
        <v>-847</v>
      </c>
      <c r="I25" s="228">
        <f>+H25-G25</f>
        <v>-189</v>
      </c>
      <c r="J25" s="229"/>
      <c r="K25" s="226">
        <f t="shared" si="7"/>
        <v>658</v>
      </c>
      <c r="L25" s="227">
        <f t="shared" si="7"/>
        <v>847</v>
      </c>
      <c r="M25" s="228">
        <f>K25-L25</f>
        <v>-189</v>
      </c>
    </row>
    <row r="26" spans="1:13" ht="4.5" customHeight="1">
      <c r="A26" s="212"/>
      <c r="B26" s="207"/>
      <c r="C26" s="216"/>
      <c r="D26" s="217"/>
      <c r="E26" s="218"/>
      <c r="F26" s="219"/>
      <c r="G26" s="222"/>
      <c r="H26" s="217"/>
      <c r="I26" s="218"/>
      <c r="J26" s="219"/>
      <c r="K26" s="216"/>
      <c r="L26" s="217"/>
      <c r="M26" s="218"/>
    </row>
    <row r="27" spans="1:13" s="221" customFormat="1" ht="13.8">
      <c r="A27" s="230" t="s">
        <v>75</v>
      </c>
      <c r="B27" s="220"/>
      <c r="C27" s="235">
        <f>SUM(C21:C25)</f>
        <v>-11135.671999999999</v>
      </c>
      <c r="D27" s="236">
        <f>SUM(D21:D25)</f>
        <v>79357.043999999994</v>
      </c>
      <c r="E27" s="239">
        <f>SUM(E21:E25)</f>
        <v>-90492.716</v>
      </c>
      <c r="F27" s="238"/>
      <c r="G27" s="235">
        <f>SUM(G21:G25)</f>
        <v>45826.577000000005</v>
      </c>
      <c r="H27" s="236">
        <f>SUM(H21:H25)</f>
        <v>43390.576999999997</v>
      </c>
      <c r="I27" s="239">
        <f>SUM(I21:I25)</f>
        <v>-2436</v>
      </c>
      <c r="J27" s="238"/>
      <c r="K27" s="235">
        <f>SUM(K21:K25)</f>
        <v>-56962.248999999996</v>
      </c>
      <c r="L27" s="236">
        <f>SUM(L21:L25)</f>
        <v>35966.467000000004</v>
      </c>
      <c r="M27" s="239">
        <f>SUM(M21:M25)</f>
        <v>-92928.716</v>
      </c>
    </row>
    <row r="28" spans="1:13" ht="4.5" customHeight="1">
      <c r="A28" s="212"/>
      <c r="B28" s="207"/>
      <c r="C28" s="226"/>
      <c r="D28" s="227"/>
      <c r="E28" s="228"/>
      <c r="F28" s="229"/>
      <c r="G28" s="240"/>
      <c r="H28" s="227"/>
      <c r="I28" s="228"/>
      <c r="J28" s="229"/>
      <c r="K28" s="226"/>
      <c r="L28" s="227"/>
      <c r="M28" s="228"/>
    </row>
    <row r="29" spans="1:13" s="32" customFormat="1" ht="13.5" customHeight="1">
      <c r="A29" s="224" t="s">
        <v>57</v>
      </c>
      <c r="B29" s="225"/>
      <c r="C29" s="226">
        <f>+'Mgmt Summary'!J31</f>
        <v>0</v>
      </c>
      <c r="D29" s="227">
        <f>+'Mgmt Summary'!C31</f>
        <v>0</v>
      </c>
      <c r="E29" s="228">
        <f>D29-C29</f>
        <v>0</v>
      </c>
      <c r="F29" s="229"/>
      <c r="G29" s="226">
        <f>+'Mgmt Summary'!M31</f>
        <v>-633</v>
      </c>
      <c r="H29" s="227">
        <f>+'Mgmt Summary'!D31</f>
        <v>-502</v>
      </c>
      <c r="I29" s="228">
        <f>+H29-G29</f>
        <v>131</v>
      </c>
      <c r="J29" s="229"/>
      <c r="K29" s="226">
        <f>C29-G29</f>
        <v>633</v>
      </c>
      <c r="L29" s="227">
        <f>D29-H29</f>
        <v>502</v>
      </c>
      <c r="M29" s="228">
        <f>K29-L29</f>
        <v>131</v>
      </c>
    </row>
    <row r="30" spans="1:13" ht="4.5" customHeight="1" thickBot="1">
      <c r="A30" s="212"/>
      <c r="B30" s="207"/>
      <c r="C30" s="226"/>
      <c r="D30" s="227"/>
      <c r="E30" s="228"/>
      <c r="F30" s="229"/>
      <c r="G30" s="240"/>
      <c r="H30" s="227"/>
      <c r="I30" s="228"/>
      <c r="J30" s="229"/>
      <c r="K30" s="226"/>
      <c r="L30" s="227"/>
      <c r="M30" s="228"/>
    </row>
    <row r="31" spans="1:13" s="221" customFormat="1" ht="14.4" thickBot="1">
      <c r="A31" s="231" t="s">
        <v>76</v>
      </c>
      <c r="B31" s="223"/>
      <c r="C31" s="241">
        <f>SUM(C27:C29)</f>
        <v>-11135.671999999999</v>
      </c>
      <c r="D31" s="242">
        <f>SUM(D27:D29)</f>
        <v>79357.043999999994</v>
      </c>
      <c r="E31" s="243">
        <f>SUM(E27:E29)</f>
        <v>-90492.716</v>
      </c>
      <c r="F31" s="244"/>
      <c r="G31" s="241">
        <f>SUM(G27:G29)</f>
        <v>45193.577000000005</v>
      </c>
      <c r="H31" s="242">
        <f>SUM(H27:H29)</f>
        <v>42888.576999999997</v>
      </c>
      <c r="I31" s="243">
        <f>SUM(I27:I29)</f>
        <v>-2305</v>
      </c>
      <c r="J31" s="244"/>
      <c r="K31" s="241">
        <f>SUM(K27:K29)</f>
        <v>-56329.248999999996</v>
      </c>
      <c r="L31" s="242">
        <f>SUM(L27:L29)</f>
        <v>36468.467000000004</v>
      </c>
      <c r="M31" s="243">
        <f>SUM(M27:M29)</f>
        <v>-92797.716</v>
      </c>
    </row>
    <row r="32" spans="1:13" ht="3" customHeight="1">
      <c r="A32" s="66"/>
      <c r="C32" s="67"/>
      <c r="D32" s="22"/>
      <c r="E32" s="66"/>
      <c r="F32" s="23"/>
      <c r="I32" s="66"/>
    </row>
    <row r="33" spans="1:13">
      <c r="A33" s="253" t="s">
        <v>92</v>
      </c>
      <c r="C33" s="23"/>
      <c r="D33" s="22"/>
      <c r="E33" s="23"/>
      <c r="F33" s="23"/>
      <c r="I33" s="23"/>
    </row>
    <row r="34" spans="1:13">
      <c r="M34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topLeftCell="A2" zoomScaleNormal="100" workbookViewId="0">
      <selection activeCell="D14" sqref="D14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78" t="s">
        <v>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60"/>
    </row>
    <row r="2" spans="1:24" ht="13.8">
      <c r="A2" s="279" t="s">
        <v>95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61"/>
    </row>
    <row r="3" spans="1:24" ht="13.8">
      <c r="A3" s="280" t="s">
        <v>94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62"/>
    </row>
    <row r="4" spans="1:24" ht="3" customHeight="1"/>
    <row r="5" spans="1:24" s="34" customFormat="1" ht="15" customHeight="1">
      <c r="A5" s="106"/>
      <c r="C5" s="275" t="s">
        <v>8</v>
      </c>
      <c r="D5" s="276"/>
      <c r="E5" s="277"/>
      <c r="G5" s="275" t="s">
        <v>41</v>
      </c>
      <c r="H5" s="276"/>
      <c r="I5" s="276"/>
      <c r="J5" s="276"/>
      <c r="K5" s="276"/>
      <c r="L5" s="276"/>
      <c r="M5" s="276"/>
      <c r="N5" s="276"/>
      <c r="O5" s="277"/>
      <c r="Q5" s="275" t="s">
        <v>36</v>
      </c>
      <c r="R5" s="276"/>
      <c r="S5" s="276"/>
      <c r="T5" s="276"/>
      <c r="U5" s="276"/>
      <c r="V5" s="277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73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82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20" si="0">C9-D9</f>
        <v>15908</v>
      </c>
      <c r="F9" s="36"/>
      <c r="G9" s="133">
        <f>GrossMargin!I10</f>
        <v>-10585</v>
      </c>
      <c r="H9" s="36">
        <f>GrossMargin!J10</f>
        <v>0</v>
      </c>
      <c r="I9" s="36">
        <f>GrossMargin!K10</f>
        <v>0</v>
      </c>
      <c r="J9" s="136">
        <f t="shared" ref="J9:J20" si="1">SUM(G9:I9)</f>
        <v>-10585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20" si="2">J9-K9-M9-N9-L9</f>
        <v>-25277</v>
      </c>
      <c r="P9" s="37"/>
      <c r="Q9" s="133">
        <f t="shared" ref="Q9:Q20" si="3">+J9-C9</f>
        <v>-40585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20" si="4">ROUND(SUM(Q9:U9),0)</f>
        <v>-41185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1074</v>
      </c>
      <c r="H10" s="36">
        <f>GrossMargin!J11</f>
        <v>0</v>
      </c>
      <c r="I10" s="36">
        <f>GrossMargin!K11</f>
        <v>0</v>
      </c>
      <c r="J10" s="136">
        <f t="shared" si="1"/>
        <v>1074</v>
      </c>
      <c r="K10" s="137"/>
      <c r="L10" s="133">
        <f>'CapChrg-AllocExp'!D11</f>
        <v>658</v>
      </c>
      <c r="M10" s="36">
        <f>Expenses!D10</f>
        <v>2439.6999999999998</v>
      </c>
      <c r="N10" s="36">
        <f>'CapChrg-AllocExp'!K11</f>
        <v>1960.2</v>
      </c>
      <c r="O10" s="136">
        <f t="shared" si="2"/>
        <v>-3983.8999999999996</v>
      </c>
      <c r="P10" s="37"/>
      <c r="Q10" s="133">
        <f t="shared" si="3"/>
        <v>-11673.2</v>
      </c>
      <c r="R10" s="36"/>
      <c r="S10" s="36">
        <f>'CapChrg-AllocExp'!F11</f>
        <v>189</v>
      </c>
      <c r="T10" s="36">
        <f>Expenses!F10</f>
        <v>0</v>
      </c>
      <c r="U10" s="36">
        <f>'CapChrg-AllocExp'!M11</f>
        <v>0</v>
      </c>
      <c r="V10" s="135">
        <f t="shared" si="4"/>
        <v>-11484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-38</v>
      </c>
      <c r="H11" s="36">
        <f>GrossMargin!J12</f>
        <v>0</v>
      </c>
      <c r="I11" s="36">
        <f>GrossMargin!K12</f>
        <v>0</v>
      </c>
      <c r="J11" s="136">
        <f t="shared" si="1"/>
        <v>-38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-1536.6</v>
      </c>
      <c r="P11" s="37"/>
      <c r="Q11" s="133">
        <f t="shared" si="3"/>
        <v>-788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-1908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671.12800000000004</v>
      </c>
      <c r="H12" s="36">
        <f>GrossMargin!J13</f>
        <v>0</v>
      </c>
      <c r="I12" s="36">
        <f>GrossMargin!K13</f>
        <v>0</v>
      </c>
      <c r="J12" s="136">
        <f t="shared" si="1"/>
        <v>671.12800000000004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-1043.672</v>
      </c>
      <c r="P12" s="37"/>
      <c r="Q12" s="133">
        <f t="shared" si="3"/>
        <v>-2543.672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-2544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>C14-D14</f>
        <v>5572.9609999999993</v>
      </c>
      <c r="F14" s="140"/>
      <c r="G14" s="139">
        <f>+GrossMargin!I20</f>
        <v>-3242.6330000000003</v>
      </c>
      <c r="H14" s="140">
        <f>GrossMargin!J15</f>
        <v>0</v>
      </c>
      <c r="I14" s="140">
        <f>+GrossMargin!K20</f>
        <v>0</v>
      </c>
      <c r="J14" s="179">
        <f>SUM(G14:I14)</f>
        <v>-3242.6330000000003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>J14-K14-M14-N14-L14</f>
        <v>-6652.8830000000007</v>
      </c>
      <c r="P14" s="181"/>
      <c r="Q14" s="139">
        <f>+J14-C14</f>
        <v>-12225.843999999999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>ROUND(SUM(Q14:U14),0)</f>
        <v>-12226</v>
      </c>
      <c r="W14" s="63"/>
      <c r="X14" s="169"/>
    </row>
    <row r="15" spans="1:24" s="64" customFormat="1" ht="13.5" customHeight="1">
      <c r="A15" s="167" t="s">
        <v>102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>C15-D15</f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>SUM(G15:I15)</f>
        <v>0</v>
      </c>
      <c r="K15" s="180"/>
      <c r="L15" s="139">
        <f>+'CapChrg-AllocExp'!D16</f>
        <v>0</v>
      </c>
      <c r="M15" s="36">
        <f>Expenses!D15</f>
        <v>500</v>
      </c>
      <c r="N15" s="140">
        <f>+'CapChrg-AllocExp'!K16</f>
        <v>0</v>
      </c>
      <c r="O15" s="179">
        <f>J15-K15-M15-N15-L15</f>
        <v>-500</v>
      </c>
      <c r="P15" s="181"/>
      <c r="Q15" s="139">
        <f>+J15-C15</f>
        <v>0</v>
      </c>
      <c r="R15" s="140"/>
      <c r="S15" s="140">
        <f>+'CapChrg-AllocExp'!F16</f>
        <v>0</v>
      </c>
      <c r="T15" s="36">
        <f>Expenses!F15</f>
        <v>-500</v>
      </c>
      <c r="U15" s="140">
        <f>+'CapChrg-AllocExp'!M16</f>
        <v>0</v>
      </c>
      <c r="V15" s="164">
        <f>ROUND(SUM(Q15:U15),0)</f>
        <v>-500</v>
      </c>
      <c r="W15" s="63"/>
      <c r="X15" s="169"/>
    </row>
    <row r="16" spans="1:24" s="64" customFormat="1" ht="13.5" customHeight="1">
      <c r="A16" s="167" t="s">
        <v>103</v>
      </c>
      <c r="B16" s="178"/>
      <c r="C16" s="139">
        <f>+GrossMargin!M22</f>
        <v>1003</v>
      </c>
      <c r="D16" s="140">
        <f>+Expenses!E16+'CapChrg-AllocExp'!E17+'CapChrg-AllocExp'!L17</f>
        <v>1385</v>
      </c>
      <c r="E16" s="164">
        <f>C16-D16</f>
        <v>-382</v>
      </c>
      <c r="F16" s="140"/>
      <c r="G16" s="139">
        <f>+GrossMargin!I22</f>
        <v>1879</v>
      </c>
      <c r="H16" s="140">
        <f>GrossMargin!J17</f>
        <v>0</v>
      </c>
      <c r="I16" s="140">
        <f>+GrossMargin!K22</f>
        <v>0</v>
      </c>
      <c r="J16" s="179">
        <f>SUM(G16:I16)</f>
        <v>1879</v>
      </c>
      <c r="K16" s="180"/>
      <c r="L16" s="139">
        <f>+'CapChrg-AllocExp'!D17</f>
        <v>0</v>
      </c>
      <c r="M16" s="36">
        <f>Expenses!D16</f>
        <v>1385</v>
      </c>
      <c r="N16" s="140">
        <f>+'CapChrg-AllocExp'!K17</f>
        <v>0</v>
      </c>
      <c r="O16" s="179">
        <f>J16-K16-M16-N16-L16</f>
        <v>494</v>
      </c>
      <c r="P16" s="181"/>
      <c r="Q16" s="139">
        <f>+J16-C16</f>
        <v>876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876</v>
      </c>
      <c r="W16" s="63"/>
      <c r="X16" s="169"/>
    </row>
    <row r="17" spans="1:24" s="64" customFormat="1" ht="13.5" customHeight="1">
      <c r="A17" s="167" t="s">
        <v>104</v>
      </c>
      <c r="B17" s="178"/>
      <c r="C17" s="139">
        <f>+GrossMargin!M23</f>
        <v>3965</v>
      </c>
      <c r="D17" s="140">
        <f>+Expenses!E17+'CapChrg-AllocExp'!E18+'CapChrg-AllocExp'!L18</f>
        <v>1536</v>
      </c>
      <c r="E17" s="164">
        <f>C17-D17</f>
        <v>2429</v>
      </c>
      <c r="F17" s="140"/>
      <c r="G17" s="139">
        <f>+GrossMargin!I23</f>
        <v>-517</v>
      </c>
      <c r="H17" s="140">
        <f>GrossMargin!J18</f>
        <v>0</v>
      </c>
      <c r="I17" s="140">
        <f>+GrossMargin!K23</f>
        <v>0</v>
      </c>
      <c r="J17" s="179">
        <f>SUM(G17:I17)</f>
        <v>-517</v>
      </c>
      <c r="K17" s="180"/>
      <c r="L17" s="139">
        <f>+'CapChrg-AllocExp'!D18</f>
        <v>0</v>
      </c>
      <c r="M17" s="36">
        <f>Expenses!D17</f>
        <v>1536</v>
      </c>
      <c r="N17" s="140">
        <f>+'CapChrg-AllocExp'!K18</f>
        <v>0</v>
      </c>
      <c r="O17" s="179">
        <f>J17-K17-M17-N17-L17</f>
        <v>-2053</v>
      </c>
      <c r="P17" s="181"/>
      <c r="Q17" s="139">
        <f>+J17-C17</f>
        <v>-4482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-4482</v>
      </c>
      <c r="W17" s="63"/>
      <c r="X17" s="169"/>
    </row>
    <row r="18" spans="1:24" s="64" customFormat="1" ht="13.5" customHeight="1">
      <c r="A18" s="167" t="s">
        <v>105</v>
      </c>
      <c r="B18" s="178"/>
      <c r="C18" s="139">
        <f>+GrossMargin!M24</f>
        <v>1363</v>
      </c>
      <c r="D18" s="140">
        <f>+Expenses!E18+'CapChrg-AllocExp'!E19+'CapChrg-AllocExp'!L19</f>
        <v>1601</v>
      </c>
      <c r="E18" s="164">
        <f>C18-D18</f>
        <v>-238</v>
      </c>
      <c r="F18" s="140"/>
      <c r="G18" s="139">
        <f>+GrossMargin!I24</f>
        <v>104</v>
      </c>
      <c r="H18" s="140">
        <f>GrossMargin!J19</f>
        <v>0</v>
      </c>
      <c r="I18" s="140">
        <f>+GrossMargin!K24</f>
        <v>0</v>
      </c>
      <c r="J18" s="179">
        <f>SUM(G18:I18)</f>
        <v>104</v>
      </c>
      <c r="K18" s="180"/>
      <c r="L18" s="139">
        <f>+'CapChrg-AllocExp'!D19</f>
        <v>0</v>
      </c>
      <c r="M18" s="36">
        <f>Expenses!D18</f>
        <v>1467</v>
      </c>
      <c r="N18" s="140">
        <f>+'CapChrg-AllocExp'!K19</f>
        <v>0</v>
      </c>
      <c r="O18" s="179">
        <f>J18-K18-M18-N18-L18</f>
        <v>-1363</v>
      </c>
      <c r="P18" s="181"/>
      <c r="Q18" s="139">
        <f>+J18-C18</f>
        <v>-1259</v>
      </c>
      <c r="R18" s="140"/>
      <c r="S18" s="140">
        <f>+'CapChrg-AllocExp'!F19</f>
        <v>0</v>
      </c>
      <c r="T18" s="36">
        <f>Expenses!F18</f>
        <v>134</v>
      </c>
      <c r="U18" s="140">
        <f>+'CapChrg-AllocExp'!M19</f>
        <v>0</v>
      </c>
      <c r="V18" s="164">
        <f>ROUND(SUM(Q18:U18),0)</f>
        <v>-1125</v>
      </c>
      <c r="W18" s="63"/>
      <c r="X18" s="169"/>
    </row>
    <row r="19" spans="1:24" ht="13.5" customHeight="1">
      <c r="A19" s="107" t="s">
        <v>11</v>
      </c>
      <c r="B19" s="35"/>
      <c r="C19" s="133">
        <f>+GrossMargin!M27</f>
        <v>10100</v>
      </c>
      <c r="D19" s="36">
        <v>0</v>
      </c>
      <c r="E19" s="135">
        <f t="shared" si="0"/>
        <v>10100</v>
      </c>
      <c r="F19" s="36"/>
      <c r="G19" s="133">
        <f>GrossMargin!I27</f>
        <v>0</v>
      </c>
      <c r="H19" s="36">
        <v>0</v>
      </c>
      <c r="I19" s="36">
        <v>0</v>
      </c>
      <c r="J19" s="136">
        <f t="shared" si="1"/>
        <v>0</v>
      </c>
      <c r="K19" s="137"/>
      <c r="L19" s="133">
        <v>0</v>
      </c>
      <c r="M19" s="36">
        <v>0</v>
      </c>
      <c r="N19" s="36">
        <v>0</v>
      </c>
      <c r="O19" s="136">
        <f t="shared" si="2"/>
        <v>0</v>
      </c>
      <c r="P19" s="37"/>
      <c r="Q19" s="133">
        <f t="shared" si="3"/>
        <v>-10100</v>
      </c>
      <c r="R19" s="36"/>
      <c r="S19" s="36">
        <v>0</v>
      </c>
      <c r="T19" s="36">
        <v>0</v>
      </c>
      <c r="U19" s="36">
        <v>0</v>
      </c>
      <c r="V19" s="135">
        <f t="shared" si="4"/>
        <v>-10100</v>
      </c>
      <c r="W19" s="32"/>
    </row>
    <row r="20" spans="1:24" ht="13.5" customHeight="1">
      <c r="A20" s="107" t="s">
        <v>2</v>
      </c>
      <c r="B20" s="35"/>
      <c r="C20" s="133">
        <f>GrossMargin!M26</f>
        <v>0</v>
      </c>
      <c r="D20" s="36">
        <f>Expenses!E19+'CapChrg-AllocExp'!E20+'CapChrg-AllocExp'!L20</f>
        <v>0</v>
      </c>
      <c r="E20" s="135">
        <f t="shared" si="0"/>
        <v>0</v>
      </c>
      <c r="F20" s="36"/>
      <c r="G20" s="133">
        <f>GrossMargin!I26</f>
        <v>0</v>
      </c>
      <c r="H20" s="36">
        <f>GrossMargin!J26</f>
        <v>0</v>
      </c>
      <c r="I20" s="36">
        <f>GrossMargin!K26</f>
        <v>0</v>
      </c>
      <c r="J20" s="136">
        <f t="shared" si="1"/>
        <v>0</v>
      </c>
      <c r="K20" s="137"/>
      <c r="L20" s="133">
        <f>'CapChrg-AllocExp'!D20</f>
        <v>0</v>
      </c>
      <c r="M20" s="36">
        <f>Expenses!D19</f>
        <v>350</v>
      </c>
      <c r="N20" s="36">
        <f>'CapChrg-AllocExp'!K20</f>
        <v>0</v>
      </c>
      <c r="O20" s="136">
        <f t="shared" si="2"/>
        <v>-350</v>
      </c>
      <c r="P20" s="37"/>
      <c r="Q20" s="133">
        <f t="shared" si="3"/>
        <v>0</v>
      </c>
      <c r="R20" s="36"/>
      <c r="S20" s="36">
        <f>'CapChrg-AllocExp'!F20</f>
        <v>0</v>
      </c>
      <c r="T20" s="36">
        <f>Expenses!F19</f>
        <v>-350</v>
      </c>
      <c r="U20" s="36">
        <f>'CapChrg-AllocExp'!M20</f>
        <v>0</v>
      </c>
      <c r="V20" s="135">
        <f t="shared" si="4"/>
        <v>-350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3</v>
      </c>
      <c r="B22" s="35"/>
      <c r="C22" s="43">
        <f>SUM(C9:C21)</f>
        <v>79838.210999999996</v>
      </c>
      <c r="D22" s="44">
        <f>SUM(D9:D21)</f>
        <v>31044.05</v>
      </c>
      <c r="E22" s="45">
        <f>+C22-D22</f>
        <v>48794.160999999993</v>
      </c>
      <c r="F22" s="36"/>
      <c r="G22" s="43">
        <f>SUM(G9:G21)</f>
        <v>-10654.504999999999</v>
      </c>
      <c r="H22" s="44">
        <f>SUM(H9:H20)</f>
        <v>0</v>
      </c>
      <c r="I22" s="45">
        <f>SUM(I9:I21)</f>
        <v>0</v>
      </c>
      <c r="J22" s="46">
        <f>SUM(J9:J21)</f>
        <v>-10654.504999999999</v>
      </c>
      <c r="K22" s="44">
        <f>SUM(K19:K20)</f>
        <v>0</v>
      </c>
      <c r="L22" s="43">
        <f>SUM(L9:L21)</f>
        <v>658</v>
      </c>
      <c r="M22" s="44">
        <f>SUM(M9:M21)</f>
        <v>19196.577000000001</v>
      </c>
      <c r="N22" s="44">
        <f>SUM(N9:N21)</f>
        <v>13436.473000000002</v>
      </c>
      <c r="O22" s="46">
        <f>SUM(O9:O21)</f>
        <v>-43945.555</v>
      </c>
      <c r="P22" s="180"/>
      <c r="Q22" s="43">
        <f>SUM(Q9:Q21)</f>
        <v>-90492.716</v>
      </c>
      <c r="R22" s="44">
        <f>SUM(R19:R21)</f>
        <v>0</v>
      </c>
      <c r="S22" s="44">
        <f>SUM(S9:S21)</f>
        <v>189</v>
      </c>
      <c r="T22" s="44">
        <f>SUM(T9:T21)</f>
        <v>-1836</v>
      </c>
      <c r="U22" s="44">
        <f>SUM(U9:U21)</f>
        <v>-600</v>
      </c>
      <c r="V22" s="45">
        <f>SUM(V9:V21)</f>
        <v>-92740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23</v>
      </c>
      <c r="B24" s="35"/>
      <c r="C24" s="133">
        <v>0</v>
      </c>
      <c r="D24" s="36">
        <f>Expenses!E23</f>
        <v>26030</v>
      </c>
      <c r="E24" s="135">
        <f>C24-D24</f>
        <v>-26030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'CapChrg-AllocExp'!D25</f>
        <v>0</v>
      </c>
      <c r="M24" s="36">
        <f>+Expenses!D23</f>
        <v>26630</v>
      </c>
      <c r="N24" s="36">
        <v>0</v>
      </c>
      <c r="O24" s="136">
        <f>J24-K24-M24-N24-L24</f>
        <v>-26630</v>
      </c>
      <c r="P24" s="37"/>
      <c r="Q24" s="133">
        <f>+J24-C24</f>
        <v>0</v>
      </c>
      <c r="R24" s="36"/>
      <c r="S24" s="36">
        <v>0</v>
      </c>
      <c r="T24" s="36">
        <f>Expenses!F23</f>
        <v>-600</v>
      </c>
      <c r="U24" s="36">
        <v>0</v>
      </c>
      <c r="V24" s="135">
        <f>ROUND(SUM(Q24:U24),0)</f>
        <v>-600</v>
      </c>
      <c r="W24" s="32"/>
    </row>
    <row r="25" spans="1:24" ht="13.5" customHeight="1">
      <c r="A25" s="107" t="s">
        <v>108</v>
      </c>
      <c r="B25" s="35"/>
      <c r="C25" s="133">
        <v>0</v>
      </c>
      <c r="D25" s="36">
        <f>+'CapChrg-AllocExp'!L25</f>
        <v>-12836.473000000002</v>
      </c>
      <c r="E25" s="135">
        <f>C25-D25</f>
        <v>12836.473000000002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+'CapChrg-AllocExp'!K25</f>
        <v>-13436.473000000002</v>
      </c>
      <c r="O25" s="136">
        <f>J25-K25-M25-N25-L25</f>
        <v>13436.473000000002</v>
      </c>
      <c r="P25" s="37"/>
      <c r="Q25" s="133">
        <f>+J25-C25</f>
        <v>0</v>
      </c>
      <c r="R25" s="36"/>
      <c r="S25" s="36">
        <v>0</v>
      </c>
      <c r="T25" s="36">
        <f>Expenses!F24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3">
        <f>GrossMargin!M31</f>
        <v>-481.16699999999997</v>
      </c>
      <c r="D26" s="36">
        <f>Expenses!E24</f>
        <v>0</v>
      </c>
      <c r="E26" s="135">
        <f>C26-D26</f>
        <v>-481.16699999999997</v>
      </c>
      <c r="F26" s="137"/>
      <c r="G26" s="133">
        <f>GrossMargin!I31</f>
        <v>-481.16699999999997</v>
      </c>
      <c r="H26" s="36">
        <f>GrossMargin!J31</f>
        <v>0</v>
      </c>
      <c r="I26" s="36">
        <f>GrossMargin!K31</f>
        <v>0</v>
      </c>
      <c r="J26" s="136">
        <f>SUM(G26:I26)</f>
        <v>-481.16699999999997</v>
      </c>
      <c r="K26" s="137"/>
      <c r="L26" s="133">
        <v>0</v>
      </c>
      <c r="M26" s="36">
        <f>Expenses!D24</f>
        <v>0</v>
      </c>
      <c r="N26" s="36">
        <v>0</v>
      </c>
      <c r="O26" s="136">
        <f>J26-K26-M26-N26-L26</f>
        <v>-481.16699999999997</v>
      </c>
      <c r="P26" s="37"/>
      <c r="Q26" s="133">
        <f>+J26-C26</f>
        <v>0</v>
      </c>
      <c r="R26" s="36"/>
      <c r="S26" s="36">
        <v>0</v>
      </c>
      <c r="T26" s="36">
        <f>Expenses!F24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36">
        <f>'CapChrg-AllocExp'!E24</f>
        <v>-847</v>
      </c>
      <c r="E27" s="135">
        <f>C27-D27</f>
        <v>847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3">
        <f>'CapChrg-AllocExp'!D24</f>
        <v>-658</v>
      </c>
      <c r="M27" s="36">
        <v>0</v>
      </c>
      <c r="N27" s="36">
        <v>0</v>
      </c>
      <c r="O27" s="136">
        <f>J27-K27-M27-N27-L27</f>
        <v>658</v>
      </c>
      <c r="P27" s="37"/>
      <c r="Q27" s="133">
        <f>+J27-C27</f>
        <v>0</v>
      </c>
      <c r="R27" s="36"/>
      <c r="S27" s="36">
        <f>'CapChrg-AllocExp'!F24</f>
        <v>-189</v>
      </c>
      <c r="T27" s="36">
        <v>0</v>
      </c>
      <c r="U27" s="36">
        <v>0</v>
      </c>
      <c r="V27" s="135">
        <f>ROUND(SUM(Q27:U27),0)</f>
        <v>-189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75</v>
      </c>
      <c r="B29" s="35"/>
      <c r="C29" s="43">
        <f>SUM(C22:C28)</f>
        <v>79357.043999999994</v>
      </c>
      <c r="D29" s="44">
        <f>SUM(D22:D28)</f>
        <v>43390.577000000005</v>
      </c>
      <c r="E29" s="45">
        <f>SUM(E22:E28)</f>
        <v>35966.46699999999</v>
      </c>
      <c r="F29" s="36"/>
      <c r="G29" s="43">
        <f t="shared" ref="G29:N29" si="5">SUM(G22:G28)</f>
        <v>-11135.671999999999</v>
      </c>
      <c r="H29" s="44">
        <f t="shared" si="5"/>
        <v>0</v>
      </c>
      <c r="I29" s="44">
        <f t="shared" si="5"/>
        <v>0</v>
      </c>
      <c r="J29" s="46">
        <f t="shared" si="5"/>
        <v>-11135.671999999999</v>
      </c>
      <c r="K29" s="44">
        <f t="shared" si="5"/>
        <v>0</v>
      </c>
      <c r="L29" s="43">
        <f t="shared" si="5"/>
        <v>0</v>
      </c>
      <c r="M29" s="44">
        <f t="shared" si="5"/>
        <v>45826.577000000005</v>
      </c>
      <c r="N29" s="44">
        <f t="shared" si="5"/>
        <v>0</v>
      </c>
      <c r="O29" s="46">
        <f>J29-K29-M29-N29-L29</f>
        <v>-56962.249000000003</v>
      </c>
      <c r="P29" s="37"/>
      <c r="Q29" s="43">
        <f t="shared" ref="Q29:V29" si="6">SUM(Q22:Q28)</f>
        <v>-90492.716</v>
      </c>
      <c r="R29" s="44">
        <f t="shared" si="6"/>
        <v>0</v>
      </c>
      <c r="S29" s="44">
        <f t="shared" si="6"/>
        <v>0</v>
      </c>
      <c r="T29" s="44">
        <f t="shared" si="6"/>
        <v>-2436</v>
      </c>
      <c r="U29" s="44">
        <f t="shared" si="6"/>
        <v>-600</v>
      </c>
      <c r="V29" s="45">
        <f t="shared" si="6"/>
        <v>-93529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36">
        <f>-127-375</f>
        <v>-502</v>
      </c>
      <c r="E31" s="135">
        <f>C31-D31</f>
        <v>502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36">
        <f>-127-506</f>
        <v>-633</v>
      </c>
      <c r="N31" s="36">
        <v>0</v>
      </c>
      <c r="O31" s="136">
        <f>J31-K31-M31-N31-L31</f>
        <v>633</v>
      </c>
      <c r="P31" s="37"/>
      <c r="Q31" s="133">
        <f>+J31-C31</f>
        <v>0</v>
      </c>
      <c r="R31" s="36"/>
      <c r="S31" s="36">
        <v>0</v>
      </c>
      <c r="T31" s="36">
        <f>D31-M31</f>
        <v>131</v>
      </c>
      <c r="U31" s="36">
        <v>0</v>
      </c>
      <c r="V31" s="135">
        <f>ROUND(SUM(Q31:U31),0)</f>
        <v>131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76</v>
      </c>
      <c r="B33" s="35"/>
      <c r="C33" s="39">
        <f>SUM(C29:C31)</f>
        <v>79357.043999999994</v>
      </c>
      <c r="D33" s="40">
        <f>SUM(D29:D31)</f>
        <v>42888.577000000005</v>
      </c>
      <c r="E33" s="41">
        <f>SUM(E29:E31)</f>
        <v>36468.46699999999</v>
      </c>
      <c r="F33" s="36"/>
      <c r="G33" s="39">
        <f t="shared" ref="G33:V33" si="7">SUM(G29:G31)</f>
        <v>-11135.671999999999</v>
      </c>
      <c r="H33" s="40">
        <f t="shared" si="7"/>
        <v>0</v>
      </c>
      <c r="I33" s="40">
        <f t="shared" si="7"/>
        <v>0</v>
      </c>
      <c r="J33" s="42">
        <f t="shared" si="7"/>
        <v>-11135.671999999999</v>
      </c>
      <c r="K33" s="40">
        <f t="shared" si="7"/>
        <v>0</v>
      </c>
      <c r="L33" s="39">
        <f t="shared" si="7"/>
        <v>0</v>
      </c>
      <c r="M33" s="40">
        <f t="shared" si="7"/>
        <v>45193.577000000005</v>
      </c>
      <c r="N33" s="40">
        <f t="shared" si="7"/>
        <v>0</v>
      </c>
      <c r="O33" s="42">
        <f>J33-K33-M33-N33-L33</f>
        <v>-56329.249000000003</v>
      </c>
      <c r="P33" s="37"/>
      <c r="Q33" s="39">
        <f t="shared" si="7"/>
        <v>-90492.716</v>
      </c>
      <c r="R33" s="40">
        <f t="shared" si="7"/>
        <v>0</v>
      </c>
      <c r="S33" s="40">
        <f t="shared" si="7"/>
        <v>0</v>
      </c>
      <c r="T33" s="40">
        <f t="shared" si="7"/>
        <v>-2305</v>
      </c>
      <c r="U33" s="40">
        <f t="shared" si="7"/>
        <v>-600</v>
      </c>
      <c r="V33" s="41">
        <f t="shared" si="7"/>
        <v>-93398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8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83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topLeftCell="A3" zoomScaleNormal="100" workbookViewId="0">
      <selection activeCell="C9" sqref="C9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97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October 5,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74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1" customFormat="1" ht="13.5" customHeight="1">
      <c r="A9" s="107" t="s">
        <v>82</v>
      </c>
      <c r="B9" s="34"/>
      <c r="C9" s="133">
        <f>+GrossMargin!D10-[5]GrossMargin!D10</f>
        <v>-10585</v>
      </c>
      <c r="D9" s="36">
        <f>+GrossMargin!E10-[5]GrossMargin!E10</f>
        <v>0</v>
      </c>
      <c r="E9" s="36">
        <f>+GrossMargin!F10-[5]GrossMargin!F10</f>
        <v>0</v>
      </c>
      <c r="F9" s="36">
        <f>+GrossMargin!G10-[5]GrossMargin!G10</f>
        <v>0</v>
      </c>
      <c r="G9" s="138">
        <f>+GrossMargin!H10-[5]GrossMargin!H10</f>
        <v>0</v>
      </c>
      <c r="H9" s="134">
        <f t="shared" ref="H9:H18" si="0">SUM(C9:G9)</f>
        <v>-10585</v>
      </c>
      <c r="I9" s="133">
        <f>GrossMargin!J10-[5]GrossMargin!J10</f>
        <v>0</v>
      </c>
      <c r="J9" s="36">
        <f>+GrossMargin!K10-[5]GrossMargin!K10</f>
        <v>450</v>
      </c>
      <c r="K9" s="135">
        <f t="shared" ref="K9:K18" si="1">SUM(H9:J9)</f>
        <v>-10135</v>
      </c>
    </row>
    <row r="10" spans="1:11" s="191" customFormat="1" ht="13.5" customHeight="1">
      <c r="A10" s="107" t="s">
        <v>1</v>
      </c>
      <c r="B10" s="34"/>
      <c r="C10" s="133">
        <f>+GrossMargin!D11-[5]GrossMargin!D11</f>
        <v>1074</v>
      </c>
      <c r="D10" s="36">
        <f>+GrossMargin!E11-[5]GrossMargin!E11</f>
        <v>0</v>
      </c>
      <c r="E10" s="36">
        <f>+GrossMargin!F11-[5]GrossMargin!F11</f>
        <v>0</v>
      </c>
      <c r="F10" s="36">
        <f>+GrossMargin!G11-[5]GrossMargin!G11</f>
        <v>0</v>
      </c>
      <c r="G10" s="138">
        <f>+GrossMargin!H11-[5]GrossMargin!H11</f>
        <v>0</v>
      </c>
      <c r="H10" s="134">
        <f t="shared" si="0"/>
        <v>1074</v>
      </c>
      <c r="I10" s="133">
        <f>GrossMargin!J11-[5]GrossMargin!J11</f>
        <v>0</v>
      </c>
      <c r="J10" s="36">
        <f>+GrossMargin!K11-[5]GrossMargin!K11</f>
        <v>0</v>
      </c>
      <c r="K10" s="135">
        <f t="shared" si="1"/>
        <v>1074</v>
      </c>
    </row>
    <row r="11" spans="1:11" s="191" customFormat="1" ht="13.5" customHeight="1">
      <c r="A11" s="107" t="s">
        <v>44</v>
      </c>
      <c r="B11" s="34"/>
      <c r="C11" s="133">
        <f>+GrossMargin!D12-[5]GrossMargin!D12</f>
        <v>-38</v>
      </c>
      <c r="D11" s="36">
        <f>+GrossMargin!E12-[5]GrossMargin!E12</f>
        <v>0</v>
      </c>
      <c r="E11" s="36">
        <f>+GrossMargin!F12-[5]GrossMargin!F12</f>
        <v>0</v>
      </c>
      <c r="F11" s="36">
        <f>+GrossMargin!G12-[5]GrossMargin!G12</f>
        <v>0</v>
      </c>
      <c r="G11" s="138">
        <f>+GrossMargin!H12-[5]GrossMargin!H12</f>
        <v>0</v>
      </c>
      <c r="H11" s="134">
        <f t="shared" si="0"/>
        <v>-38</v>
      </c>
      <c r="I11" s="133">
        <f>GrossMargin!J12-[5]GrossMargin!J12</f>
        <v>0</v>
      </c>
      <c r="J11" s="36">
        <f>+GrossMargin!K12-[5]GrossMargin!K12</f>
        <v>0</v>
      </c>
      <c r="K11" s="135">
        <f t="shared" si="1"/>
        <v>-38</v>
      </c>
    </row>
    <row r="12" spans="1:11" s="191" customFormat="1" ht="13.5" customHeight="1">
      <c r="A12" s="107" t="s">
        <v>64</v>
      </c>
      <c r="B12" s="34"/>
      <c r="C12" s="133">
        <f>+GrossMargin!D13-[5]GrossMargin!D13</f>
        <v>671.12800000000004</v>
      </c>
      <c r="D12" s="36">
        <f>+GrossMargin!E13-[5]GrossMargin!E13</f>
        <v>0</v>
      </c>
      <c r="E12" s="36">
        <f>+GrossMargin!F13-[5]GrossMargin!F13</f>
        <v>0</v>
      </c>
      <c r="F12" s="36">
        <f>+GrossMargin!G13-[5]GrossMargin!G13</f>
        <v>0</v>
      </c>
      <c r="G12" s="138">
        <f>+GrossMargin!H13-[5]GrossMargin!H13</f>
        <v>0</v>
      </c>
      <c r="H12" s="134">
        <f t="shared" si="0"/>
        <v>671.12800000000004</v>
      </c>
      <c r="I12" s="133">
        <f>GrossMargin!J13-[5]GrossMargin!J13</f>
        <v>0</v>
      </c>
      <c r="J12" s="36">
        <f>+GrossMargin!K13-[5]GrossMargin!K13</f>
        <v>0</v>
      </c>
      <c r="K12" s="135">
        <f t="shared" si="1"/>
        <v>671.12800000000004</v>
      </c>
    </row>
    <row r="13" spans="1:11" s="191" customFormat="1" ht="13.5" customHeight="1">
      <c r="A13" s="107" t="s">
        <v>71</v>
      </c>
      <c r="B13" s="34"/>
      <c r="C13" s="133">
        <f>+GrossMargin!D14-[5]GrossMargin!D14</f>
        <v>0</v>
      </c>
      <c r="D13" s="36">
        <f>+GrossMargin!E14-[5]GrossMargin!E14</f>
        <v>0</v>
      </c>
      <c r="E13" s="36">
        <f>+GrossMargin!F14-[5]GrossMargin!F14</f>
        <v>0</v>
      </c>
      <c r="F13" s="36">
        <f>+GrossMargin!G14-[5]GrossMargin!G14</f>
        <v>0</v>
      </c>
      <c r="G13" s="138">
        <f>+GrossMargin!H14-[5]GrossMargin!H14</f>
        <v>0</v>
      </c>
      <c r="H13" s="134">
        <f t="shared" si="0"/>
        <v>0</v>
      </c>
      <c r="I13" s="133">
        <f>GrossMargin!J14-[5]GrossMargin!J14</f>
        <v>0</v>
      </c>
      <c r="J13" s="36">
        <f>+GrossMargin!K14-[5]GrossMargin!K14</f>
        <v>0</v>
      </c>
      <c r="K13" s="135">
        <f t="shared" si="1"/>
        <v>0</v>
      </c>
    </row>
    <row r="14" spans="1:11" ht="13.5" customHeight="1">
      <c r="A14" s="245" t="s">
        <v>84</v>
      </c>
      <c r="B14" s="252"/>
      <c r="C14" s="256">
        <f>+GrossMargin!D15-[5]GrossMargin!D15</f>
        <v>-2797</v>
      </c>
      <c r="D14" s="257">
        <f>+GrossMargin!E15-[5]GrossMargin!E15</f>
        <v>0</v>
      </c>
      <c r="E14" s="257">
        <f>+GrossMargin!F15-[5]GrossMargin!F15</f>
        <v>0</v>
      </c>
      <c r="F14" s="257">
        <f>+GrossMargin!G15-[5]GrossMargin!G15</f>
        <v>0</v>
      </c>
      <c r="G14" s="258">
        <f>+GrossMargin!H15-[5]GrossMargin!H15</f>
        <v>0</v>
      </c>
      <c r="H14" s="261">
        <f t="shared" si="0"/>
        <v>-2797</v>
      </c>
      <c r="I14" s="256">
        <f>GrossMargin!J15-[5]GrossMargin!J15</f>
        <v>0</v>
      </c>
      <c r="J14" s="257">
        <f>+GrossMargin!K15-[5]GrossMargin!K15</f>
        <v>0</v>
      </c>
      <c r="K14" s="262">
        <f t="shared" si="1"/>
        <v>-2797</v>
      </c>
    </row>
    <row r="15" spans="1:11" ht="13.5" customHeight="1">
      <c r="A15" s="245" t="s">
        <v>87</v>
      </c>
      <c r="B15" s="252"/>
      <c r="C15" s="256">
        <f>+GrossMargin!D16-[5]GrossMargin!D16</f>
        <v>-471</v>
      </c>
      <c r="D15" s="257">
        <f>+GrossMargin!E16-[5]GrossMargin!E16</f>
        <v>0</v>
      </c>
      <c r="E15" s="257">
        <f>+GrossMargin!F16-[5]GrossMargin!F16</f>
        <v>0</v>
      </c>
      <c r="F15" s="257">
        <f>+GrossMargin!G16-[5]GrossMargin!G16</f>
        <v>0</v>
      </c>
      <c r="G15" s="258">
        <f>+GrossMargin!H16-[5]GrossMargin!H16</f>
        <v>0</v>
      </c>
      <c r="H15" s="261">
        <f t="shared" si="0"/>
        <v>-471</v>
      </c>
      <c r="I15" s="256">
        <f>GrossMargin!J16-[5]GrossMargin!J16</f>
        <v>0</v>
      </c>
      <c r="J15" s="257">
        <f>+GrossMargin!K16-[5]GrossMargin!K16</f>
        <v>0</v>
      </c>
      <c r="K15" s="262">
        <f t="shared" si="1"/>
        <v>-471</v>
      </c>
    </row>
    <row r="16" spans="1:11" ht="13.5" customHeight="1">
      <c r="A16" s="245" t="s">
        <v>85</v>
      </c>
      <c r="B16" s="252"/>
      <c r="C16" s="256">
        <f>+GrossMargin!D17-[5]GrossMargin!D17</f>
        <v>21.494</v>
      </c>
      <c r="D16" s="257">
        <f>+GrossMargin!E17-[5]GrossMargin!E17</f>
        <v>0</v>
      </c>
      <c r="E16" s="257">
        <f>+GrossMargin!F17-[5]GrossMargin!F17</f>
        <v>0</v>
      </c>
      <c r="F16" s="257">
        <f>+GrossMargin!G17-[5]GrossMargin!G17</f>
        <v>0</v>
      </c>
      <c r="G16" s="258">
        <f>+GrossMargin!H17-[5]GrossMargin!H17</f>
        <v>0</v>
      </c>
      <c r="H16" s="261">
        <f t="shared" si="0"/>
        <v>21.494</v>
      </c>
      <c r="I16" s="256">
        <f>GrossMargin!J17-[5]GrossMargin!J17</f>
        <v>0</v>
      </c>
      <c r="J16" s="257">
        <f>+GrossMargin!K17-[5]GrossMargin!K17</f>
        <v>0</v>
      </c>
      <c r="K16" s="262">
        <f t="shared" si="1"/>
        <v>21.494</v>
      </c>
    </row>
    <row r="17" spans="1:11" ht="13.5" customHeight="1">
      <c r="A17" s="245" t="s">
        <v>86</v>
      </c>
      <c r="B17" s="252"/>
      <c r="C17" s="256">
        <f>+GrossMargin!D18-[5]GrossMargin!D18</f>
        <v>6.99</v>
      </c>
      <c r="D17" s="257">
        <f>+GrossMargin!E18-[5]GrossMargin!E18</f>
        <v>0</v>
      </c>
      <c r="E17" s="257">
        <f>+GrossMargin!F18-[5]GrossMargin!F18</f>
        <v>0</v>
      </c>
      <c r="F17" s="257">
        <f>+GrossMargin!G18-[5]GrossMargin!G18</f>
        <v>0</v>
      </c>
      <c r="G17" s="258">
        <f>+GrossMargin!H18-[5]GrossMargin!H18</f>
        <v>0</v>
      </c>
      <c r="H17" s="261">
        <f t="shared" si="0"/>
        <v>6.99</v>
      </c>
      <c r="I17" s="256">
        <f>GrossMargin!J18-[5]GrossMargin!J18</f>
        <v>0</v>
      </c>
      <c r="J17" s="257">
        <f>+GrossMargin!K18-[5]GrossMargin!K18</f>
        <v>0</v>
      </c>
      <c r="K17" s="262">
        <f t="shared" si="1"/>
        <v>6.99</v>
      </c>
    </row>
    <row r="18" spans="1:11" ht="13.5" customHeight="1">
      <c r="A18" s="245" t="s">
        <v>88</v>
      </c>
      <c r="B18" s="252"/>
      <c r="C18" s="259">
        <f>+GrossMargin!D19-[5]GrossMargin!D19</f>
        <v>-3.117</v>
      </c>
      <c r="D18" s="263">
        <f>+GrossMargin!E19-[5]GrossMargin!E19</f>
        <v>0</v>
      </c>
      <c r="E18" s="263">
        <f>+GrossMargin!F19-[5]GrossMargin!F19</f>
        <v>0</v>
      </c>
      <c r="F18" s="263">
        <f>+GrossMargin!G19-[5]GrossMargin!G19</f>
        <v>0</v>
      </c>
      <c r="G18" s="264">
        <f>+GrossMargin!H19-[5]GrossMargin!H19</f>
        <v>0</v>
      </c>
      <c r="H18" s="265">
        <f t="shared" si="0"/>
        <v>-3.117</v>
      </c>
      <c r="I18" s="259">
        <f>GrossMargin!J19-[5]GrossMargin!J19</f>
        <v>0</v>
      </c>
      <c r="J18" s="263">
        <f>+GrossMargin!K19-[5]GrossMargin!K19</f>
        <v>0</v>
      </c>
      <c r="K18" s="266">
        <f t="shared" si="1"/>
        <v>-3.117</v>
      </c>
    </row>
    <row r="19" spans="1:11" s="191" customFormat="1" ht="13.5" customHeight="1">
      <c r="A19" s="107" t="s">
        <v>50</v>
      </c>
      <c r="B19" s="34"/>
      <c r="C19" s="133">
        <f t="shared" ref="C19:K19" si="2">SUM(C14:C18)</f>
        <v>-3242.6330000000003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-3242.6330000000003</v>
      </c>
      <c r="I19" s="133">
        <f t="shared" si="2"/>
        <v>0</v>
      </c>
      <c r="J19" s="36">
        <f t="shared" si="2"/>
        <v>0</v>
      </c>
      <c r="K19" s="135">
        <f t="shared" si="2"/>
        <v>-3242.6330000000003</v>
      </c>
    </row>
    <row r="20" spans="1:11" s="191" customFormat="1" ht="13.5" customHeight="1">
      <c r="A20" s="107" t="s">
        <v>102</v>
      </c>
      <c r="B20" s="34"/>
      <c r="C20" s="133">
        <f>+GrossMargin!D21-[5]GrossMargin!D21</f>
        <v>0</v>
      </c>
      <c r="D20" s="36">
        <f>+GrossMargin!E21-[5]GrossMargin!E21</f>
        <v>0</v>
      </c>
      <c r="E20" s="36">
        <f>+GrossMargin!F21-[5]GrossMargin!F21</f>
        <v>0</v>
      </c>
      <c r="F20" s="36">
        <f>+GrossMargin!G21-[5]GrossMargin!G21</f>
        <v>0</v>
      </c>
      <c r="G20" s="138">
        <f>+GrossMargin!H21-[5]GrossMargin!H21</f>
        <v>0</v>
      </c>
      <c r="H20" s="134">
        <f>SUM(C20:G20)</f>
        <v>0</v>
      </c>
      <c r="I20" s="133">
        <f>GrossMargin!J21-[5]GrossMargin!J21</f>
        <v>0</v>
      </c>
      <c r="J20" s="36">
        <f>+GrossMargin!K21-[5]GrossMargin!K21</f>
        <v>0</v>
      </c>
      <c r="K20" s="135">
        <f>SUM(H20:J20)</f>
        <v>0</v>
      </c>
    </row>
    <row r="21" spans="1:11" s="191" customFormat="1" ht="13.5" customHeight="1">
      <c r="A21" s="107" t="s">
        <v>103</v>
      </c>
      <c r="B21" s="34"/>
      <c r="C21" s="133">
        <f>+GrossMargin!D22-[5]GrossMargin!D22</f>
        <v>0</v>
      </c>
      <c r="D21" s="36">
        <f>+GrossMargin!E22-[5]GrossMargin!E22</f>
        <v>0</v>
      </c>
      <c r="E21" s="36">
        <f>+GrossMargin!F22-[5]GrossMargin!F22</f>
        <v>1879</v>
      </c>
      <c r="F21" s="36">
        <f>+GrossMargin!G22-[5]GrossMargin!G22</f>
        <v>0</v>
      </c>
      <c r="G21" s="138">
        <f>+GrossMargin!H22-[5]GrossMargin!H22</f>
        <v>0</v>
      </c>
      <c r="H21" s="134">
        <f>SUM(C21:G21)</f>
        <v>1879</v>
      </c>
      <c r="I21" s="133">
        <f>GrossMargin!J22-[5]GrossMargin!J22</f>
        <v>0</v>
      </c>
      <c r="J21" s="36">
        <f>+GrossMargin!K22-[5]GrossMargin!K22</f>
        <v>-1879</v>
      </c>
      <c r="K21" s="135">
        <f>SUM(H21:J21)</f>
        <v>0</v>
      </c>
    </row>
    <row r="22" spans="1:11" s="191" customFormat="1" ht="13.5" customHeight="1">
      <c r="A22" s="107" t="s">
        <v>104</v>
      </c>
      <c r="B22" s="34"/>
      <c r="C22" s="133">
        <f>+GrossMargin!D23-[5]GrossMargin!D23</f>
        <v>0</v>
      </c>
      <c r="D22" s="36">
        <f>+GrossMargin!E23-[5]GrossMargin!E23</f>
        <v>0</v>
      </c>
      <c r="E22" s="36">
        <f>+GrossMargin!F23-[5]GrossMargin!F23</f>
        <v>-517</v>
      </c>
      <c r="F22" s="36">
        <f>+GrossMargin!G23-[5]GrossMargin!G23</f>
        <v>0</v>
      </c>
      <c r="G22" s="138">
        <f>+GrossMargin!H23-[5]GrossMargin!H23</f>
        <v>0</v>
      </c>
      <c r="H22" s="134">
        <f>SUM(C22:G22)</f>
        <v>-517</v>
      </c>
      <c r="I22" s="133">
        <f>GrossMargin!J23-[5]GrossMargin!J23</f>
        <v>0</v>
      </c>
      <c r="J22" s="36">
        <f>+GrossMargin!K23-[5]GrossMargin!K23</f>
        <v>-2383</v>
      </c>
      <c r="K22" s="135">
        <f>SUM(H22:J22)</f>
        <v>-2900</v>
      </c>
    </row>
    <row r="23" spans="1:11" s="191" customFormat="1" ht="13.5" customHeight="1">
      <c r="A23" s="107" t="s">
        <v>105</v>
      </c>
      <c r="B23" s="34"/>
      <c r="C23" s="133">
        <f>+GrossMargin!D24-[5]GrossMargin!D24</f>
        <v>0</v>
      </c>
      <c r="D23" s="36">
        <f>+GrossMargin!E24-[5]GrossMargin!E24</f>
        <v>0</v>
      </c>
      <c r="E23" s="36">
        <f>+GrossMargin!F24-[5]GrossMargin!F24</f>
        <v>104</v>
      </c>
      <c r="F23" s="36">
        <f>+GrossMargin!G24-[5]GrossMargin!G24</f>
        <v>0</v>
      </c>
      <c r="G23" s="138">
        <f>+GrossMargin!H24-[5]GrossMargin!H24</f>
        <v>0</v>
      </c>
      <c r="H23" s="134">
        <f>SUM(C23:G23)</f>
        <v>104</v>
      </c>
      <c r="I23" s="133">
        <f>GrossMargin!J24-[5]GrossMargin!J24</f>
        <v>0</v>
      </c>
      <c r="J23" s="36">
        <f>+GrossMargin!K24-[5]GrossMargin!K24</f>
        <v>-104</v>
      </c>
      <c r="K23" s="135">
        <f>SUM(H23:J23)</f>
        <v>0</v>
      </c>
    </row>
    <row r="24" spans="1:11" ht="13.5" customHeight="1">
      <c r="A24" s="107"/>
      <c r="B24" s="168"/>
      <c r="C24" s="133"/>
      <c r="D24" s="36"/>
      <c r="E24" s="36"/>
      <c r="F24" s="36"/>
      <c r="G24" s="138"/>
      <c r="H24" s="134"/>
      <c r="I24" s="133"/>
      <c r="J24" s="36"/>
      <c r="K24" s="135"/>
    </row>
    <row r="25" spans="1:11" ht="13.5" customHeight="1">
      <c r="A25" s="107" t="s">
        <v>2</v>
      </c>
      <c r="B25" s="168"/>
      <c r="C25" s="133">
        <f>+GrossMargin!D26-[5]GrossMargin!D26</f>
        <v>0</v>
      </c>
      <c r="D25" s="36">
        <f>+GrossMargin!E26-[5]GrossMargin!E26</f>
        <v>0</v>
      </c>
      <c r="E25" s="36">
        <f>+GrossMargin!F26-[5]GrossMargin!F26</f>
        <v>0</v>
      </c>
      <c r="F25" s="36">
        <f>+GrossMargin!G26-[5]GrossMargin!G26</f>
        <v>0</v>
      </c>
      <c r="G25" s="138">
        <f>+GrossMargin!H26-[5]GrossMargin!H26</f>
        <v>0</v>
      </c>
      <c r="H25" s="134">
        <f>SUM(C25:G25)</f>
        <v>0</v>
      </c>
      <c r="I25" s="133">
        <f>GrossMargin!J26-[5]GrossMargin!J26</f>
        <v>0</v>
      </c>
      <c r="J25" s="36">
        <f>+GrossMargin!K26-[5]GrossMargin!K26</f>
        <v>0</v>
      </c>
      <c r="K25" s="135">
        <f>SUM(H25:J25)</f>
        <v>0</v>
      </c>
    </row>
    <row r="26" spans="1:11" ht="13.5" customHeight="1">
      <c r="A26" s="107" t="s">
        <v>11</v>
      </c>
      <c r="B26" s="168"/>
      <c r="C26" s="133">
        <f>+GrossMargin!D27-[5]GrossMargin!D27</f>
        <v>0</v>
      </c>
      <c r="D26" s="36">
        <f>+GrossMargin!E27-[5]GrossMargin!E27</f>
        <v>0</v>
      </c>
      <c r="E26" s="36">
        <f>+GrossMargin!F27-[5]GrossMargin!F27</f>
        <v>0</v>
      </c>
      <c r="F26" s="36">
        <f>+GrossMargin!G27-[5]GrossMargin!G27</f>
        <v>0</v>
      </c>
      <c r="G26" s="138">
        <f>+GrossMargin!H27-[5]GrossMargin!H27</f>
        <v>0</v>
      </c>
      <c r="H26" s="134">
        <f>SUM(C26:G26)</f>
        <v>0</v>
      </c>
      <c r="I26" s="133">
        <f>GrossMargin!J27-[5]GrossMargin!J27</f>
        <v>0</v>
      </c>
      <c r="J26" s="36">
        <f>+GrossMargin!K27-[5]GrossMargin!K27</f>
        <v>0</v>
      </c>
      <c r="K26" s="135">
        <f>SUM(H26:J26)</f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3</v>
      </c>
      <c r="B28" s="34"/>
      <c r="C28" s="43">
        <f>+C9+C10+C11+C12+C13+C19+C25+C26</f>
        <v>-12120.504999999999</v>
      </c>
      <c r="D28" s="44">
        <f t="shared" ref="D28:K28" si="3">+D9+D10+D11+D12+D13+D19+D25+D26</f>
        <v>0</v>
      </c>
      <c r="E28" s="44">
        <f t="shared" si="3"/>
        <v>0</v>
      </c>
      <c r="F28" s="44">
        <f t="shared" si="3"/>
        <v>0</v>
      </c>
      <c r="G28" s="45">
        <f t="shared" si="3"/>
        <v>0</v>
      </c>
      <c r="H28" s="46">
        <f t="shared" si="3"/>
        <v>-12120.504999999999</v>
      </c>
      <c r="I28" s="44">
        <f t="shared" si="3"/>
        <v>0</v>
      </c>
      <c r="J28" s="44">
        <f t="shared" si="3"/>
        <v>450</v>
      </c>
      <c r="K28" s="45">
        <f t="shared" si="3"/>
        <v>-11670.504999999999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34"/>
      <c r="C30" s="133">
        <f>+GrossMargin!D31-[5]GrossMargin!D31</f>
        <v>0</v>
      </c>
      <c r="D30" s="36">
        <f>+GrossMargin!E31-[5]GrossMargin!E31</f>
        <v>0</v>
      </c>
      <c r="E30" s="36">
        <f>+GrossMargin!F31-[5]GrossMargin!F31</f>
        <v>0</v>
      </c>
      <c r="F30" s="36">
        <f>+GrossMargin!G31-[5]GrossMargin!G31</f>
        <v>-962.33399999999995</v>
      </c>
      <c r="G30" s="138">
        <f>+GrossMargin!H31-[5]GrossMargin!H31</f>
        <v>0</v>
      </c>
      <c r="H30" s="134">
        <f>SUM(C30:G30)</f>
        <v>-962.33399999999995</v>
      </c>
      <c r="I30" s="133">
        <f>GrossMargin!J31-[5]GrossMargin!J31</f>
        <v>0</v>
      </c>
      <c r="J30" s="36">
        <f>+GrossMargin!K31-[5]GrossMargin!K31</f>
        <v>0</v>
      </c>
      <c r="K30" s="135">
        <f>SUM(H30:J30)</f>
        <v>-962.33399999999995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76</v>
      </c>
      <c r="B32" s="34"/>
      <c r="C32" s="39">
        <f>SUM(C28:C30)</f>
        <v>-12120.504999999999</v>
      </c>
      <c r="D32" s="40">
        <f>SUM(D28:D30)</f>
        <v>0</v>
      </c>
      <c r="E32" s="40">
        <f>SUM(E28:E31)</f>
        <v>0</v>
      </c>
      <c r="F32" s="40">
        <f>SUM(F28:F30)</f>
        <v>-962.33399999999995</v>
      </c>
      <c r="G32" s="41">
        <f>SUM(G28:G30)</f>
        <v>0</v>
      </c>
      <c r="H32" s="39">
        <f>SUM(C32:G32)</f>
        <v>-13082.839</v>
      </c>
      <c r="I32" s="39">
        <f>SUM(I28:I30)</f>
        <v>0</v>
      </c>
      <c r="J32" s="40">
        <f>SUM(J28:J30)</f>
        <v>450</v>
      </c>
      <c r="K32" s="41">
        <f>SUM(H32:J32)</f>
        <v>-12632.839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8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6">
      <c r="D38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P60"/>
  <sheetViews>
    <sheetView topLeftCell="B4" zoomScaleNormal="100" workbookViewId="0">
      <selection activeCell="O35" sqref="O35"/>
    </sheetView>
  </sheetViews>
  <sheetFormatPr defaultColWidth="9.109375" defaultRowHeight="10.199999999999999"/>
  <cols>
    <col min="1" max="1" width="16.88671875" style="12" customWidth="1"/>
    <col min="2" max="2" width="23.664062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98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October 5,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119"/>
      <c r="F7" s="119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74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1" customFormat="1" ht="13.5" customHeight="1">
      <c r="A10" s="188"/>
      <c r="B10" s="107" t="s">
        <v>82</v>
      </c>
      <c r="C10" s="190"/>
      <c r="D10" s="139">
        <v>-10585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7" si="0">SUM(D10:H10)</f>
        <v>-10585</v>
      </c>
      <c r="J10" s="137"/>
      <c r="K10" s="36">
        <v>0</v>
      </c>
      <c r="L10" s="36">
        <f>+I10+K10</f>
        <v>-10585</v>
      </c>
      <c r="M10" s="260">
        <v>30000</v>
      </c>
      <c r="N10" s="135">
        <f t="shared" ref="N10:N27" si="1">L10-M10</f>
        <v>-40585</v>
      </c>
    </row>
    <row r="11" spans="1:16" s="191" customFormat="1" ht="13.5" customHeight="1">
      <c r="A11" s="12" t="s">
        <v>18</v>
      </c>
      <c r="B11" s="107" t="s">
        <v>1</v>
      </c>
      <c r="C11" s="190"/>
      <c r="D11" s="139">
        <v>1074</v>
      </c>
      <c r="E11" s="140">
        <v>0</v>
      </c>
      <c r="F11" s="140">
        <v>0</v>
      </c>
      <c r="G11" s="140">
        <v>0</v>
      </c>
      <c r="H11" s="138">
        <v>0</v>
      </c>
      <c r="I11" s="136">
        <f t="shared" si="0"/>
        <v>1074</v>
      </c>
      <c r="J11" s="137"/>
      <c r="K11" s="36">
        <v>0</v>
      </c>
      <c r="L11" s="36">
        <f t="shared" ref="L11:L27" si="2">+I11+K11</f>
        <v>1074</v>
      </c>
      <c r="M11" s="260">
        <f>ROUND(_xll.HPVAL($A11,$A$1,$A$2,$A$3,$A$4,$A$6)/1000,1)</f>
        <v>12747.2</v>
      </c>
      <c r="N11" s="135">
        <f t="shared" si="1"/>
        <v>-11673.2</v>
      </c>
    </row>
    <row r="12" spans="1:16" s="191" customFormat="1" ht="13.5" customHeight="1">
      <c r="A12" s="12" t="s">
        <v>0</v>
      </c>
      <c r="B12" s="107" t="s">
        <v>44</v>
      </c>
      <c r="C12" s="190"/>
      <c r="D12" s="139">
        <v>-38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-38</v>
      </c>
      <c r="J12" s="137"/>
      <c r="K12" s="36">
        <v>0</v>
      </c>
      <c r="L12" s="36">
        <f t="shared" si="2"/>
        <v>-38</v>
      </c>
      <c r="M12" s="260">
        <f>ROUND(_xll.HPVAL($A12,$A$1,$A$2,$A$3,$A$4,$A$6)/1000,1)</f>
        <v>750</v>
      </c>
      <c r="N12" s="135">
        <f t="shared" si="1"/>
        <v>-788</v>
      </c>
    </row>
    <row r="13" spans="1:16" s="191" customFormat="1" ht="13.5" customHeight="1">
      <c r="A13" s="12" t="s">
        <v>20</v>
      </c>
      <c r="B13" s="107" t="s">
        <v>64</v>
      </c>
      <c r="C13" s="190"/>
      <c r="D13" s="139">
        <v>671.12800000000004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671.12800000000004</v>
      </c>
      <c r="J13" s="137"/>
      <c r="K13" s="36">
        <v>0</v>
      </c>
      <c r="L13" s="36">
        <f t="shared" si="2"/>
        <v>671.12800000000004</v>
      </c>
      <c r="M13" s="260">
        <f>ROUND(_xll.HPVAL($A13,$A$1,$A$2,$A$3,$A$4,$A$6)/1000,1)</f>
        <v>3214.8</v>
      </c>
      <c r="N13" s="135">
        <f t="shared" si="1"/>
        <v>-2543.672</v>
      </c>
    </row>
    <row r="14" spans="1:16" s="191" customFormat="1" ht="13.5" customHeight="1">
      <c r="A14" s="12" t="s">
        <v>42</v>
      </c>
      <c r="B14" s="107" t="s">
        <v>71</v>
      </c>
      <c r="C14" s="190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60">
        <f>ROUND(_xll.HPVAL($A14,$A$1,$A$2,$A$3,$A$4,$A$6)/1000,0)</f>
        <v>7712</v>
      </c>
      <c r="N14" s="135">
        <f t="shared" si="1"/>
        <v>-7712</v>
      </c>
    </row>
    <row r="15" spans="1:16" ht="13.5" customHeight="1">
      <c r="A15" s="12" t="s">
        <v>51</v>
      </c>
      <c r="B15" s="245" t="s">
        <v>84</v>
      </c>
      <c r="C15" s="246"/>
      <c r="D15" s="247">
        <v>-2797</v>
      </c>
      <c r="E15" s="248">
        <v>0</v>
      </c>
      <c r="F15" s="248">
        <v>0</v>
      </c>
      <c r="G15" s="249">
        <v>0</v>
      </c>
      <c r="H15" s="250">
        <v>0</v>
      </c>
      <c r="I15" s="251">
        <f t="shared" si="0"/>
        <v>-2797</v>
      </c>
      <c r="J15" s="249"/>
      <c r="K15" s="249">
        <v>0</v>
      </c>
      <c r="L15" s="36">
        <f t="shared" si="2"/>
        <v>-2797</v>
      </c>
      <c r="M15" s="260">
        <v>0</v>
      </c>
      <c r="N15" s="250">
        <f>L15-M15</f>
        <v>-2797</v>
      </c>
    </row>
    <row r="16" spans="1:16" ht="13.5" customHeight="1">
      <c r="B16" s="245" t="s">
        <v>87</v>
      </c>
      <c r="C16" s="246"/>
      <c r="D16" s="247">
        <v>-471</v>
      </c>
      <c r="E16" s="248">
        <v>0</v>
      </c>
      <c r="F16" s="248">
        <v>0</v>
      </c>
      <c r="G16" s="249">
        <v>0</v>
      </c>
      <c r="H16" s="250">
        <v>0</v>
      </c>
      <c r="I16" s="251">
        <f>SUM(D16:H16)</f>
        <v>-471</v>
      </c>
      <c r="J16" s="249"/>
      <c r="K16" s="249">
        <v>0</v>
      </c>
      <c r="L16" s="36">
        <f t="shared" si="2"/>
        <v>-471</v>
      </c>
      <c r="M16" s="268">
        <v>0</v>
      </c>
      <c r="N16" s="250">
        <f>L16-M16</f>
        <v>-471</v>
      </c>
    </row>
    <row r="17" spans="1:15" ht="13.5" customHeight="1">
      <c r="B17" s="245" t="s">
        <v>85</v>
      </c>
      <c r="C17" s="246"/>
      <c r="D17" s="247">
        <v>21.494</v>
      </c>
      <c r="E17" s="248">
        <v>0</v>
      </c>
      <c r="F17" s="248">
        <v>0</v>
      </c>
      <c r="G17" s="249">
        <v>0</v>
      </c>
      <c r="H17" s="250">
        <v>0</v>
      </c>
      <c r="I17" s="251">
        <f t="shared" si="0"/>
        <v>21.494</v>
      </c>
      <c r="J17" s="249"/>
      <c r="K17" s="249">
        <v>0</v>
      </c>
      <c r="L17" s="36">
        <f t="shared" si="2"/>
        <v>21.494</v>
      </c>
      <c r="M17" s="268">
        <v>0</v>
      </c>
      <c r="N17" s="250">
        <f t="shared" si="1"/>
        <v>21.494</v>
      </c>
      <c r="O17" s="166"/>
    </row>
    <row r="18" spans="1:15" ht="13.5" customHeight="1">
      <c r="B18" s="245" t="s">
        <v>86</v>
      </c>
      <c r="C18" s="246"/>
      <c r="D18" s="247">
        <v>6.99</v>
      </c>
      <c r="E18" s="248">
        <v>0</v>
      </c>
      <c r="F18" s="248">
        <v>0</v>
      </c>
      <c r="G18" s="249">
        <v>0</v>
      </c>
      <c r="H18" s="250">
        <v>0</v>
      </c>
      <c r="I18" s="251">
        <f t="shared" si="0"/>
        <v>6.99</v>
      </c>
      <c r="J18" s="249"/>
      <c r="K18" s="249">
        <v>0</v>
      </c>
      <c r="L18" s="36">
        <f t="shared" si="2"/>
        <v>6.99</v>
      </c>
      <c r="M18" s="268">
        <v>0</v>
      </c>
      <c r="N18" s="250">
        <f t="shared" si="1"/>
        <v>6.99</v>
      </c>
    </row>
    <row r="19" spans="1:15" ht="13.5" customHeight="1">
      <c r="B19" s="245" t="s">
        <v>88</v>
      </c>
      <c r="C19" s="246"/>
      <c r="D19" s="255">
        <v>-3.117</v>
      </c>
      <c r="E19" s="267">
        <v>0</v>
      </c>
      <c r="F19" s="267">
        <v>0</v>
      </c>
      <c r="G19" s="269">
        <v>0</v>
      </c>
      <c r="H19" s="270">
        <v>0</v>
      </c>
      <c r="I19" s="251">
        <f>SUM(D19:H19)</f>
        <v>-3.117</v>
      </c>
      <c r="J19" s="249"/>
      <c r="K19" s="249">
        <v>0</v>
      </c>
      <c r="L19" s="36">
        <f t="shared" si="2"/>
        <v>-3.117</v>
      </c>
      <c r="M19" s="268">
        <v>0</v>
      </c>
      <c r="N19" s="250">
        <f>L19-M19</f>
        <v>-3.117</v>
      </c>
    </row>
    <row r="20" spans="1:15" s="191" customFormat="1" ht="13.5" customHeight="1">
      <c r="A20" s="12"/>
      <c r="B20" s="107" t="s">
        <v>50</v>
      </c>
      <c r="C20" s="190"/>
      <c r="D20" s="139">
        <f t="shared" ref="D20:I20" si="3">SUM(D15:D19)</f>
        <v>-3242.6330000000003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-3242.6330000000003</v>
      </c>
      <c r="J20" s="137"/>
      <c r="K20" s="36">
        <f>SUM(K15:K19)</f>
        <v>0</v>
      </c>
      <c r="L20" s="36">
        <f t="shared" si="2"/>
        <v>-3242.6330000000003</v>
      </c>
      <c r="M20" s="260">
        <f>33848.881-22365.668-2500.002</f>
        <v>8983.2109999999993</v>
      </c>
      <c r="N20" s="135">
        <f>L20-M20</f>
        <v>-12225.843999999999</v>
      </c>
    </row>
    <row r="21" spans="1:15" s="191" customFormat="1" ht="13.5" customHeight="1">
      <c r="A21" s="12"/>
      <c r="B21" s="107" t="s">
        <v>102</v>
      </c>
      <c r="C21" s="190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1" customFormat="1" ht="13.5" customHeight="1">
      <c r="A22" s="12"/>
      <c r="B22" s="107" t="s">
        <v>103</v>
      </c>
      <c r="C22" s="190"/>
      <c r="D22" s="139">
        <v>0</v>
      </c>
      <c r="E22" s="140">
        <v>0</v>
      </c>
      <c r="F22" s="36">
        <v>1879</v>
      </c>
      <c r="G22" s="140">
        <v>0</v>
      </c>
      <c r="H22" s="138">
        <v>0</v>
      </c>
      <c r="I22" s="136">
        <f>SUM(D22:H22)</f>
        <v>1879</v>
      </c>
      <c r="J22" s="137"/>
      <c r="K22" s="36">
        <v>0</v>
      </c>
      <c r="L22" s="36">
        <f t="shared" si="2"/>
        <v>1879</v>
      </c>
      <c r="M22" s="138">
        <v>1003</v>
      </c>
      <c r="N22" s="135">
        <f t="shared" si="1"/>
        <v>876</v>
      </c>
    </row>
    <row r="23" spans="1:15" s="191" customFormat="1" ht="13.5" customHeight="1">
      <c r="A23" s="12"/>
      <c r="B23" s="107" t="s">
        <v>104</v>
      </c>
      <c r="C23" s="190"/>
      <c r="D23" s="139">
        <v>0</v>
      </c>
      <c r="E23" s="140">
        <v>0</v>
      </c>
      <c r="F23" s="36">
        <f>2383-2900</f>
        <v>-517</v>
      </c>
      <c r="G23" s="140">
        <v>0</v>
      </c>
      <c r="H23" s="138">
        <v>0</v>
      </c>
      <c r="I23" s="136">
        <f>SUM(D23:H23)</f>
        <v>-517</v>
      </c>
      <c r="J23" s="137"/>
      <c r="K23" s="36">
        <v>0</v>
      </c>
      <c r="L23" s="36">
        <f t="shared" si="2"/>
        <v>-517</v>
      </c>
      <c r="M23" s="138">
        <v>3965</v>
      </c>
      <c r="N23" s="135">
        <f t="shared" si="1"/>
        <v>-4482</v>
      </c>
    </row>
    <row r="24" spans="1:15" s="191" customFormat="1" ht="13.5" customHeight="1">
      <c r="A24" s="12"/>
      <c r="B24" s="107" t="s">
        <v>105</v>
      </c>
      <c r="C24" s="190"/>
      <c r="D24" s="139">
        <v>0</v>
      </c>
      <c r="E24" s="140">
        <v>0</v>
      </c>
      <c r="F24" s="36">
        <v>104</v>
      </c>
      <c r="G24" s="140">
        <v>0</v>
      </c>
      <c r="H24" s="138">
        <v>0</v>
      </c>
      <c r="I24" s="136">
        <f>SUM(D24:H24)</f>
        <v>104</v>
      </c>
      <c r="J24" s="137"/>
      <c r="K24" s="36">
        <v>0</v>
      </c>
      <c r="L24" s="36">
        <f t="shared" si="2"/>
        <v>104</v>
      </c>
      <c r="M24" s="138">
        <v>1363</v>
      </c>
      <c r="N24" s="135">
        <f t="shared" si="1"/>
        <v>-1259</v>
      </c>
    </row>
    <row r="25" spans="1:15" ht="13.5" customHeight="1">
      <c r="B25" s="107"/>
      <c r="C25" s="34"/>
      <c r="D25" s="133"/>
      <c r="E25" s="140"/>
      <c r="F25" s="140"/>
      <c r="G25" s="36"/>
      <c r="H25" s="138"/>
      <c r="I25" s="136"/>
      <c r="J25" s="36"/>
      <c r="K25" s="36"/>
      <c r="L25" s="36"/>
      <c r="M25" s="138"/>
      <c r="N25" s="135"/>
    </row>
    <row r="26" spans="1:15" s="191" customFormat="1" ht="12" customHeight="1">
      <c r="A26" s="188"/>
      <c r="B26" s="189" t="s">
        <v>2</v>
      </c>
      <c r="C26" s="190"/>
      <c r="D26" s="133">
        <v>0</v>
      </c>
      <c r="E26" s="36">
        <v>0</v>
      </c>
      <c r="F26" s="36">
        <v>0</v>
      </c>
      <c r="G26" s="36">
        <v>0</v>
      </c>
      <c r="H26" s="138">
        <v>0</v>
      </c>
      <c r="I26" s="136">
        <f t="shared" si="0"/>
        <v>0</v>
      </c>
      <c r="J26" s="137"/>
      <c r="K26" s="133">
        <v>0</v>
      </c>
      <c r="L26" s="36">
        <f t="shared" si="2"/>
        <v>0</v>
      </c>
      <c r="M26" s="138">
        <v>0</v>
      </c>
      <c r="N26" s="135">
        <f t="shared" si="1"/>
        <v>0</v>
      </c>
    </row>
    <row r="27" spans="1:15" s="191" customFormat="1" ht="12" customHeight="1">
      <c r="A27" s="188"/>
      <c r="B27" s="189" t="s">
        <v>11</v>
      </c>
      <c r="C27" s="190"/>
      <c r="D27" s="133">
        <v>0</v>
      </c>
      <c r="E27" s="36">
        <v>0</v>
      </c>
      <c r="F27" s="36">
        <v>0</v>
      </c>
      <c r="G27" s="36">
        <v>0</v>
      </c>
      <c r="H27" s="138">
        <v>0</v>
      </c>
      <c r="I27" s="136">
        <f t="shared" si="0"/>
        <v>0</v>
      </c>
      <c r="J27" s="137"/>
      <c r="K27" s="133">
        <v>0</v>
      </c>
      <c r="L27" s="36">
        <f t="shared" si="2"/>
        <v>0</v>
      </c>
      <c r="M27" s="138">
        <v>10100</v>
      </c>
      <c r="N27" s="135">
        <f t="shared" si="1"/>
        <v>-10100</v>
      </c>
    </row>
    <row r="28" spans="1:15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5" ht="12" customHeight="1">
      <c r="B29" s="38" t="s">
        <v>79</v>
      </c>
      <c r="C29" s="34"/>
      <c r="D29" s="43">
        <f>+D10+D11+D12+D13+D14+D20+D26+D27</f>
        <v>-12120.504999999999</v>
      </c>
      <c r="E29" s="44">
        <f t="shared" ref="E29:J29" si="4">+E10+E11+E12+E13+E14+E20+E26+E27</f>
        <v>0</v>
      </c>
      <c r="F29" s="44">
        <f t="shared" si="4"/>
        <v>0</v>
      </c>
      <c r="G29" s="44">
        <f t="shared" si="4"/>
        <v>0</v>
      </c>
      <c r="H29" s="45">
        <f t="shared" si="4"/>
        <v>0</v>
      </c>
      <c r="I29" s="46">
        <f t="shared" si="4"/>
        <v>-12120.504999999999</v>
      </c>
      <c r="J29" s="44">
        <f t="shared" si="4"/>
        <v>0</v>
      </c>
      <c r="K29" s="44">
        <f>+K10+K11+K12+K13+K14+K20+K26+K27+K21+K22+K23+K24</f>
        <v>0</v>
      </c>
      <c r="L29" s="44">
        <f>+L10+L11+L12+L13+L14+L20+L26+L27+L21+L22+L23+L24</f>
        <v>-10654.504999999999</v>
      </c>
      <c r="M29" s="45">
        <f>+M10+M11+M12+M13+M14+M20+M26+M27+M21+M22+M23+M24</f>
        <v>79838.210999999996</v>
      </c>
      <c r="N29" s="45">
        <f>+N10+N11+N12+N13+N14+N20+N26+N27+N21+N22+N23+N24</f>
        <v>-90492.716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v>-481.16699999999997</v>
      </c>
      <c r="H31" s="138">
        <v>0</v>
      </c>
      <c r="I31" s="136">
        <f>SUM(D31:H31)</f>
        <v>-481.16699999999997</v>
      </c>
      <c r="J31" s="36"/>
      <c r="K31" s="133">
        <v>0</v>
      </c>
      <c r="L31" s="36">
        <f>SUM(I31:K31)</f>
        <v>-481.16699999999997</v>
      </c>
      <c r="M31" s="138">
        <f>+G31</f>
        <v>-481.16699999999997</v>
      </c>
      <c r="N31" s="135">
        <f>L31-M31</f>
        <v>0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80</v>
      </c>
      <c r="C33" s="34"/>
      <c r="D33" s="39">
        <f>+D29+D31</f>
        <v>-12120.504999999999</v>
      </c>
      <c r="E33" s="40">
        <f>+E29+E31</f>
        <v>0</v>
      </c>
      <c r="F33" s="40">
        <f>+F29+F31</f>
        <v>0</v>
      </c>
      <c r="G33" s="40">
        <f>+G29+G31</f>
        <v>-481.16699999999997</v>
      </c>
      <c r="H33" s="41">
        <f>+H29+H31</f>
        <v>0</v>
      </c>
      <c r="I33" s="42">
        <f>SUM(I29:I31)</f>
        <v>-12601.671999999999</v>
      </c>
      <c r="J33" s="40">
        <f>SUM(J29:J31)</f>
        <v>0</v>
      </c>
      <c r="K33" s="39">
        <f>+K29+K31</f>
        <v>0</v>
      </c>
      <c r="L33" s="40">
        <f>+L29+L31</f>
        <v>-11135.671999999999</v>
      </c>
      <c r="M33" s="41">
        <f>+M29+M31</f>
        <v>79357.043999999994</v>
      </c>
      <c r="N33" s="41">
        <f>SUM(N29:N31)</f>
        <v>-90492.716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29"/>
  <sheetViews>
    <sheetView topLeftCell="B2" zoomScaleNormal="100" workbookViewId="0">
      <selection activeCell="D18" sqref="D18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293" t="s">
        <v>70</v>
      </c>
      <c r="C2" s="293"/>
      <c r="D2" s="293"/>
      <c r="E2" s="293"/>
      <c r="F2" s="293"/>
      <c r="G2" s="293"/>
      <c r="H2" s="293"/>
      <c r="I2" s="293"/>
      <c r="J2" s="293"/>
      <c r="K2" s="293"/>
      <c r="Q2" t="s">
        <v>59</v>
      </c>
    </row>
    <row r="3" spans="1:37" ht="13.8">
      <c r="A3" s="11">
        <v>36861</v>
      </c>
      <c r="B3" s="294" t="s">
        <v>99</v>
      </c>
      <c r="C3" s="294"/>
      <c r="D3" s="294"/>
      <c r="E3" s="294"/>
      <c r="F3" s="294"/>
      <c r="G3" s="294"/>
      <c r="H3" s="294"/>
      <c r="I3" s="294"/>
      <c r="J3" s="294"/>
      <c r="K3" s="294"/>
    </row>
    <row r="4" spans="1:37">
      <c r="A4" s="10" t="s">
        <v>22</v>
      </c>
      <c r="B4" s="295" t="str">
        <f>+GrossMargin!B4</f>
        <v>Results based on activity through October 5, 2000</v>
      </c>
      <c r="C4" s="295"/>
      <c r="D4" s="295"/>
      <c r="E4" s="295"/>
      <c r="F4" s="295"/>
      <c r="G4" s="295"/>
      <c r="H4" s="295"/>
      <c r="I4" s="295"/>
      <c r="J4" s="295"/>
      <c r="K4" s="295"/>
    </row>
    <row r="5" spans="1:37" ht="3" customHeight="1"/>
    <row r="6" spans="1:37" s="50" customFormat="1" ht="12">
      <c r="A6" s="10" t="s">
        <v>47</v>
      </c>
      <c r="B6" s="124"/>
      <c r="D6" s="287" t="s">
        <v>26</v>
      </c>
      <c r="E6" s="288"/>
      <c r="F6" s="28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90" t="s">
        <v>39</v>
      </c>
      <c r="I7" s="291"/>
      <c r="J7" s="291"/>
      <c r="K7" s="29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82</v>
      </c>
      <c r="C9" s="172"/>
      <c r="D9" s="159">
        <f>+E9</f>
        <v>6246</v>
      </c>
      <c r="E9" s="173">
        <v>6246</v>
      </c>
      <c r="F9" s="177">
        <f t="shared" ref="F9:F19" si="0">E9-D9</f>
        <v>0</v>
      </c>
      <c r="G9" s="52"/>
      <c r="H9" s="254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+E10</f>
        <v>2439.6999999999998</v>
      </c>
      <c r="E10" s="173">
        <f>ROUND(_xll.HPVAL($A10,$A$1,$A$2,$A$3,$A$4,$A$6)/1000,1)</f>
        <v>2439.6999999999998</v>
      </c>
      <c r="F10" s="143">
        <f t="shared" si="0"/>
        <v>0</v>
      </c>
      <c r="G10" s="52"/>
      <c r="H10" s="254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4" t="s">
        <v>110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4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4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>E14-D14</f>
        <v>0</v>
      </c>
      <c r="G14" s="52"/>
      <c r="H14" s="254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102</v>
      </c>
      <c r="C15" s="172"/>
      <c r="D15" s="159">
        <v>500</v>
      </c>
      <c r="E15" s="173">
        <v>0</v>
      </c>
      <c r="F15" s="177">
        <f>E15-D15</f>
        <v>-500</v>
      </c>
      <c r="G15" s="52"/>
      <c r="H15" s="254" t="s">
        <v>107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103</v>
      </c>
      <c r="C16" s="172"/>
      <c r="D16" s="159">
        <f>+E16</f>
        <v>1385</v>
      </c>
      <c r="E16" s="173">
        <v>1385</v>
      </c>
      <c r="F16" s="177">
        <f>E16-D16</f>
        <v>0</v>
      </c>
      <c r="G16" s="52"/>
      <c r="H16" s="25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104</v>
      </c>
      <c r="C17" s="172"/>
      <c r="D17" s="159">
        <f>+E17</f>
        <v>1536</v>
      </c>
      <c r="E17" s="173">
        <v>1536</v>
      </c>
      <c r="F17" s="177">
        <f>E17-D17</f>
        <v>0</v>
      </c>
      <c r="G17" s="52"/>
      <c r="H17" s="25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105</v>
      </c>
      <c r="C18" s="172"/>
      <c r="D18" s="159">
        <v>1467</v>
      </c>
      <c r="E18" s="173">
        <v>1601</v>
      </c>
      <c r="F18" s="177">
        <f>E18-D18</f>
        <v>134</v>
      </c>
      <c r="G18" s="52"/>
      <c r="H18" s="254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29" t="s">
        <v>2</v>
      </c>
      <c r="C19" s="50"/>
      <c r="D19" s="159">
        <v>350</v>
      </c>
      <c r="E19" s="142">
        <v>0</v>
      </c>
      <c r="F19" s="143">
        <f t="shared" si="0"/>
        <v>-350</v>
      </c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>
      <c r="B20" s="129"/>
      <c r="C20" s="50"/>
      <c r="D20" s="141"/>
      <c r="E20" s="142"/>
      <c r="F20" s="143"/>
      <c r="G20" s="52"/>
      <c r="H20" s="144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>
      <c r="B21" s="51" t="s">
        <v>78</v>
      </c>
      <c r="C21" s="50"/>
      <c r="D21" s="56">
        <f>SUM(D9:D20)</f>
        <v>19196.577000000001</v>
      </c>
      <c r="E21" s="57">
        <f>SUM(E9:E20)</f>
        <v>17360.577000000001</v>
      </c>
      <c r="F21" s="183">
        <f>SUM(F9:F20)</f>
        <v>-1836</v>
      </c>
      <c r="G21" s="52"/>
      <c r="H21" s="53"/>
      <c r="I21" s="54"/>
      <c r="J21" s="54"/>
      <c r="K21" s="5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>
      <c r="B22" s="129"/>
      <c r="C22" s="50"/>
      <c r="D22" s="141"/>
      <c r="E22" s="142"/>
      <c r="F22" s="143"/>
      <c r="G22" s="52"/>
      <c r="H22" s="144"/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3.5" customHeight="1">
      <c r="B23" s="129" t="s">
        <v>23</v>
      </c>
      <c r="C23" s="50"/>
      <c r="D23" s="141">
        <f>26030+'CapChrg-AllocExp'!M25</f>
        <v>26630</v>
      </c>
      <c r="E23" s="142">
        <v>26030</v>
      </c>
      <c r="F23" s="143">
        <f>E23-D23</f>
        <v>-600</v>
      </c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10</v>
      </c>
      <c r="C24" s="50"/>
      <c r="D24" s="141">
        <v>0</v>
      </c>
      <c r="E24" s="142">
        <v>0</v>
      </c>
      <c r="F24" s="143">
        <f>E24-D24</f>
        <v>0</v>
      </c>
      <c r="G24" s="52"/>
      <c r="H24" s="144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50" customFormat="1" ht="13.5" customHeight="1">
      <c r="B26" s="51" t="s">
        <v>77</v>
      </c>
      <c r="D26" s="47">
        <f>SUM(D21:D24)</f>
        <v>45826.577000000005</v>
      </c>
      <c r="E26" s="48">
        <f>SUM(E21:E24)</f>
        <v>43390.577000000005</v>
      </c>
      <c r="F26" s="49">
        <f>SUM(F21:F24)</f>
        <v>-2436</v>
      </c>
      <c r="G26" s="52"/>
      <c r="H26" s="53"/>
      <c r="I26" s="54"/>
      <c r="J26" s="54"/>
      <c r="K26" s="55"/>
      <c r="L26" s="31"/>
    </row>
    <row r="27" spans="1:37" ht="3" customHeight="1">
      <c r="B27" s="147"/>
      <c r="C27" s="50"/>
      <c r="D27" s="148"/>
      <c r="E27" s="149"/>
      <c r="F27" s="150"/>
      <c r="G27" s="50"/>
      <c r="H27" s="148"/>
      <c r="I27" s="149"/>
      <c r="J27" s="149"/>
      <c r="K27" s="150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ht="3" customHeight="1">
      <c r="A28" s="65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idden="1">
      <c r="B29" s="85"/>
      <c r="C29" s="31"/>
      <c r="D29" s="296" t="s">
        <v>49</v>
      </c>
      <c r="E29" s="297"/>
      <c r="F29" s="298"/>
      <c r="G29" s="31"/>
      <c r="H29" s="91"/>
      <c r="I29" s="92"/>
      <c r="J29" s="92"/>
      <c r="K29" s="93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idden="1">
      <c r="B30" s="94" t="s">
        <v>9</v>
      </c>
      <c r="C30" s="31"/>
      <c r="D30" s="88" t="s">
        <v>6</v>
      </c>
      <c r="E30" s="89" t="s">
        <v>8</v>
      </c>
      <c r="F30" s="90" t="s">
        <v>12</v>
      </c>
      <c r="G30" s="31"/>
      <c r="H30" s="284" t="s">
        <v>39</v>
      </c>
      <c r="I30" s="285"/>
      <c r="J30" s="285"/>
      <c r="K30" s="28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50" customFormat="1" ht="12" hidden="1">
      <c r="B31" s="124"/>
      <c r="D31" s="151">
        <v>0</v>
      </c>
      <c r="E31" s="152">
        <v>0</v>
      </c>
      <c r="F31" s="153">
        <f>E31-D31</f>
        <v>0</v>
      </c>
      <c r="H31" s="125"/>
      <c r="I31" s="126"/>
      <c r="J31" s="126"/>
      <c r="K31" s="127"/>
    </row>
    <row r="32" spans="1:37" s="50" customFormat="1" ht="12" hidden="1">
      <c r="B32" s="129"/>
      <c r="D32" s="141">
        <v>0</v>
      </c>
      <c r="E32" s="142">
        <v>0</v>
      </c>
      <c r="F32" s="143">
        <f>E32-D32</f>
        <v>0</v>
      </c>
      <c r="H32" s="144"/>
      <c r="I32" s="145"/>
      <c r="J32" s="145"/>
      <c r="K32" s="146"/>
    </row>
    <row r="33" spans="2:37" s="50" customFormat="1" ht="12" hidden="1">
      <c r="B33" s="147"/>
      <c r="D33" s="154">
        <v>0</v>
      </c>
      <c r="E33" s="155">
        <v>0</v>
      </c>
      <c r="F33" s="156">
        <f>E33-D33</f>
        <v>0</v>
      </c>
      <c r="H33" s="148"/>
      <c r="I33" s="149"/>
      <c r="J33" s="149"/>
      <c r="K33" s="150"/>
    </row>
    <row r="34" spans="2:37">
      <c r="D34" s="69"/>
      <c r="E34" s="69"/>
      <c r="F34" s="1"/>
      <c r="G34" s="1"/>
      <c r="H34" s="1"/>
      <c r="I34" s="1"/>
      <c r="J34" s="1"/>
      <c r="K34" s="1"/>
      <c r="L34" s="1"/>
      <c r="M34" s="1" t="s">
        <v>63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1"/>
      <c r="E36" s="1"/>
      <c r="F36" s="27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</sheetData>
  <mergeCells count="7">
    <mergeCell ref="H30:K30"/>
    <mergeCell ref="D6:F6"/>
    <mergeCell ref="H7:K7"/>
    <mergeCell ref="B2:K2"/>
    <mergeCell ref="B3:K3"/>
    <mergeCell ref="B4:K4"/>
    <mergeCell ref="D29:F29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29"/>
  <sheetViews>
    <sheetView topLeftCell="A2" zoomScaleNormal="100" workbookViewId="0">
      <selection activeCell="C9" sqref="C9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293" t="s">
        <v>70</v>
      </c>
      <c r="B2" s="293"/>
      <c r="C2" s="293"/>
      <c r="D2" s="293"/>
      <c r="E2" s="293"/>
      <c r="F2" s="293"/>
      <c r="G2" s="293"/>
      <c r="H2" s="293"/>
      <c r="I2" s="293"/>
      <c r="J2" s="293"/>
    </row>
    <row r="3" spans="1:33" ht="13.8">
      <c r="A3" s="294" t="s">
        <v>100</v>
      </c>
      <c r="B3" s="294"/>
      <c r="C3" s="294"/>
      <c r="D3" s="294"/>
      <c r="E3" s="294"/>
      <c r="F3" s="294"/>
      <c r="G3" s="294"/>
      <c r="H3" s="294"/>
      <c r="I3" s="294"/>
      <c r="J3" s="294"/>
    </row>
    <row r="4" spans="1:33">
      <c r="A4" s="295" t="str">
        <f>+Expenses!B4</f>
        <v>Results based on activity through October 5, 2000</v>
      </c>
      <c r="B4" s="295"/>
      <c r="C4" s="295"/>
      <c r="D4" s="295"/>
      <c r="E4" s="295"/>
      <c r="F4" s="295"/>
      <c r="G4" s="295"/>
      <c r="H4" s="295"/>
      <c r="I4" s="295"/>
      <c r="J4" s="295"/>
    </row>
    <row r="5" spans="1:33" ht="3" customHeight="1"/>
    <row r="6" spans="1:33" s="31" customFormat="1">
      <c r="A6" s="124"/>
      <c r="B6" s="50"/>
      <c r="C6" s="287" t="s">
        <v>26</v>
      </c>
      <c r="D6" s="288"/>
      <c r="E6" s="28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90" t="s">
        <v>39</v>
      </c>
      <c r="H7" s="291"/>
      <c r="I7" s="291"/>
      <c r="J7" s="29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82</v>
      </c>
      <c r="B9" s="50"/>
      <c r="C9" s="141">
        <f>+Expenses!D9-[5]Expenses!D9</f>
        <v>0</v>
      </c>
      <c r="D9" s="142">
        <f>+Expenses!E9-[5]Expenses!E9</f>
        <v>0</v>
      </c>
      <c r="E9" s="143">
        <f t="shared" ref="E9:E24" si="0">D9-C9</f>
        <v>0</v>
      </c>
      <c r="F9" s="52"/>
      <c r="G9" s="254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+Expenses!D10-[5]Expenses!D10</f>
        <v>0</v>
      </c>
      <c r="D10" s="142">
        <f>+Expenses!E10-[5]Expenses!E10</f>
        <v>0</v>
      </c>
      <c r="E10" s="143">
        <f t="shared" si="0"/>
        <v>0</v>
      </c>
      <c r="F10" s="52"/>
      <c r="G10" s="144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+Expenses!D11-[5]Expenses!D11</f>
        <v>0</v>
      </c>
      <c r="D11" s="142">
        <f>+Expenses!E11-[5]Expenses!E11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+Expenses!D12-[5]Expenses!D12</f>
        <v>0</v>
      </c>
      <c r="D12" s="142">
        <f>+Expenses!E12-[5]Expenses!E12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+Expenses!D13-[5]Expenses!D13</f>
        <v>0</v>
      </c>
      <c r="D13" s="142">
        <f>+Expenses!E13-[5]Expenses!E13</f>
        <v>0</v>
      </c>
      <c r="E13" s="143">
        <f t="shared" si="0"/>
        <v>0</v>
      </c>
      <c r="F13" s="52"/>
      <c r="G13" s="144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+Expenses!D14-[5]Expenses!D14</f>
        <v>0</v>
      </c>
      <c r="D14" s="142">
        <f>+Expenses!E14-[5]Expenses!E14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102</v>
      </c>
      <c r="B15" s="50"/>
      <c r="C15" s="141">
        <f>+Expenses!D15-[5]Expenses!D15</f>
        <v>0</v>
      </c>
      <c r="D15" s="142">
        <f>+Expenses!E15-[5]Expenses!E15</f>
        <v>0</v>
      </c>
      <c r="E15" s="143">
        <f>D15-C15</f>
        <v>0</v>
      </c>
      <c r="F15" s="52"/>
      <c r="G15" s="144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103</v>
      </c>
      <c r="B16" s="50"/>
      <c r="C16" s="141">
        <f>+Expenses!D16-[5]Expenses!D16</f>
        <v>-598</v>
      </c>
      <c r="D16" s="142">
        <f>+Expenses!E16-[5]Expenses!E16</f>
        <v>0</v>
      </c>
      <c r="E16" s="143">
        <f>D16-C16</f>
        <v>598</v>
      </c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29" t="s">
        <v>104</v>
      </c>
      <c r="B17" s="50"/>
      <c r="C17" s="141">
        <f>+Expenses!D17-[5]Expenses!D17</f>
        <v>-913</v>
      </c>
      <c r="D17" s="142">
        <f>+Expenses!E17-[5]Expenses!E17</f>
        <v>0</v>
      </c>
      <c r="E17" s="143">
        <f>D17-C17</f>
        <v>913</v>
      </c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29" t="s">
        <v>105</v>
      </c>
      <c r="B18" s="50"/>
      <c r="C18" s="141">
        <f>+Expenses!D18-[5]Expenses!D18</f>
        <v>0</v>
      </c>
      <c r="D18" s="142">
        <f>+Expenses!E18-[5]Expenses!E18</f>
        <v>0</v>
      </c>
      <c r="E18" s="143">
        <f>D18-C18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29" t="s">
        <v>2</v>
      </c>
      <c r="B19" s="50"/>
      <c r="C19" s="141">
        <f>+Expenses!D19-[5]Expenses!D19</f>
        <v>0</v>
      </c>
      <c r="D19" s="142">
        <f>+Expenses!E19-[5]Expenses!E19</f>
        <v>0</v>
      </c>
      <c r="E19" s="143">
        <f>D19-C19</f>
        <v>0</v>
      </c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3" customHeight="1">
      <c r="A20" s="129"/>
      <c r="B20" s="50"/>
      <c r="C20" s="141"/>
      <c r="D20" s="142"/>
      <c r="E20" s="143"/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1.25" customHeight="1">
      <c r="A21" s="51" t="s">
        <v>78</v>
      </c>
      <c r="B21" s="50"/>
      <c r="C21" s="47">
        <f>SUM(C9:C20)</f>
        <v>-1511</v>
      </c>
      <c r="D21" s="48">
        <f>SUM(D9:D20)</f>
        <v>0</v>
      </c>
      <c r="E21" s="49">
        <f>SUM(E9:E20)</f>
        <v>1511</v>
      </c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9"/>
      <c r="B22" s="50"/>
      <c r="C22" s="141"/>
      <c r="D22" s="142"/>
      <c r="E22" s="143"/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3.5" customHeight="1">
      <c r="A23" s="129" t="s">
        <v>23</v>
      </c>
      <c r="B23" s="50"/>
      <c r="C23" s="141">
        <f>+Expenses!D23-[5]Expenses!D23</f>
        <v>600</v>
      </c>
      <c r="D23" s="142">
        <f>+Expenses!E23-[5]Expenses!E23</f>
        <v>0</v>
      </c>
      <c r="E23" s="143">
        <f t="shared" si="0"/>
        <v>-600</v>
      </c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10</v>
      </c>
      <c r="B24" s="50"/>
      <c r="C24" s="141">
        <f>+Expenses!D24-[5]Expenses!D24</f>
        <v>0</v>
      </c>
      <c r="D24" s="142">
        <f>+Expenses!E24-[5]Expenses!E24</f>
        <v>0</v>
      </c>
      <c r="E24" s="143">
        <f t="shared" si="0"/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50" customFormat="1" ht="11.25" customHeight="1">
      <c r="A26" s="51" t="s">
        <v>77</v>
      </c>
      <c r="C26" s="47">
        <f>SUM(C21:C24)</f>
        <v>-911</v>
      </c>
      <c r="D26" s="48">
        <f>SUM(D21:D24)</f>
        <v>0</v>
      </c>
      <c r="E26" s="49">
        <f>SUM(E21:E24)</f>
        <v>911</v>
      </c>
      <c r="F26" s="52"/>
      <c r="G26" s="53"/>
      <c r="H26" s="54"/>
      <c r="I26" s="54"/>
      <c r="J26" s="55"/>
    </row>
    <row r="27" spans="1:33" ht="3" customHeight="1">
      <c r="A27" s="83"/>
      <c r="B27" s="31"/>
      <c r="C27" s="84"/>
      <c r="D27" s="81"/>
      <c r="E27" s="82"/>
      <c r="F27" s="31"/>
      <c r="G27" s="84"/>
      <c r="H27" s="81"/>
      <c r="I27" s="81"/>
      <c r="J27" s="8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33" customFormat="1" ht="3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s="50" customFormat="1" ht="12" hidden="1">
      <c r="A29" s="124"/>
      <c r="C29" s="287" t="s">
        <v>49</v>
      </c>
      <c r="D29" s="288"/>
      <c r="E29" s="289"/>
      <c r="G29" s="125"/>
      <c r="H29" s="126"/>
      <c r="I29" s="126"/>
      <c r="J29" s="127"/>
    </row>
    <row r="30" spans="1:33" s="50" customFormat="1" ht="12" hidden="1">
      <c r="A30" s="157" t="s">
        <v>9</v>
      </c>
      <c r="C30" s="86" t="s">
        <v>6</v>
      </c>
      <c r="D30" s="87" t="s">
        <v>8</v>
      </c>
      <c r="E30" s="74" t="s">
        <v>12</v>
      </c>
      <c r="G30" s="290" t="s">
        <v>39</v>
      </c>
      <c r="H30" s="291"/>
      <c r="I30" s="291"/>
      <c r="J30" s="292"/>
    </row>
    <row r="31" spans="1:33" s="50" customFormat="1" ht="12" hidden="1">
      <c r="A31" s="124"/>
      <c r="C31" s="141">
        <f>Expenses!D31-[1]Expenses!D35</f>
        <v>0</v>
      </c>
      <c r="D31" s="142">
        <f>Expenses!E31-[1]Expenses!E35</f>
        <v>0</v>
      </c>
      <c r="E31" s="143">
        <f>D31-C31</f>
        <v>0</v>
      </c>
      <c r="G31" s="125"/>
      <c r="H31" s="126"/>
      <c r="I31" s="126"/>
      <c r="J31" s="127"/>
    </row>
    <row r="32" spans="1:33" s="50" customFormat="1" ht="12" hidden="1">
      <c r="A32" s="129"/>
      <c r="C32" s="141">
        <f>Expenses!D32-[1]Expenses!D36</f>
        <v>0</v>
      </c>
      <c r="D32" s="142">
        <f>Expenses!E32-[1]Expenses!E36</f>
        <v>0</v>
      </c>
      <c r="E32" s="143">
        <f>D32-C32</f>
        <v>0</v>
      </c>
      <c r="G32" s="144"/>
      <c r="H32" s="145"/>
      <c r="I32" s="145"/>
      <c r="J32" s="146"/>
    </row>
    <row r="33" spans="1:33" s="50" customFormat="1" ht="12" hidden="1">
      <c r="A33" s="147"/>
      <c r="C33" s="154">
        <f>Expenses!D33-[1]Expenses!D37</f>
        <v>0</v>
      </c>
      <c r="D33" s="155">
        <f>Expenses!E33-[1]Expenses!E37</f>
        <v>0</v>
      </c>
      <c r="E33" s="156">
        <f>D33-C33</f>
        <v>0</v>
      </c>
      <c r="G33" s="148"/>
      <c r="H33" s="149"/>
      <c r="I33" s="149"/>
      <c r="J33" s="150"/>
    </row>
    <row r="34" spans="1:33">
      <c r="A34" s="31"/>
      <c r="B34" s="31"/>
      <c r="C34" s="73"/>
      <c r="D34" s="73"/>
      <c r="E34" s="31"/>
      <c r="F34" s="31"/>
      <c r="G34" s="31"/>
      <c r="H34" s="31"/>
      <c r="I34" s="31"/>
      <c r="J34" s="31"/>
      <c r="K34" s="1"/>
      <c r="L34" s="1" t="s">
        <v>63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6">
      <c r="C37" s="16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</sheetData>
  <mergeCells count="7">
    <mergeCell ref="C29:E29"/>
    <mergeCell ref="G30:J30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197"/>
  <sheetViews>
    <sheetView topLeftCell="B2" zoomScaleNormal="100" workbookViewId="0">
      <selection activeCell="M25" sqref="M25"/>
    </sheetView>
  </sheetViews>
  <sheetFormatPr defaultRowHeight="13.2"/>
  <cols>
    <col min="1" max="1" width="16.88671875" style="10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293" t="s">
        <v>70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t="s">
        <v>59</v>
      </c>
    </row>
    <row r="3" spans="1:20" ht="13.8">
      <c r="A3" s="10" t="s">
        <v>31</v>
      </c>
      <c r="B3" s="294" t="s">
        <v>101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</row>
    <row r="4" spans="1:20">
      <c r="A4" s="11">
        <v>36861</v>
      </c>
      <c r="B4" s="295" t="str">
        <f>'Mgmt Summary'!A3</f>
        <v>Results based on activity through October 5, 2000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90" t="s">
        <v>32</v>
      </c>
      <c r="E7" s="291"/>
      <c r="F7" s="291"/>
      <c r="G7" s="291"/>
      <c r="H7" s="291"/>
      <c r="I7" s="292"/>
      <c r="J7" s="50"/>
      <c r="K7" s="290" t="s">
        <v>55</v>
      </c>
      <c r="L7" s="291"/>
      <c r="M7" s="291"/>
      <c r="N7" s="291"/>
      <c r="O7" s="291"/>
      <c r="P7" s="29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299" t="s">
        <v>33</v>
      </c>
      <c r="H8" s="300"/>
      <c r="I8" s="301"/>
      <c r="J8" s="50"/>
      <c r="K8" s="86" t="s">
        <v>6</v>
      </c>
      <c r="L8" s="87" t="s">
        <v>8</v>
      </c>
      <c r="M8" s="74" t="s">
        <v>12</v>
      </c>
      <c r="N8" s="287" t="s">
        <v>33</v>
      </c>
      <c r="O8" s="288"/>
      <c r="P8" s="28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82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109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 t="shared" ref="K11:K20" si="1"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 t="shared" si="1"/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 t="shared" si="1"/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 t="shared" si="1"/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 t="shared" si="1"/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102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103</v>
      </c>
      <c r="C17" s="172"/>
      <c r="D17" s="159">
        <v>0</v>
      </c>
      <c r="E17" s="173">
        <v>0</v>
      </c>
      <c r="F17" s="174">
        <f>E17-D17</f>
        <v>0</v>
      </c>
      <c r="G17" s="175"/>
      <c r="H17" s="175"/>
      <c r="I17" s="176"/>
      <c r="J17" s="172"/>
      <c r="K17" s="159">
        <v>0</v>
      </c>
      <c r="L17" s="173">
        <v>0</v>
      </c>
      <c r="M17" s="174">
        <f>L17-K17</f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104</v>
      </c>
      <c r="C18" s="172"/>
      <c r="D18" s="159">
        <v>0</v>
      </c>
      <c r="E18" s="173">
        <v>0</v>
      </c>
      <c r="F18" s="174">
        <f>E18-D18</f>
        <v>0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105</v>
      </c>
      <c r="C19" s="172"/>
      <c r="D19" s="159">
        <v>0</v>
      </c>
      <c r="E19" s="173">
        <v>0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29" t="s">
        <v>2</v>
      </c>
      <c r="C20" s="50"/>
      <c r="D20" s="141">
        <v>0</v>
      </c>
      <c r="E20" s="142">
        <v>0</v>
      </c>
      <c r="F20" s="158">
        <f>E20-D20</f>
        <v>0</v>
      </c>
      <c r="G20" s="145"/>
      <c r="H20" s="145"/>
      <c r="I20" s="146"/>
      <c r="J20" s="50"/>
      <c r="K20" s="159">
        <f t="shared" si="1"/>
        <v>0</v>
      </c>
      <c r="L20" s="142">
        <v>0</v>
      </c>
      <c r="M20" s="158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51" t="s">
        <v>72</v>
      </c>
      <c r="C22" s="50"/>
      <c r="D22" s="56">
        <f>SUM(D10:D21)</f>
        <v>658</v>
      </c>
      <c r="E22" s="57">
        <f>SUM(E10:E21)</f>
        <v>847</v>
      </c>
      <c r="F22" s="57">
        <f>SUM(F10:F21)</f>
        <v>189</v>
      </c>
      <c r="G22" s="54"/>
      <c r="H22" s="54"/>
      <c r="I22" s="55"/>
      <c r="J22" s="50"/>
      <c r="K22" s="56">
        <f>SUM(K10:K21)</f>
        <v>13436.473000000002</v>
      </c>
      <c r="L22" s="57">
        <f>SUM(L10:L21)</f>
        <v>12836.473000000002</v>
      </c>
      <c r="M22" s="57">
        <f>SUM(M10:M21)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69</v>
      </c>
      <c r="C24" s="50"/>
      <c r="D24" s="141">
        <f>-(D11+D14)</f>
        <v>-658</v>
      </c>
      <c r="E24" s="142">
        <f>-(E11+E14)</f>
        <v>-847</v>
      </c>
      <c r="F24" s="158">
        <f>E24-D24</f>
        <v>-189</v>
      </c>
      <c r="G24" s="145"/>
      <c r="H24" s="145"/>
      <c r="I24" s="146"/>
      <c r="J24" s="50"/>
      <c r="K24" s="141"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106</v>
      </c>
      <c r="C25" s="50"/>
      <c r="D25" s="141">
        <v>0</v>
      </c>
      <c r="E25" s="142">
        <v>0</v>
      </c>
      <c r="F25" s="158">
        <f>E25-D25</f>
        <v>0</v>
      </c>
      <c r="G25" s="145"/>
      <c r="H25" s="145"/>
      <c r="I25" s="146"/>
      <c r="J25" s="50"/>
      <c r="K25" s="141">
        <f>-K22</f>
        <v>-13436.473000000002</v>
      </c>
      <c r="L25" s="142">
        <f>-L22</f>
        <v>-12836.473000000002</v>
      </c>
      <c r="M25" s="158">
        <f>L25-K25</f>
        <v>600</v>
      </c>
      <c r="N25" s="145"/>
      <c r="O25" s="145"/>
      <c r="P25" s="79"/>
      <c r="Q25" s="1"/>
      <c r="R25" s="1"/>
      <c r="S25" s="1"/>
      <c r="T25" s="1"/>
    </row>
    <row r="26" spans="2:20" ht="3" customHeight="1">
      <c r="B26" s="129"/>
      <c r="C26" s="50"/>
      <c r="D26" s="141"/>
      <c r="E26" s="142"/>
      <c r="F26" s="158"/>
      <c r="G26" s="145"/>
      <c r="H26" s="145"/>
      <c r="I26" s="146"/>
      <c r="J26" s="50"/>
      <c r="K26" s="141"/>
      <c r="L26" s="142"/>
      <c r="M26" s="158"/>
      <c r="N26" s="145"/>
      <c r="O26" s="145"/>
      <c r="P26" s="79"/>
      <c r="Q26" s="1"/>
      <c r="R26" s="1"/>
      <c r="S26" s="1"/>
      <c r="T26" s="1"/>
    </row>
    <row r="27" spans="2:20" s="50" customFormat="1" ht="11.25" customHeight="1">
      <c r="B27" s="51" t="s">
        <v>7</v>
      </c>
      <c r="D27" s="47">
        <f>SUM(D22:D25)</f>
        <v>0</v>
      </c>
      <c r="E27" s="48">
        <f>SUM(E22:E25)</f>
        <v>0</v>
      </c>
      <c r="F27" s="48">
        <f>SUM(F22:F25)</f>
        <v>0</v>
      </c>
      <c r="G27" s="54"/>
      <c r="H27" s="54"/>
      <c r="I27" s="55"/>
      <c r="K27" s="47">
        <f>SUM(K22:K25)</f>
        <v>0</v>
      </c>
      <c r="L27" s="48">
        <f>SUM(L22:L25)</f>
        <v>0</v>
      </c>
      <c r="M27" s="48">
        <f>SUM(M22:M25)</f>
        <v>0</v>
      </c>
      <c r="N27" s="54"/>
      <c r="O27" s="54"/>
      <c r="P27" s="80"/>
    </row>
    <row r="28" spans="2:20" ht="3" customHeight="1">
      <c r="B28" s="147"/>
      <c r="C28" s="50"/>
      <c r="D28" s="154"/>
      <c r="E28" s="155"/>
      <c r="F28" s="155"/>
      <c r="G28" s="149"/>
      <c r="H28" s="149"/>
      <c r="I28" s="150"/>
      <c r="J28" s="50"/>
      <c r="K28" s="154"/>
      <c r="L28" s="155"/>
      <c r="M28" s="155"/>
      <c r="N28" s="149"/>
      <c r="O28" s="149"/>
      <c r="P28" s="82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/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 t="s">
        <v>63</v>
      </c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05" t="s">
        <v>70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40" ht="13.8">
      <c r="A2" s="10" t="s">
        <v>45</v>
      </c>
      <c r="B2" s="306" t="s">
        <v>67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</row>
    <row r="3" spans="1:40">
      <c r="A3" s="10" t="s">
        <v>46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02" t="s">
        <v>65</v>
      </c>
      <c r="E6" s="303"/>
      <c r="F6" s="304"/>
      <c r="G6" s="1"/>
      <c r="H6" s="302" t="s">
        <v>66</v>
      </c>
      <c r="I6" s="303"/>
      <c r="J6" s="304"/>
      <c r="K6" s="1"/>
      <c r="L6" s="302" t="s">
        <v>38</v>
      </c>
      <c r="M6" s="303"/>
      <c r="N6" s="30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81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2000-10-07T18:38:24Z</cp:lastPrinted>
  <dcterms:created xsi:type="dcterms:W3CDTF">1999-10-18T12:36:30Z</dcterms:created>
  <dcterms:modified xsi:type="dcterms:W3CDTF">2023-09-10T11:11:07Z</dcterms:modified>
</cp:coreProperties>
</file>