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ml.chartshapes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drawings/drawing20.xml" ContentType="application/vnd.openxmlformats-officedocument.drawingml.chartshape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7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36" tabRatio="929" firstSheet="4" activeTab="4"/>
  </bookViews>
  <sheets>
    <sheet name="IS Input" sheetId="1" state="hidden" r:id="rId1"/>
    <sheet name="volumes Input" sheetId="2" state="hidden" r:id="rId2"/>
    <sheet name="Funds Flow-Cap Employed" sheetId="3" state="hidden" r:id="rId3"/>
    <sheet name="Cash Flow by Team" sheetId="4" state="hidden" r:id="rId4"/>
    <sheet name="EGM Summary" sheetId="5" r:id="rId5"/>
    <sheet name="EGM Summary (2)" sheetId="6" r:id="rId6"/>
    <sheet name="Crude &amp; Products" sheetId="7" r:id="rId7"/>
    <sheet name="Crude &amp; Products volumes " sheetId="8" r:id="rId8"/>
    <sheet name="Coal" sheetId="9" r:id="rId9"/>
    <sheet name="Emissions" sheetId="10" state="hidden" r:id="rId10"/>
    <sheet name="Coal volumes" sheetId="11" r:id="rId11"/>
    <sheet name="Weather" sheetId="12" r:id="rId12"/>
    <sheet name="Weather volumes" sheetId="13" r:id="rId13"/>
    <sheet name="Insurance Risk Mkts" sheetId="14" r:id="rId14"/>
    <sheet name="Financial Trading" sheetId="15" r:id="rId15"/>
    <sheet name="PR" sheetId="16" state="hidden" r:id="rId16"/>
    <sheet name="Freight" sheetId="17" r:id="rId17"/>
    <sheet name="Freight volumes" sheetId="18" r:id="rId18"/>
    <sheet name="LNG" sheetId="19" r:id="rId19"/>
    <sheet name="Japan" sheetId="20" r:id="rId20"/>
    <sheet name="Middle East" sheetId="21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3">'Cash Flow by Team'!$A$1:$P$104</definedName>
    <definedName name="_xlnm.Print_Area" localSheetId="8">Coal!$A$1:$O$43</definedName>
    <definedName name="_xlnm.Print_Area" localSheetId="10">'Coal volumes'!$A$1:$O$42</definedName>
    <definedName name="_xlnm.Print_Area" localSheetId="6">'Crude &amp; Products'!$A$1:$O$43</definedName>
    <definedName name="_xlnm.Print_Area" localSheetId="7">'Crude &amp; Products volumes '!$A$1:$O$43</definedName>
    <definedName name="_xlnm.Print_Area" localSheetId="4">'EGM Summary'!$A$1:$O$42</definedName>
    <definedName name="_xlnm.Print_Area" localSheetId="5">'EGM Summary (2)'!$A$1:$O$42</definedName>
    <definedName name="_xlnm.Print_Area" localSheetId="14">'Financial Trading'!$A$1:$O$43</definedName>
    <definedName name="_xlnm.Print_Area" localSheetId="16">Freight!$A$1:$O$43</definedName>
    <definedName name="_xlnm.Print_Area" localSheetId="17">'Freight volumes'!$A$1:$O$43</definedName>
    <definedName name="_xlnm.Print_Area" localSheetId="2">'Funds Flow-Cap Employed'!$A$1:$P$65</definedName>
    <definedName name="_xlnm.Print_Area" localSheetId="13">'Insurance Risk Mkts'!$A$1:$O$43</definedName>
    <definedName name="_xlnm.Print_Area" localSheetId="0">'IS Input'!$AK$16:$AV$31</definedName>
    <definedName name="_xlnm.Print_Area" localSheetId="19">Japan!$A$1:$O$44</definedName>
    <definedName name="_xlnm.Print_Area" localSheetId="18">LNG!$A$1:$O$43</definedName>
    <definedName name="_xlnm.Print_Area" localSheetId="1">'volumes Input'!$AK$9:$AX$15</definedName>
    <definedName name="_xlnm.Print_Area" localSheetId="11">Weather!$A$1:$O$43</definedName>
    <definedName name="_xlnm.Print_Area" localSheetId="12">'Weather volumes'!$A$1:$O$42</definedName>
    <definedName name="_xlnm.Print_Titles" localSheetId="1">'volumes Input'!$A:$A</definedName>
  </definedNames>
  <calcPr calcId="92512" fullCalcOnLoad="1"/>
</workbook>
</file>

<file path=xl/calcChain.xml><?xml version="1.0" encoding="utf-8"?>
<calcChain xmlns="http://schemas.openxmlformats.org/spreadsheetml/2006/main">
  <c r="J1" i="4" l="1"/>
  <c r="J2" i="4"/>
  <c r="J3" i="4"/>
  <c r="D10" i="4"/>
  <c r="E10" i="4"/>
  <c r="F10" i="4"/>
  <c r="G10" i="4"/>
  <c r="H10" i="4"/>
  <c r="I10" i="4"/>
  <c r="J10" i="4"/>
  <c r="K10" i="4"/>
  <c r="L10" i="4"/>
  <c r="D14" i="4"/>
  <c r="E14" i="4"/>
  <c r="F14" i="4"/>
  <c r="G14" i="4"/>
  <c r="H14" i="4"/>
  <c r="I14" i="4"/>
  <c r="J14" i="4"/>
  <c r="K14" i="4"/>
  <c r="L14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8" i="4"/>
  <c r="E28" i="4"/>
  <c r="F28" i="4"/>
  <c r="G28" i="4"/>
  <c r="H28" i="4"/>
  <c r="I28" i="4"/>
  <c r="J28" i="4"/>
  <c r="K28" i="4"/>
  <c r="L28" i="4"/>
  <c r="D32" i="4"/>
  <c r="E32" i="4"/>
  <c r="F32" i="4"/>
  <c r="G32" i="4"/>
  <c r="H32" i="4"/>
  <c r="I32" i="4"/>
  <c r="J32" i="4"/>
  <c r="K32" i="4"/>
  <c r="L32" i="4"/>
  <c r="D37" i="4"/>
  <c r="E37" i="4"/>
  <c r="F37" i="4"/>
  <c r="G37" i="4"/>
  <c r="H37" i="4"/>
  <c r="I37" i="4"/>
  <c r="J37" i="4"/>
  <c r="K37" i="4"/>
  <c r="L37" i="4"/>
  <c r="D41" i="4"/>
  <c r="E41" i="4"/>
  <c r="F41" i="4"/>
  <c r="G41" i="4"/>
  <c r="H41" i="4"/>
  <c r="I41" i="4"/>
  <c r="J41" i="4"/>
  <c r="K41" i="4"/>
  <c r="L41" i="4"/>
  <c r="D46" i="4"/>
  <c r="E46" i="4"/>
  <c r="F46" i="4"/>
  <c r="G46" i="4"/>
  <c r="H46" i="4"/>
  <c r="I46" i="4"/>
  <c r="J46" i="4"/>
  <c r="K46" i="4"/>
  <c r="L46" i="4"/>
  <c r="D50" i="4"/>
  <c r="E50" i="4"/>
  <c r="F50" i="4"/>
  <c r="G50" i="4"/>
  <c r="H50" i="4"/>
  <c r="I50" i="4"/>
  <c r="J50" i="4"/>
  <c r="K50" i="4"/>
  <c r="L50" i="4"/>
  <c r="D55" i="4"/>
  <c r="E55" i="4"/>
  <c r="F55" i="4"/>
  <c r="G55" i="4"/>
  <c r="H55" i="4"/>
  <c r="I55" i="4"/>
  <c r="J55" i="4"/>
  <c r="K55" i="4"/>
  <c r="L55" i="4"/>
  <c r="D59" i="4"/>
  <c r="E59" i="4"/>
  <c r="F59" i="4"/>
  <c r="G59" i="4"/>
  <c r="H59" i="4"/>
  <c r="I59" i="4"/>
  <c r="J59" i="4"/>
  <c r="K59" i="4"/>
  <c r="L59" i="4"/>
  <c r="D64" i="4"/>
  <c r="E64" i="4"/>
  <c r="F64" i="4"/>
  <c r="G64" i="4"/>
  <c r="H64" i="4"/>
  <c r="I64" i="4"/>
  <c r="J64" i="4"/>
  <c r="K64" i="4"/>
  <c r="L64" i="4"/>
  <c r="D68" i="4"/>
  <c r="E68" i="4"/>
  <c r="F68" i="4"/>
  <c r="G68" i="4"/>
  <c r="H68" i="4"/>
  <c r="I68" i="4"/>
  <c r="J68" i="4"/>
  <c r="K68" i="4"/>
  <c r="L68" i="4"/>
  <c r="D73" i="4"/>
  <c r="E73" i="4"/>
  <c r="F73" i="4"/>
  <c r="G73" i="4"/>
  <c r="H73" i="4"/>
  <c r="I73" i="4"/>
  <c r="J73" i="4"/>
  <c r="K73" i="4"/>
  <c r="L73" i="4"/>
  <c r="D77" i="4"/>
  <c r="E77" i="4"/>
  <c r="F77" i="4"/>
  <c r="G77" i="4"/>
  <c r="H77" i="4"/>
  <c r="I77" i="4"/>
  <c r="J77" i="4"/>
  <c r="K77" i="4"/>
  <c r="L77" i="4"/>
  <c r="D82" i="4"/>
  <c r="E82" i="4"/>
  <c r="F82" i="4"/>
  <c r="G82" i="4"/>
  <c r="H82" i="4"/>
  <c r="I82" i="4"/>
  <c r="J82" i="4"/>
  <c r="K82" i="4"/>
  <c r="L82" i="4"/>
  <c r="D86" i="4"/>
  <c r="E86" i="4"/>
  <c r="F86" i="4"/>
  <c r="G86" i="4"/>
  <c r="H86" i="4"/>
  <c r="I86" i="4"/>
  <c r="J86" i="4"/>
  <c r="K86" i="4"/>
  <c r="L86" i="4"/>
  <c r="D91" i="4"/>
  <c r="E91" i="4"/>
  <c r="F91" i="4"/>
  <c r="G91" i="4"/>
  <c r="H91" i="4"/>
  <c r="I91" i="4"/>
  <c r="J91" i="4"/>
  <c r="K91" i="4"/>
  <c r="L91" i="4"/>
  <c r="D95" i="4"/>
  <c r="E95" i="4"/>
  <c r="F95" i="4"/>
  <c r="G95" i="4"/>
  <c r="H95" i="4"/>
  <c r="I95" i="4"/>
  <c r="J95" i="4"/>
  <c r="K95" i="4"/>
  <c r="L95" i="4"/>
  <c r="J100" i="4"/>
  <c r="K100" i="4"/>
  <c r="L100" i="4"/>
  <c r="J104" i="4"/>
  <c r="K104" i="4"/>
  <c r="L104" i="4"/>
  <c r="J1" i="3"/>
  <c r="J2" i="3"/>
  <c r="J3" i="3"/>
  <c r="E10" i="3"/>
  <c r="G10" i="3"/>
  <c r="K10" i="3"/>
  <c r="L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L21" i="3"/>
  <c r="D22" i="3"/>
  <c r="E22" i="3"/>
  <c r="F22" i="3"/>
  <c r="F23" i="3"/>
  <c r="L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L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40" i="3"/>
  <c r="E40" i="3"/>
  <c r="F40" i="3"/>
  <c r="D41" i="3"/>
  <c r="E41" i="3"/>
  <c r="F41" i="3"/>
  <c r="G41" i="3"/>
  <c r="H41" i="3"/>
  <c r="I41" i="3"/>
  <c r="J41" i="3"/>
  <c r="K41" i="3"/>
  <c r="L41" i="3"/>
  <c r="M41" i="3"/>
  <c r="N41" i="3"/>
  <c r="O41" i="3"/>
  <c r="D43" i="3"/>
  <c r="E43" i="3"/>
  <c r="F43" i="3"/>
  <c r="G43" i="3"/>
  <c r="H43" i="3"/>
  <c r="I43" i="3"/>
  <c r="J43" i="3"/>
  <c r="K43" i="3"/>
  <c r="L43" i="3"/>
  <c r="M43" i="3"/>
  <c r="N43" i="3"/>
  <c r="O43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W3" i="1"/>
  <c r="X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W4" i="1"/>
  <c r="X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W6" i="1"/>
  <c r="X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W7" i="1"/>
  <c r="X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W8" i="1"/>
  <c r="X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W9" i="1"/>
  <c r="X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G9" i="1"/>
  <c r="BI9" i="1"/>
  <c r="P10" i="1"/>
  <c r="Q10" i="1"/>
  <c r="R10" i="1"/>
  <c r="S10" i="1"/>
  <c r="T10" i="1"/>
  <c r="U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D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D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D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D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BD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D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  <author>agreen3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P1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total (51.1) - show (45) on Crude</t>
        </r>
      </text>
    </comment>
    <comment ref="P2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of (51.1) - show (45) on Crude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<sst xmlns="http://schemas.openxmlformats.org/spreadsheetml/2006/main" count="896" uniqueCount="110">
  <si>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</si>
  <si>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</si>
  <si>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</si>
  <si>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</si>
  <si>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</si>
  <si>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</si>
  <si>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</si>
  <si>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</si>
  <si>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</si>
  <si>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</si>
  <si>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</si>
  <si>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</si>
  <si>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</si>
  <si>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</si>
  <si>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</si>
  <si>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</si>
  <si>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</si>
  <si>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</si>
  <si>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</si>
  <si>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</si>
  <si>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</si>
  <si>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</si>
  <si>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</si>
  <si>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</si>
  <si>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</si>
  <si>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</si>
  <si>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</si>
  <si>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</si>
  <si>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</si>
  <si>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</si>
  <si>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</si>
  <si>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</si>
  <si>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</si>
  <si>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</si>
  <si>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</si>
  <si>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</si>
  <si>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</si>
  <si>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</si>
  <si>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</si>
  <si>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</si>
  <si>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</si>
  <si>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</si>
  <si>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</si>
  <si>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</si>
  <si>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</si>
  <si>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</si>
  <si>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</si>
  <si>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</si>
  <si>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</si>
  <si>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</si>
  <si>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</si>
  <si>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</si>
  <si>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</si>
  <si>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</si>
  <si>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</si>
  <si>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</si>
  <si>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</si>
  <si>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</si>
  <si>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</si>
  <si>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</si>
  <si>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</si>
  <si>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</si>
  <si>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</si>
  <si>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</si>
  <si>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</si>
  <si>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</si>
  <si>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</si>
  <si>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</si>
  <si>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</si>
  <si>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</si>
  <si>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</si>
  <si>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</si>
  <si>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</si>
  <si>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</si>
  <si>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</si>
  <si>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</si>
  <si>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</si>
  <si>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</si>
  <si>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</si>
  <si>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</si>
  <si>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</si>
  <si>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</si>
  <si>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</si>
  <si>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</si>
  <si>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</si>
  <si>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</si>
  <si>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</si>
  <si>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</si>
  <si>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</si>
  <si>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</si>
  <si>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</si>
  <si>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</si>
  <si>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</si>
  <si>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</si>
  <si>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</si>
  <si>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</si>
  <si>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</si>
  <si>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</si>
  <si>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</si>
  <si>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</si>
  <si>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</si>
  <si>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</si>
  <si>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</si>
  <si>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Coal / Vessel</t>
  </si>
  <si>
    <t>Insurance Risk Markets</t>
  </si>
  <si>
    <t>Net Cash Flow</t>
  </si>
  <si>
    <t>Coal Domestic</t>
  </si>
  <si>
    <t>Coal Int'l (includes Vessel)</t>
  </si>
  <si>
    <t>Sum of Coal &amp; Emissions</t>
  </si>
  <si>
    <t>as of November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</si>
</sst>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  <xf numFmtId="0" fontId="7" fillId="0" borderId="0" xfId="0" applyFont="1" applyBorder="1" applyAlignment="1">
      <alignment horizontal="center"/>
    </xf>
    <xf numFmtId="10" fontId="0" fillId="0" borderId="26" xfId="3" applyNumberFormat="1" applyFont="1" applyBorder="1"/>
    <xf numFmtId="0" fontId="21" fillId="0" borderId="4" xfId="2" quotePrefix="1" applyFont="1" applyBorder="1" applyAlignment="1">
      <alignment horizontal="left"/>
    </xf>
    <xf numFmtId="0" fontId="21" fillId="0" borderId="17" xfId="2" applyFont="1" applyBorder="1"/>
    <xf numFmtId="164" fontId="1" fillId="0" borderId="0" xfId="1" applyNumberFormat="1" applyBorder="1"/>
    <xf numFmtId="164" fontId="1" fillId="0" borderId="18" xfId="1" applyNumberFormat="1" applyBorder="1"/>
    <xf numFmtId="0" fontId="20" fillId="0" borderId="0" xfId="2" applyFill="1"/>
    <xf numFmtId="0" fontId="20" fillId="0" borderId="17" xfId="2" applyFill="1" applyBorder="1"/>
    <xf numFmtId="0" fontId="25" fillId="0" borderId="0" xfId="2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1" fillId="0" borderId="4" xfId="2" applyFont="1" applyBorder="1" applyAlignment="1">
      <alignment horizontal="left"/>
    </xf>
    <xf numFmtId="164" fontId="1" fillId="0" borderId="0" xfId="1" applyNumberFormat="1" applyFill="1" applyBorder="1"/>
    <xf numFmtId="0" fontId="0" fillId="0" borderId="0" xfId="0" applyFill="1" applyBorder="1"/>
    <xf numFmtId="10" fontId="1" fillId="0" borderId="0" xfId="3" applyNumberFormat="1" applyFill="1" applyBorder="1"/>
    <xf numFmtId="10" fontId="1" fillId="0" borderId="18" xfId="3" applyNumberFormat="1" applyFill="1" applyBorder="1"/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0" fillId="0" borderId="16" xfId="2" applyBorder="1"/>
    <xf numFmtId="0" fontId="21" fillId="0" borderId="17" xfId="2" applyFont="1" applyFill="1" applyBorder="1"/>
    <xf numFmtId="0" fontId="20" fillId="0" borderId="5" xfId="2" applyFill="1" applyBorder="1"/>
    <xf numFmtId="0" fontId="25" fillId="0" borderId="15" xfId="2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2525616038969212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414345246494923"/>
          <c:w val="0.86177546209692812"/>
          <c:h val="0.53196997378763111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798645476687051"/>
                  <c:y val="0.57544828895296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36-4E8D-8A07-4C16380CAEC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5242973299349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36-4E8D-8A07-4C16380CAEC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34154718625616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36-4E8D-8A07-4C16380CAEC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249179461840289"/>
                  <c:y val="0.58056338485477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36-4E8D-8A07-4C16380CAEC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587069535140868"/>
                  <c:y val="0.56010300124755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36-4E8D-8A07-4C16380CAEC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972742884711368"/>
                  <c:y val="0.59335112460928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36-4E8D-8A07-4C16380CAEC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163875989791086"/>
                  <c:y val="0.58056338485477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36-4E8D-8A07-4C16380CAEC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037603520294114"/>
                  <c:y val="0.6598473713327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36-4E8D-8A07-4C16380CAEC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716790806306338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36-4E8D-8A07-4C16380CAEC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225329485962734"/>
                  <c:y val="0.45524353526056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36-4E8D-8A07-4C16380CAE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31.673782000000003</c:v>
                </c:pt>
                <c:pt idx="1">
                  <c:v>80.135158849999996</c:v>
                </c:pt>
                <c:pt idx="2">
                  <c:v>21.617000000000001</c:v>
                </c:pt>
                <c:pt idx="3">
                  <c:v>6.0778972799999993</c:v>
                </c:pt>
                <c:pt idx="4">
                  <c:v>38.015206999999997</c:v>
                </c:pt>
                <c:pt idx="5">
                  <c:v>2.8631720000000001</c:v>
                </c:pt>
                <c:pt idx="6">
                  <c:v>7.3517340000000004</c:v>
                </c:pt>
                <c:pt idx="7">
                  <c:v>2.264E-3</c:v>
                </c:pt>
                <c:pt idx="8">
                  <c:v>-30.281074999999998</c:v>
                </c:pt>
                <c:pt idx="9">
                  <c:v>157.45514012999999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6-4E8D-8A07-4C16380CAECF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436-4E8D-8A07-4C16380CAEC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76793955972993"/>
                  <c:y val="0.5422001655912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436-4E8D-8A07-4C16380CAEC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317447236834105"/>
                  <c:y val="0.50639449427861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436-4E8D-8A07-4C16380CAEC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300411539778719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36-4E8D-8A07-4C16380CAEC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979598825790954"/>
                  <c:y val="0.19181609631765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36-4E8D-8A07-4C16380CAE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436-4E8D-8A07-4C16380CA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86744"/>
        <c:axId val="1"/>
      </c:barChart>
      <c:catAx>
        <c:axId val="19098674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4092576242527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86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982964302944608"/>
          <c:y val="0.8925842348648233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6884768892775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051051263742"/>
          <c:y val="0.19346751469829129"/>
          <c:w val="0.78839656136392233"/>
          <c:h val="0.52512611132393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2914816515255"/>
                  <c:y val="0.31909577099588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26-420D-8B78-8984834EF63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37561858036693"/>
                  <c:y val="0.32160833612183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26-420D-8B78-8984834EF63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51560293202306"/>
                  <c:y val="0.31909577099588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26-420D-8B78-8984834EF63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177504547435402"/>
                  <c:y val="0.32412090124778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26-420D-8B78-8984834EF63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832800195312654"/>
                  <c:y val="0.33668372687754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26-420D-8B78-8984834EF63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317447236834105"/>
                  <c:y val="0.32160833612183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26-420D-8B78-8984834EF63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730419363950642"/>
                  <c:y val="0.20100521007614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26-420D-8B78-8984834EF63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385715011827922"/>
                  <c:y val="0.19346751469829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26-420D-8B78-8984834EF63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041010659705179"/>
                  <c:y val="0.18844238444638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26-420D-8B78-8984834EF63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2184360488514976"/>
                  <c:y val="0.18592981932043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26-420D-8B78-8984834EF6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26-420D-8B78-8984834E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02168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02094278355541"/>
                  <c:y val="0.34422142225540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426-420D-8B78-8984834EF63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945444107165337"/>
                  <c:y val="0.34422142225540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426-420D-8B78-8984834EF63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430091148686756"/>
                  <c:y val="0.34170885712944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426-420D-8B78-8984834EF63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085386796564035"/>
                  <c:y val="0.33668372687754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26-420D-8B78-8984834EF63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716790806306338"/>
                  <c:y val="0.33668372687754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26-420D-8B78-8984834EF63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372086454183606"/>
                  <c:y val="0.34170885712944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26-420D-8B78-8984834EF6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26-420D-8B78-8984834E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02168"/>
        <c:axId val="1"/>
      </c:lineChart>
      <c:catAx>
        <c:axId val="18230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4573245782052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2302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90201088021670861"/>
          <c:w val="0.37883990610993679"/>
          <c:h val="7.286438865260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24576108351"/>
          <c:y val="0.15345287705412436"/>
          <c:w val="0.80639813499387492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5959643184410831"/>
                  <c:y val="0.401535028291625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AC-40DE-A848-7887B63B8B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-63.880157999999994</c:v>
                </c:pt>
                <c:pt idx="4">
                  <c:v>14.073559500000002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C-40DE-A848-7887B63B8B9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C-40DE-A848-7887B63B8B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68480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309779013461249"/>
                  <c:y val="0.45524353526056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AC-40DE-A848-7887B63B8B9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35357168031602"/>
                  <c:y val="0.54731526149304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AC-40DE-A848-7887B63B8B9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673452741786296"/>
                  <c:y val="0.6010237684619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AC-40DE-A848-7887B63B8B9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468078683233997"/>
                  <c:y val="0.46547372706417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AC-40DE-A848-7887B63B8B9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016922374093284"/>
                  <c:y val="0.56010300124755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AC-40DE-A848-7887B63B8B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AC-40DE-A848-7887B63B8B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684808"/>
        <c:axId val="1"/>
      </c:lineChart>
      <c:catAx>
        <c:axId val="19068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9668055751548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84808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212143008189616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51627261845408"/>
          <c:y val="3.75000801088137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56587313089892E-2"/>
          <c:y val="0.13500028839172934"/>
          <c:w val="0.85395386025182196"/>
          <c:h val="0.700001495364522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Team'!$D$13:$O$13</c:f>
              <c:numCache>
                <c:formatCode>_(* #,##0.0_);_(* \(#,##0.0\);_(* "-"??_);_(@_)</c:formatCode>
                <c:ptCount val="12"/>
                <c:pt idx="0">
                  <c:v>-95.409000000000006</c:v>
                </c:pt>
                <c:pt idx="1">
                  <c:v>40.747999999999998</c:v>
                </c:pt>
                <c:pt idx="2">
                  <c:v>-136.43799999999999</c:v>
                </c:pt>
                <c:pt idx="3">
                  <c:v>23.298999999999999</c:v>
                </c:pt>
                <c:pt idx="4">
                  <c:v>-37.631</c:v>
                </c:pt>
                <c:pt idx="5">
                  <c:v>10.903</c:v>
                </c:pt>
                <c:pt idx="6">
                  <c:v>-25.443000000000001</c:v>
                </c:pt>
                <c:pt idx="7">
                  <c:v>-39.478000000000002</c:v>
                </c:pt>
                <c:pt idx="8">
                  <c:v>19.797000000000001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B-4065-A188-FF9B15DB1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80216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Team'!$D$14:$L$14</c:f>
              <c:numCache>
                <c:formatCode>_(* #,##0.0_);_(* \(#,##0.0\);_(* "-"??_);_(@_)</c:formatCode>
                <c:ptCount val="9"/>
                <c:pt idx="0">
                  <c:v>-95.409000000000006</c:v>
                </c:pt>
                <c:pt idx="1">
                  <c:v>-54.661000000000008</c:v>
                </c:pt>
                <c:pt idx="2">
                  <c:v>-191.09899999999999</c:v>
                </c:pt>
                <c:pt idx="3">
                  <c:v>-167.79999999999998</c:v>
                </c:pt>
                <c:pt idx="4">
                  <c:v>-205.43099999999998</c:v>
                </c:pt>
                <c:pt idx="5">
                  <c:v>-194.52799999999999</c:v>
                </c:pt>
                <c:pt idx="6">
                  <c:v>-219.971</c:v>
                </c:pt>
                <c:pt idx="7">
                  <c:v>-259.44900000000001</c:v>
                </c:pt>
                <c:pt idx="8">
                  <c:v>-239.65200000000002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065-A188-FF9B15DB1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80216"/>
        <c:axId val="1"/>
      </c:lineChart>
      <c:catAx>
        <c:axId val="19068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27519158476368E-2"/>
              <c:y val="0.43500092926223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80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45736181115847"/>
          <c:y val="0.91500195465505441"/>
          <c:w val="0.79553448148207973"/>
          <c:h val="7.25001548770398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8374572024461"/>
          <c:y val="0.15345287705412436"/>
          <c:w val="0.78498358923680578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4757089140786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24-41CF-B0D2-0E3DCC2F286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89778581766763"/>
                  <c:y val="0.38874728853711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24-41CF-B0D2-0E3DCC2F286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57020048711512"/>
                  <c:y val="0.434783151653352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24-41CF-B0D2-0E3DCC2F286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00369877521303"/>
                  <c:y val="0.31969349386275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24-41CF-B0D2-0E3DCC2F286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08908557177704"/>
                  <c:y val="0.2429670553356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24-41CF-B0D2-0E3DCC2F28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  <c:pt idx="9">
                  <c:v>69486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4-41CF-B0D2-0E3DCC2F28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68579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24-41CF-B0D2-0E3DCC2F28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685792"/>
        <c:axId val="1"/>
      </c:lineChart>
      <c:catAx>
        <c:axId val="1906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58056713126290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85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914696527950797"/>
          <c:y val="0.87212385125760661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4932085474791"/>
          <c:y val="0.1760207370444854"/>
          <c:w val="0.7912466042737395"/>
          <c:h val="0.5765316894500535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61632768144468"/>
                  <c:y val="0.25510251745577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C5-4704-A0CD-3DA49519A2F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558945738868319"/>
                  <c:y val="0.301020970597815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C5-4704-A0CD-3DA49519A2F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51207685587654"/>
                  <c:y val="0.2704086685031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C5-4704-A0CD-3DA49519A2F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690272362985698"/>
                  <c:y val="0.3571435244380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C5-4704-A0CD-3DA49519A2F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919234992374704"/>
                  <c:y val="0.211735089488293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C5-4704-A0CD-3DA49519A2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  <c:pt idx="9">
                  <c:v>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C5-4704-A0CD-3DA49519A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68087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C5-4704-A0CD-3DA49519A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680872"/>
        <c:axId val="1"/>
      </c:lineChart>
      <c:catAx>
        <c:axId val="19068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80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57914983488638"/>
          <c:y val="0.86989958452419569"/>
          <c:w val="0.61111173904546257"/>
          <c:h val="0.104592032156868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188850846619"/>
          <c:y val="0.19693119221945959"/>
          <c:w val="0.77303818679189795"/>
          <c:h val="0.51662468608221868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92-4258-9719-9D1D7A3ACF4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13653554998763"/>
                  <c:y val="0.245524603286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92-4258-9719-9D1D7A3ACF4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79885378797413"/>
                  <c:y val="0.276215178697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92-4258-9719-9D1D7A3ACF4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92-4258-9719-9D1D7A3ACF4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78530855484467"/>
                  <c:y val="0.23017931558118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92-4258-9719-9D1D7A3ACF4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04475109717552"/>
                  <c:y val="0.18670100041585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92-4258-9719-9D1D7A3ACF4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559770757594815"/>
                  <c:y val="0.1687981647595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92-4258-9719-9D1D7A3ACF4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044417799116267"/>
                  <c:y val="0.179028356563145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92-4258-9719-9D1D7A3ACF4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846470415214397"/>
                  <c:y val="0.33248123361726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92-4258-9719-9D1D7A3ACF4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1672414669447493"/>
                  <c:y val="0.335038781568171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92-4258-9719-9D1D7A3ACF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  <c:pt idx="9">
                  <c:v>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92-4258-9719-9D1D7A3A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8116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92-4258-9719-9D1D7A3A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1168"/>
        <c:axId val="1"/>
      </c:lineChart>
      <c:catAx>
        <c:axId val="19098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8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90025687871752946"/>
          <c:w val="0.378839906109936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4915850517556057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231402805114"/>
          <c:y val="0.15089532910322231"/>
          <c:w val="0.75084252235337845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328242680963"/>
                  <c:y val="0.33248123361726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04-4227-9C99-2E2457F8E47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707091984185097"/>
                  <c:y val="0.2711000827956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04-4227-9C99-2E2457F8E47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420901541560564"/>
                  <c:y val="0.19693119221945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04-4227-9C99-2E2457F8E47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165017242963124"/>
                  <c:y val="0.23273686353208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04-4227-9C99-2E2457F8E47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8892884834762"/>
                  <c:y val="0.1892585483667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04-4227-9C99-2E2457F8E47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69745232419852"/>
                  <c:y val="0.2173915758266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04-4227-9C99-2E2457F8E47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367058203143702"/>
                  <c:y val="0.2634274389429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04-4227-9C99-2E2457F8E47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7912517419184328"/>
                  <c:y val="0.18158590451404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04-4227-9C99-2E2457F8E47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983231755247528"/>
                  <c:y val="0.219949123777578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04-4227-9C99-2E2457F8E4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  <c:pt idx="9">
                  <c:v>294215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04-4227-9C99-2E2457F8E4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8576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04-4227-9C99-2E2457F8E4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985760"/>
        <c:axId val="1"/>
      </c:lineChart>
      <c:catAx>
        <c:axId val="1909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60614261077192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85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47500176221215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44829338895"/>
          <c:y val="0.15345287705412436"/>
          <c:w val="0.81228736625373821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5242973299349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2A-4697-92EA-2418C5B003B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276478239386331"/>
                  <c:y val="0.45524353526056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2A-4697-92EA-2418C5B003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7.4156859999999991</c:v>
                </c:pt>
                <c:pt idx="4">
                  <c:v>80.135158849999996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A-4697-92EA-2418C5B003B4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A-4697-92EA-2418C5B003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62437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354967432613385"/>
                  <c:y val="0.5831209328056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2A-4697-92EA-2418C5B003B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467611344466043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2A-4697-92EA-2418C5B003B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90148459288058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2A-4697-92EA-2418C5B003B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283334180465905"/>
                  <c:y val="0.26598498689381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2A-4697-92EA-2418C5B003B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884032273251089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2A-4697-92EA-2418C5B003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2A-4697-92EA-2418C5B003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624376"/>
        <c:axId val="1"/>
      </c:lineChart>
      <c:catAx>
        <c:axId val="18162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920767214433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62437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6793955972993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220990239485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2537114822017"/>
          <c:y val="0.15136536030724279"/>
          <c:w val="0.81058088019017993"/>
          <c:h val="0.63027543472196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0968997447771"/>
                  <c:y val="0.295286522566588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59-4DEE-85BE-0FFB350EABE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525616038969212"/>
                  <c:y val="0.29280512321728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59-4DEE-85BE-0FFB350EAB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80911686846478"/>
                  <c:y val="0.28784232451869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59-4DEE-85BE-0FFB350EAB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36207334723746"/>
                  <c:y val="0.29032372386799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59-4DEE-85BE-0FFB350EABE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832800195312654"/>
                  <c:y val="0.27295392842289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59-4DEE-85BE-0FFB350EABE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658744449545755"/>
                  <c:y val="0.28784232451869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59-4DEE-85BE-0FFB350EABE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314040097423024"/>
                  <c:y val="0.27295392842289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59-4DEE-85BE-0FFB350EABE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092201075386188"/>
                  <c:y val="0.22580734078621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59-4DEE-85BE-0FFB350EABE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894253691484318"/>
                  <c:y val="0.23325153883411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59-4DEE-85BE-0FFB350EABE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450575647410646"/>
                  <c:y val="9.42931752733643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59-4DEE-85BE-0FFB350EAB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59-4DEE-85BE-0FFB350EA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86255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9"/>
              <c:layout>
                <c:manualLayout>
                  <c:xMode val="edge"/>
                  <c:yMode val="edge"/>
                  <c:x val="0.79692899168171372"/>
                  <c:y val="0.23077013948481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59-4DEE-85BE-0FFB350EABE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5153654571557846"/>
                  <c:y val="0.23077013948481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59-4DEE-85BE-0FFB350EABE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0273112762232666"/>
                  <c:y val="0.22580734078621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59-4DEE-85BE-0FFB350EAB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59-4DEE-85BE-0FFB350EA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862552"/>
        <c:axId val="1"/>
      </c:lineChart>
      <c:catAx>
        <c:axId val="18186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5597290953374104E-2"/>
              <c:y val="0.419356490031541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86255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1937994895543"/>
          <c:y val="0.90819216184345675"/>
          <c:w val="0.36689450366502879"/>
          <c:h val="7.19605811296727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1660111987745"/>
          <c:y val="0.14833778115232019"/>
          <c:w val="0.82462108260583444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82977644650839"/>
                  <c:y val="0.49104920657319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A-417E-B6B5-B9FBE82681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-2.207075000000001</c:v>
                </c:pt>
                <c:pt idx="4">
                  <c:v>43.56358784999999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A-417E-B6B5-B9FBE826818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A-417E-B6B5-B9FBE82681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30899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65270130652372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A-417E-B6B5-B9FBE826818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256346167741182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A-417E-B6B5-B9FBE826818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2566549461254"/>
                  <c:y val="0.61892660411830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A-417E-B6B5-B9FBE826818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47727730748543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A-417E-B6B5-B9FBE826818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677962466134728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A-417E-B6B5-B9FBE82681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AA-417E-B6B5-B9FBE82681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308992"/>
        <c:axId val="1"/>
      </c:lineChart>
      <c:catAx>
        <c:axId val="1813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398977480340723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30899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18735251972426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4421845429644"/>
          <c:y val="0.16836766152081209"/>
          <c:w val="0.8720547681144617"/>
          <c:h val="0.6122460418938621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313163488279905"/>
                  <c:y val="0.563776563577264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E6-489A-91C3-B243502D944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989949328437915"/>
                  <c:y val="0.609695016719304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E6-489A-91C3-B243502D944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61684144591415"/>
                  <c:y val="0.724491149574403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E6-489A-91C3-B243502D944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333418960744887"/>
                  <c:y val="0.58418476497372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E6-489A-91C3-B243502D94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31.038480000000007</c:v>
                </c:pt>
                <c:pt idx="3">
                  <c:v>-68.460611</c:v>
                </c:pt>
                <c:pt idx="4">
                  <c:v>157.45514012999999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6-489A-91C3-B243502D944D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E6-489A-91C3-B243502D9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8477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4142867212641"/>
                  <c:y val="0.6275521929412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E6-489A-91C3-B243502D944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649864170949582"/>
                  <c:y val="0.61224604189386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E6-489A-91C3-B243502D944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020255472464993"/>
                  <c:y val="0.68622577195603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E6-489A-91C3-B243502D944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88282779252049"/>
                  <c:y val="0.558674513228149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E6-489A-91C3-B243502D944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45918453142039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E6-489A-91C3-B243502D94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E6-489A-91C3-B243502D9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984776"/>
        <c:axId val="1"/>
      </c:lineChart>
      <c:catAx>
        <c:axId val="19098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581710345291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8477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313163488279905"/>
          <c:y val="0.86479753417508021"/>
          <c:w val="0.4595964318441082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02739726027399"/>
          <c:y val="3.731355747177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315068493150679E-2"/>
          <c:y val="0.1368163773965109"/>
          <c:w val="0.85445205479452058"/>
          <c:h val="0.69900730997126492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Team'!$D$22:$O$22</c:f>
              <c:numCache>
                <c:formatCode>_(* #,##0.0_);_(* \(#,##0.0\);_(* "-"??_);_(@_)</c:formatCode>
                <c:ptCount val="12"/>
                <c:pt idx="0">
                  <c:v>12.599</c:v>
                </c:pt>
                <c:pt idx="1">
                  <c:v>-6.7300000000000013</c:v>
                </c:pt>
                <c:pt idx="2">
                  <c:v>-16.241</c:v>
                </c:pt>
                <c:pt idx="3">
                  <c:v>-31.310000000000002</c:v>
                </c:pt>
                <c:pt idx="4">
                  <c:v>-73.048000000000002</c:v>
                </c:pt>
                <c:pt idx="5">
                  <c:v>7.5369999999999999</c:v>
                </c:pt>
                <c:pt idx="6">
                  <c:v>2.3749999999999991</c:v>
                </c:pt>
                <c:pt idx="7">
                  <c:v>7.3559999999999999</c:v>
                </c:pt>
                <c:pt idx="8">
                  <c:v>-14.707000000000001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0-4F81-A33A-445D65E8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07024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Team'!$D$23:$L$23</c:f>
              <c:numCache>
                <c:formatCode>_(* #,##0.0_);_(* \(#,##0.0\);_(* "-"??_);_(@_)</c:formatCode>
                <c:ptCount val="9"/>
                <c:pt idx="0">
                  <c:v>12.599</c:v>
                </c:pt>
                <c:pt idx="1">
                  <c:v>5.8689999999999998</c:v>
                </c:pt>
                <c:pt idx="2">
                  <c:v>-10.372</c:v>
                </c:pt>
                <c:pt idx="3">
                  <c:v>-41.682000000000009</c:v>
                </c:pt>
                <c:pt idx="4">
                  <c:v>-114.73</c:v>
                </c:pt>
                <c:pt idx="5">
                  <c:v>-107.19300000000001</c:v>
                </c:pt>
                <c:pt idx="6">
                  <c:v>-104.81800000000001</c:v>
                </c:pt>
                <c:pt idx="7">
                  <c:v>-97.462000000000018</c:v>
                </c:pt>
                <c:pt idx="8">
                  <c:v>-112.169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0-4F81-A33A-445D65E8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7024"/>
        <c:axId val="1"/>
      </c:lineChart>
      <c:catAx>
        <c:axId val="18130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86301369863015E-2"/>
              <c:y val="0.435324837170716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307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69863013698633"/>
          <c:y val="0.91542594330756377"/>
          <c:w val="0.79280821917808231"/>
          <c:h val="7.2139544445433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725965668636"/>
          <c:y val="0.15384625015415299"/>
          <c:w val="0.79522250561815555"/>
          <c:h val="0.6435901464782067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0-4FEE-9E30-F031DE9940E9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0-4FEE-9E30-F031DE9940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71136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89421202922691"/>
                  <c:y val="0.56153881306265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B0-4FEE-9E30-F031DE9940E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4852811410795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B0-4FEE-9E30-F031DE9940E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529064840637696"/>
                  <c:y val="0.49743620883176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B0-4FEE-9E30-F031DE9940E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1979657152959"/>
                  <c:y val="0.52564135469335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B0-4FEE-9E30-F031DE9940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0-4FEE-9E30-F031DE9940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711360"/>
        <c:axId val="1"/>
      </c:lineChart>
      <c:catAx>
        <c:axId val="1527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794897958544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27113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88974414672485136"/>
          <c:w val="0.43515394620735975"/>
          <c:h val="8.46154375847841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472869434159"/>
          <c:y val="0.1760207370444854"/>
          <c:w val="0.81144864523392002"/>
          <c:h val="0.5459193873553603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4-4C26-A99A-9742C1DDCEB6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4-4C26-A99A-9742C1DDCE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7133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57925258778028"/>
                  <c:y val="0.72959319992351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94-4C26-A99A-9742C1DDCEB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30306144027087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94-4C26-A99A-9742C1DDCEB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138095573754685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94-4C26-A99A-9742C1DDCEB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963027659229476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94-4C26-A99A-9742C1DDCEB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83929200790035"/>
                  <c:y val="0.67091962090869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94-4C26-A99A-9742C1DDCE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94-4C26-A99A-9742C1DDCE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713328"/>
        <c:axId val="1"/>
      </c:lineChart>
      <c:catAx>
        <c:axId val="15271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071505310379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2713328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303061440270873"/>
          <c:y val="0.87245060969875354"/>
          <c:w val="0.43771088747057929"/>
          <c:h val="9.9489981807752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3043494549600571"/>
          <c:w val="0.79692899168171372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4-40EE-8391-2F5AAE8E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1291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0EE-8391-2F5AAE8E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12912"/>
        <c:axId val="1"/>
      </c:lineChart>
      <c:catAx>
        <c:axId val="15301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89080488981583E-2"/>
              <c:y val="0.37851709673350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301291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05829633030509"/>
          <c:y val="0.90025687871752946"/>
          <c:w val="0.3412972127116547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53928625887093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2020475369239741"/>
          <c:w val="0.83959114327067053"/>
          <c:h val="0.6291567959219098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A-43EB-88C8-DC1021FB521D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33759632951907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AA-43EB-88C8-DC1021FB52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942036967754239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AA-43EB-88C8-DC1021FB52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A-43EB-88C8-DC1021FB5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01094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139942689398706"/>
                  <c:y val="0.365729356978996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AA-43EB-88C8-DC1021FB521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1609779631651"/>
                  <c:y val="0.39641993238982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AA-43EB-88C8-DC1021FB52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17119021570224"/>
                  <c:y val="0.35294161722448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AA-43EB-88C8-DC1021FB521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570033838085465"/>
                  <c:y val="0.3682869049298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AA-43EB-88C8-DC1021FB52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AA-43EB-88C8-DC1021FB5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010944"/>
        <c:axId val="1"/>
      </c:lineChart>
      <c:catAx>
        <c:axId val="1530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0477832762699284E-2"/>
              <c:y val="0.386189740586212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301094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68965867778995"/>
          <c:y val="0.87468139920850874"/>
          <c:w val="0.44880583471582597"/>
          <c:h val="9.7186822134278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50853451343066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1617603803599"/>
          <c:y val="0.15345287705412436"/>
          <c:w val="0.79351601955459716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24808215123750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44-4730-A480-CEFDAA8FD31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66913251680868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44-4730-A480-CEFDAA8FD31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22208899558133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44-4730-A480-CEFDAA8FD31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6855941079569"/>
                  <c:y val="0.16368306885773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44-4730-A480-CEFDAA8FD3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  <c:pt idx="9">
                  <c:v>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4-4730-A480-CEFDAA8FD3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30243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4-4730-A480-CEFDAA8FD3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302432"/>
        <c:axId val="1"/>
      </c:lineChart>
      <c:catAx>
        <c:axId val="1813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37596329519073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30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791831197864896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957491744319"/>
          <c:y val="0.16836766152081209"/>
          <c:w val="0.80303112816717814"/>
          <c:h val="0.6326542432903242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62976282782543"/>
                  <c:y val="0.57398066427549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ED-402A-A53C-67763F7E36B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528639594841232"/>
                  <c:y val="0.6250011677666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ED-402A-A53C-67763F7E36B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62653248234763"/>
                  <c:y val="0.64030731881399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ED-402A-A53C-67763F7E36B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28316560293447"/>
                  <c:y val="0.68367474678147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ED-402A-A53C-67763F7E36B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73068055502181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ED-402A-A53C-67763F7E36B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030357520474036"/>
                  <c:y val="0.51785811043522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ED-402A-A53C-67763F7E36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  <c:pt idx="9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ED-402A-A53C-67763F7E36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30538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5.892261946719337E-2"/>
                  <c:y val="0.92602213836446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ED-402A-A53C-67763F7E36B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151530720135437"/>
                  <c:y val="0.8724506096987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ED-402A-A53C-67763F7E36B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3569047786877351"/>
                  <c:y val="0.7219401243998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ED-402A-A53C-67763F7E36B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976462805610228"/>
                  <c:y val="0.698980897828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ED-402A-A53C-67763F7E36B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195323386990214"/>
                  <c:y val="0.71683807405073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ED-402A-A53C-67763F7E36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ED-402A-A53C-67763F7E36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305384"/>
        <c:axId val="1"/>
      </c:lineChart>
      <c:catAx>
        <c:axId val="18130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305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4747500176221215"/>
          <c:y val="0.90051188661888881"/>
          <c:w val="0.55555612640496599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5345287705412436"/>
          <c:w val="0.82423276869864615"/>
          <c:h val="0.64705963157822444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310591295754534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06-4EE5-82A0-4A3820E571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06-4EE5-82A0-4A3820E571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15722835999862"/>
                  <c:y val="0.7058832344489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06-4EE5-82A0-4A3820E571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41667090232953"/>
                  <c:y val="0.68798039879265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06-4EE5-82A0-4A3820E571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67611344466043"/>
                  <c:y val="0.72634361805618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6-4EE5-82A0-4A3820E571E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6-4EE5-82A0-4A3820E571E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42365183018125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6-4EE5-82A0-4A3820E571E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3349828809784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6-4EE5-82A0-4A3820E571E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59442542330928"/>
                  <c:y val="0.662404919283636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6-4EE5-82A0-4A3820E571E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914738190208197"/>
                  <c:y val="0.6675200151854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6-4EE5-82A0-4A3820E571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06-4EE5-82A0-4A3820E57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30315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06-4EE5-82A0-4A3820E57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03152"/>
        <c:axId val="1"/>
      </c:lineChart>
      <c:catAx>
        <c:axId val="18230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2303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28694963116405"/>
          <c:y val="0.90537197461933361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6635962430318"/>
          <c:y val="0.19181609631765545"/>
          <c:w val="0.80944400746584966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71172635318527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FA-4382-9C3B-7AD60856B43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10636859534451"/>
                  <c:y val="0.434783151653352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FA-4382-9C3B-7AD60856B43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75906990186823"/>
                  <c:y val="0.67263511108724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FA-4382-9C3B-7AD60856B43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146737046180692"/>
                  <c:y val="0.30179065820644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A-4382-9C3B-7AD60856B4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FA-4382-9C3B-7AD60856B4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29987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A-4382-9C3B-7AD60856B4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99872"/>
        <c:axId val="1"/>
      </c:lineChart>
      <c:catAx>
        <c:axId val="1822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35549916517538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2299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993271924860635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4105232196259"/>
          <c:y val="0.16752645837652741"/>
          <c:w val="0.84129762933422891"/>
          <c:h val="0.590208599511150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911289388539715"/>
                  <c:y val="0.49484738474297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D0-4395-9EAF-4C8C7BE7E0C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17119021570224"/>
                  <c:y val="0.695879134794806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D0-4395-9EAF-4C8C7BE7E0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-4.8920000000000003</c:v>
                </c:pt>
                <c:pt idx="4">
                  <c:v>21.617000000000001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0-4395-9EAF-4C8C7BE7E0C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0-4395-9EAF-4C8C7BE7E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4724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585053939253411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D0-4395-9EAF-4C8C7BE7E0C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72044791926184"/>
                  <c:y val="0.58763126938228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D0-4395-9EAF-4C8C7BE7E0C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413013789373953"/>
                  <c:y val="0.57989927899567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D0-4395-9EAF-4C8C7BE7E0C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87767627926041"/>
                  <c:y val="0.51031136551619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D0-4395-9EAF-4C8C7BE7E0C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95978092318572"/>
                  <c:y val="0.39690883984592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D0-4395-9EAF-4C8C7BE7E0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D0-4395-9EAF-4C8C7BE7E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47248"/>
        <c:axId val="1"/>
      </c:lineChart>
      <c:catAx>
        <c:axId val="19474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99486169974796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472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228694963116405"/>
          <c:y val="0.84536428226924598"/>
          <c:w val="0.43003448801668498"/>
          <c:h val="7.98972339949592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144813146945072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52874234773513"/>
          <c:y val="0.16666677100033239"/>
          <c:w val="0.87037126470111359"/>
          <c:h val="0.5487182922164790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875442325519938"/>
                  <c:y val="0.464102854631694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65-4630-8A72-55ECA6C84EA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292959392261841"/>
                  <c:y val="0.53589777137029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65-4630-8A72-55ECA6C84EA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215527483008266"/>
                  <c:y val="0.479487479647110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65-4630-8A72-55ECA6C84EA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643146597759206"/>
                  <c:y val="0.4769233754778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65-4630-8A72-55ECA6C84EA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218911957826922"/>
                  <c:y val="0.482051583816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65-4630-8A72-55ECA6C84EA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478180731243029"/>
                  <c:y val="0.47435927130863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65-4630-8A72-55ECA6C84EA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569099163324292"/>
                  <c:y val="0.479487479647110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65-4630-8A72-55ECA6C84EA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13476247538297"/>
                  <c:y val="0.58974395892425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65-4630-8A72-55ECA6C84EA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888980224794567"/>
                  <c:y val="0.65897477149362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65-4630-8A72-55ECA6C84E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-46.958415000000002</c:v>
                </c:pt>
                <c:pt idx="1">
                  <c:v>7.4156859999999991</c:v>
                </c:pt>
                <c:pt idx="2">
                  <c:v>-4.8920000000000003</c:v>
                </c:pt>
                <c:pt idx="3">
                  <c:v>0.85842700000000005</c:v>
                </c:pt>
                <c:pt idx="4">
                  <c:v>1.8360000000000001</c:v>
                </c:pt>
                <c:pt idx="5">
                  <c:v>-9.2724000000000001E-2</c:v>
                </c:pt>
                <c:pt idx="6">
                  <c:v>2.2240000000000002</c:v>
                </c:pt>
                <c:pt idx="7">
                  <c:v>1.415E-3</c:v>
                </c:pt>
                <c:pt idx="8">
                  <c:v>-28.853000000000002</c:v>
                </c:pt>
                <c:pt idx="9">
                  <c:v>-68.460611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65-4630-8A72-55ECA6C84EA8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09779013461249"/>
                  <c:y val="0.4179489795854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65-4630-8A72-55ECA6C84EA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737398128212187"/>
                  <c:y val="0.45384643795475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65-4630-8A72-55ECA6C84E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65-4630-8A72-55ECA6C84E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82480"/>
        <c:axId val="1"/>
      </c:barChart>
      <c:catAx>
        <c:axId val="19098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83503413348382E-2"/>
              <c:y val="0.394872042062326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82480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62330213686969"/>
          <c:y val="0.88461593838637964"/>
          <c:w val="0.28114507002917977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31355747177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2537114822017"/>
          <c:y val="0.15920451187957632"/>
          <c:w val="0.77303818679189795"/>
          <c:h val="0.65671861150325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70320391091944"/>
                  <c:y val="0.485076247133084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61-4B22-B77D-DDB6F05D886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542693398282018"/>
                  <c:y val="0.56219093257475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61-4B22-B77D-DDB6F05D886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607554033864758"/>
                  <c:y val="0.440299978166953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61-4B22-B77D-DDB6F05D886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80255256318705"/>
                  <c:y val="0.40547399119329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61-4B22-B77D-DDB6F05D886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235550904195973"/>
                  <c:y val="0.29104574827985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61-4B22-B77D-DDB6F05D88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44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61-4B22-B77D-DDB6F05D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4200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4471018483877125"/>
                  <c:y val="0.47015082414437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761-4B22-B77D-DDB6F05D886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539286258870936"/>
                  <c:y val="0.53482765709545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761-4B22-B77D-DDB6F05D886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682636087680721"/>
                  <c:y val="0.542290368589806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61-4B22-B77D-DDB6F05D886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33793173555799"/>
                  <c:y val="0.55721579157851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61-4B22-B77D-DDB6F05D886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310632958011936"/>
                  <c:y val="0.45522540115566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61-4B22-B77D-DDB6F05D886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795279999533388"/>
                  <c:y val="0.460200542151900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61-4B22-B77D-DDB6F05D886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621224253766473"/>
                  <c:y val="0.45771297165378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61-4B22-B77D-DDB6F05D886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570033838085465"/>
                  <c:y val="0.46268811265001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61-4B22-B77D-DDB6F05D8864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225329485962734"/>
                  <c:y val="0.46268811265001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61-4B22-B77D-DDB6F05D88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761-4B22-B77D-DDB6F05D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42000"/>
        <c:axId val="1"/>
      </c:lineChart>
      <c:catAx>
        <c:axId val="19474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5836207334723751E-2"/>
              <c:y val="0.440299978166953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420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64532420318854"/>
          <c:y val="0.91542594330756377"/>
          <c:w val="0.36689450366502879"/>
          <c:h val="7.2139544445433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75221831537513"/>
          <c:y val="0.1687981647595368"/>
          <c:w val="0.74873570690591107"/>
          <c:h val="0.647059631578224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6087711999519134"/>
                  <c:y val="0.5115095901804145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BF-4189-B3E6-E8F4336A67C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269864073696751"/>
                  <c:y val="0.46291617911327509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BF-4189-B3E6-E8F4336A67C4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-8.5288330000000006</c:v>
                </c:pt>
                <c:pt idx="4">
                  <c:v>9.1189030000000013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F-4189-B3E6-E8F4336A67C4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F-4189-B3E6-E8F4336A67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423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247905195978556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BF-4189-B3E6-E8F4336A67C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38638653742715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BF-4189-B3E6-E8F4336A67C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41177120839186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BF-4189-B3E6-E8F4336A67C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273228111266447"/>
                  <c:y val="0.53452752173853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BF-4189-B3E6-E8F4336A67C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556548335241926"/>
                  <c:y val="0.49872185042590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BF-4189-B3E6-E8F4336A67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BF-4189-B3E6-E8F4336A67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42328"/>
        <c:axId val="1"/>
      </c:lineChart>
      <c:catAx>
        <c:axId val="19474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447570891407862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4232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7776029863399"/>
          <c:y val="0.90281442666843159"/>
          <c:w val="0.45025322915287891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213689909559431"/>
          <c:y val="3.731355747177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8892598529563E-2"/>
          <c:y val="0.1368163773965109"/>
          <c:w val="0.86666702835663245"/>
          <c:h val="0.69900730997126492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Team'!$D$58:$O$58</c:f>
              <c:numCache>
                <c:formatCode>_(* #,##0.0_);_(* \(#,##0.0\);_(* "-"??_);_(@_)</c:formatCode>
                <c:ptCount val="12"/>
                <c:pt idx="0">
                  <c:v>-18.495999999999999</c:v>
                </c:pt>
                <c:pt idx="1">
                  <c:v>-30.257999999999999</c:v>
                </c:pt>
                <c:pt idx="2">
                  <c:v>19.824999999999999</c:v>
                </c:pt>
                <c:pt idx="3">
                  <c:v>-1.018</c:v>
                </c:pt>
                <c:pt idx="4">
                  <c:v>0.28399999999999997</c:v>
                </c:pt>
                <c:pt idx="5">
                  <c:v>-12.212</c:v>
                </c:pt>
                <c:pt idx="6">
                  <c:v>-7.532</c:v>
                </c:pt>
                <c:pt idx="7">
                  <c:v>-3.2250000000000001</c:v>
                </c:pt>
                <c:pt idx="8">
                  <c:v>15.262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9-40B7-B14C-2A00651E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48232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Team'!$D$59:$L$59</c:f>
              <c:numCache>
                <c:formatCode>_(* #,##0.0_);_(* \(#,##0.0\);_(* "-"??_);_(@_)</c:formatCode>
                <c:ptCount val="9"/>
                <c:pt idx="0">
                  <c:v>-18.495999999999999</c:v>
                </c:pt>
                <c:pt idx="1">
                  <c:v>-48.753999999999998</c:v>
                </c:pt>
                <c:pt idx="2">
                  <c:v>-28.928999999999998</c:v>
                </c:pt>
                <c:pt idx="3">
                  <c:v>-29.946999999999999</c:v>
                </c:pt>
                <c:pt idx="4">
                  <c:v>-29.663</c:v>
                </c:pt>
                <c:pt idx="5">
                  <c:v>-41.875</c:v>
                </c:pt>
                <c:pt idx="6">
                  <c:v>-49.406999999999996</c:v>
                </c:pt>
                <c:pt idx="7">
                  <c:v>-52.631999999999998</c:v>
                </c:pt>
                <c:pt idx="8">
                  <c:v>-37.369999999999997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9-40B7-B14C-2A00651E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48232"/>
        <c:axId val="1"/>
      </c:lineChart>
      <c:catAx>
        <c:axId val="1947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65816959559028E-2"/>
              <c:y val="0.435324837170716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48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04279140073761"/>
          <c:y val="0.91542594330756377"/>
          <c:w val="0.7914533217536901"/>
          <c:h val="7.2139544445433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818214512284415"/>
          <c:y val="4.8469478316597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957491744319"/>
          <c:y val="0.16581663634625432"/>
          <c:w val="0.82323316912735889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62976282782543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5C-4BAB-9E66-835C39A551E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865340277510909"/>
                  <c:y val="0.40051095240556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5C-4BAB-9E66-835C39A551E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441105637578628"/>
                  <c:y val="0.540817337006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5C-4BAB-9E66-835C39A551E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006768949637317"/>
                  <c:y val="0.58928681532284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5C-4BAB-9E66-835C39A551E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82534309705033"/>
                  <c:y val="0.47449068246774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5C-4BAB-9E66-835C39A551E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474796256424368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5C-4BAB-9E66-835C39A551E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111173904546268"/>
                  <c:y val="0.45918453142039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5C-4BAB-9E66-835C39A551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5C-4BAB-9E66-835C39A551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5348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5C-4BAB-9E66-835C39A551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53480"/>
        <c:axId val="1"/>
      </c:lineChart>
      <c:catAx>
        <c:axId val="1947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53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798010416266363"/>
          <c:y val="0.89540983626977333"/>
          <c:w val="0.43266037723053413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2159413128778"/>
          <c:y val="0.15345287705412436"/>
          <c:w val="0.79863547774527199"/>
          <c:h val="0.657289823381832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57348263975399"/>
                  <c:y val="0.62659924797100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77-4AC2-AA5D-9AE4C9D062F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112643911852664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77-4AC2-AA5D-9AE4C9D062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97290953374102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77-4AC2-AA5D-9AE4C9D062F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081937994895543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77-4AC2-AA5D-9AE4C9D062F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77-4AC2-AA5D-9AE4C9D062F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89122151238998"/>
                  <c:y val="0.63171434387281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77-4AC2-AA5D-9AE4C9D062F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334524596146914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77-4AC2-AA5D-9AE4C9D062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  <c:pt idx="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77-4AC2-AA5D-9AE4C9D0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5184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77-4AC2-AA5D-9AE4C9D0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51840"/>
        <c:axId val="1"/>
      </c:lineChart>
      <c:catAx>
        <c:axId val="1947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51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058046356760577"/>
          <c:y val="0.91304461847203988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094302906899924"/>
          <c:y val="3.80711839431807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30720135437"/>
          <c:y val="0.17005128827954066"/>
          <c:w val="0.77272806672690741"/>
          <c:h val="0.6446720481045272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14830037465762"/>
                  <c:y val="0.62944357452725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34-48EE-B60F-0FE66F6A658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33690618845748"/>
                  <c:y val="0.40609262872726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34-48EE-B60F-0FE66F6A658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67704272239273"/>
                  <c:y val="0.591372390584074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34-48EE-B60F-0FE66F6A658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80170314976672"/>
                  <c:y val="0.70812402134316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34-48EE-B60F-0FE66F6A658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64721012703407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34-48EE-B60F-0FE66F6A658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872109227148224"/>
                  <c:y val="0.50507770697953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34-48EE-B60F-0FE66F6A65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  <c:pt idx="9">
                  <c:v>259335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4-48EE-B60F-0FE66F6A65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5446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34-48EE-B60F-0FE66F6A65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54464"/>
        <c:axId val="1"/>
      </c:lineChart>
      <c:catAx>
        <c:axId val="1947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28172676117953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54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28316560293447"/>
          <c:y val="0.89847994105906537"/>
          <c:w val="0.44949541136401805"/>
          <c:h val="8.37566046749976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775172406335354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7563215656297"/>
          <c:y val="0.18414345246494923"/>
          <c:w val="0.79727527076975935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368013129541512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58-4E94-AB69-8B13D1699F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0.85842700000000005</c:v>
                </c:pt>
                <c:pt idx="4">
                  <c:v>6.0778972799999993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8-4E94-AB69-8B13D1699F78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8-4E94-AB69-8B13D1699F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02704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182331683129201"/>
                  <c:y val="0.75703419346701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58-4E94-AB69-8B13D1699F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608288979678086"/>
                  <c:y val="0.6112539602655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58-4E94-AB69-8B13D1699F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58-4E94-AB69-8B13D1699F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27048"/>
        <c:axId val="1"/>
      </c:lineChart>
      <c:catAx>
        <c:axId val="19302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3628637107175373E-2"/>
              <c:y val="0.442455795506058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0270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27297201862126"/>
          <c:y val="0.86956630330670459"/>
          <c:w val="0.4378199670680088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024702223610042"/>
          <c:w val="0.80034196380883027"/>
          <c:h val="0.61234604814456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B-4DCD-B6E8-FFB7AEA3B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2245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440312566920001"/>
                  <c:y val="0.224691493472399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BB-4DCD-B6E8-FFB7AEA3BD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B-4DCD-B6E8-FFB7AEA3B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2456"/>
        <c:axId val="1"/>
      </c:lineChart>
      <c:catAx>
        <c:axId val="19302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46913849653892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02245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37042484714074"/>
          <c:w val="0.42662151588956837"/>
          <c:h val="7.16049814362590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1172635318527"/>
          <c:y val="0.19181609631765545"/>
          <c:w val="0.77571717382143923"/>
          <c:h val="0.583120932805672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642547438137804"/>
                  <c:y val="0.6419445356764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59-4E46-90D1-51043CACC4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-2.6119809999999997</c:v>
                </c:pt>
                <c:pt idx="4">
                  <c:v>-3.3528377199999997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9-4E46-90D1-51043CACC43B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9-4E46-90D1-51043CACC4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2203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114686055753437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59-4E46-90D1-51043CACC43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279956186405806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59-4E46-90D1-51043CACC43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300202167500744"/>
                  <c:y val="0.6675200151854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59-4E46-90D1-51043CACC43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983179812151575"/>
                  <c:y val="0.69565304264536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59-4E46-90D1-51043CACC43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11181606359852"/>
                  <c:y val="0.74424645371250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59-4E46-90D1-51043CACC4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9-4E46-90D1-51043CACC4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522032"/>
        <c:axId val="1"/>
      </c:lineChart>
      <c:catAx>
        <c:axId val="19352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5220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16881943525264"/>
          <c:y val="0.87468139920850874"/>
          <c:w val="0.43844883737733525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53612909300436"/>
          <c:y val="3.71287128712871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498358923680581E-2"/>
          <c:y val="0.13613861386138615"/>
          <c:w val="0.8771338366689525"/>
          <c:h val="0.69801980198019808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Team'!$D$67:$O$67</c:f>
              <c:numCache>
                <c:formatCode>_(* #,##0.0_);_(* \(#,##0.0\);_(* "-"??_);_(@_)</c:formatCode>
                <c:ptCount val="12"/>
                <c:pt idx="0">
                  <c:v>0.311</c:v>
                </c:pt>
                <c:pt idx="1">
                  <c:v>-0.70499999999999996</c:v>
                </c:pt>
                <c:pt idx="2">
                  <c:v>0.122</c:v>
                </c:pt>
                <c:pt idx="3">
                  <c:v>-0.72399999999999998</c:v>
                </c:pt>
                <c:pt idx="4">
                  <c:v>-0.876</c:v>
                </c:pt>
                <c:pt idx="5">
                  <c:v>3.5150000000000001</c:v>
                </c:pt>
                <c:pt idx="6">
                  <c:v>-1.008</c:v>
                </c:pt>
                <c:pt idx="7">
                  <c:v>0.33700000000000002</c:v>
                </c:pt>
                <c:pt idx="8">
                  <c:v>-1.292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3-4543-BE1E-97F42412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26624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Team'!$D$68:$L$68</c:f>
              <c:numCache>
                <c:formatCode>_(* #,##0.0_);_(* \(#,##0.0\);_(* "-"??_);_(@_)</c:formatCode>
                <c:ptCount val="9"/>
                <c:pt idx="0">
                  <c:v>0.311</c:v>
                </c:pt>
                <c:pt idx="1">
                  <c:v>-0.39399999999999996</c:v>
                </c:pt>
                <c:pt idx="2">
                  <c:v>-0.27199999999999996</c:v>
                </c:pt>
                <c:pt idx="3">
                  <c:v>-0.996</c:v>
                </c:pt>
                <c:pt idx="4">
                  <c:v>-1.8719999999999999</c:v>
                </c:pt>
                <c:pt idx="5">
                  <c:v>1.6430000000000002</c:v>
                </c:pt>
                <c:pt idx="6">
                  <c:v>0.63500000000000023</c:v>
                </c:pt>
                <c:pt idx="7">
                  <c:v>0.9720000000000002</c:v>
                </c:pt>
                <c:pt idx="8">
                  <c:v>-0.31999999999999984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4543-BE1E-97F42412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26624"/>
        <c:axId val="1"/>
      </c:lineChart>
      <c:catAx>
        <c:axId val="1935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3564356435643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5266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5188850846619"/>
          <c:y val="0.91584158415841566"/>
          <c:w val="0.79010304742748072"/>
          <c:h val="7.17821782178217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680170314976672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4421845429644"/>
          <c:y val="0.16793934860882984"/>
          <c:w val="0.8720547681144617"/>
          <c:h val="0.5852431845459221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4142867212641"/>
                  <c:y val="0.422392907107056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A1-4F4D-9C52-4F464890789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13163488279905"/>
                  <c:y val="0.43257104944698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A1-4F4D-9C52-4F464890789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53248645768238"/>
                  <c:y val="0.562342364281081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A1-4F4D-9C52-4F464890789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96718278075221"/>
                  <c:y val="0.628500289490620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A1-4F4D-9C52-4F46489078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-31.105953999999983</c:v>
                </c:pt>
                <c:pt idx="3">
                  <c:v>-143.19717299999999</c:v>
                </c:pt>
                <c:pt idx="4">
                  <c:v>-93.857499869999984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A1-4F4D-9C52-4F464890789D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28639594841232"/>
                  <c:y val="0.42748197827702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A1-4F4D-9C52-4F46489078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A1-4F4D-9C52-4F46489078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40815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121224576108351"/>
                  <c:y val="0.559797828696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A1-4F4D-9C52-4F464890789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037075093664401"/>
                  <c:y val="0.539441544016241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A1-4F4D-9C52-4F464890789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30357520474036"/>
                  <c:y val="0.554708757526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A1-4F4D-9C52-4F464890789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24983461921738"/>
                  <c:y val="0.41730383593709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A1-4F4D-9C52-4F464890789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447838262956879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A1-4F4D-9C52-4F46489078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A1-4F4D-9C52-4F46489078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408152"/>
        <c:axId val="1"/>
      </c:lineChart>
      <c:catAx>
        <c:axId val="19140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0203662242719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408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71411781605712"/>
          <c:y val="0.8778647768188832"/>
          <c:w val="0.45117891477736638"/>
          <c:h val="8.65142098893971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9942689398706"/>
          <c:y val="0.17391326066134091"/>
          <c:w val="0.81228736625373821"/>
          <c:h val="0.580563384854770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99671784736116"/>
                  <c:y val="0.557545453296651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37-48C5-9884-6FE8F4627BA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11289388539715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37-48C5-9884-6FE8F4627BA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4679863047828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37-48C5-9884-6FE8F4627B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1.8360000000000001</c:v>
                </c:pt>
                <c:pt idx="4">
                  <c:v>38.015206999999997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7-48C5-9884-6FE8F4627BA6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48481369055108"/>
                  <c:y val="0.53964261764033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37-48C5-9884-6FE8F4627B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7-48C5-9884-6FE8F4627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01488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45394112456432"/>
                  <c:y val="0.44757089140786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37-48C5-9884-6FE8F4627BA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693398282018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37-48C5-9884-6FE8F4627BA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29393055901583"/>
                  <c:y val="0.50895204222951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37-48C5-9884-6FE8F4627BA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95279999533388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37-48C5-9884-6FE8F4627BA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692899168171372"/>
                  <c:y val="0.32736613771546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37-48C5-9884-6FE8F4627B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37-48C5-9884-6FE8F4627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014880"/>
        <c:axId val="1"/>
      </c:lineChart>
      <c:catAx>
        <c:axId val="1530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3014880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99343569472232"/>
          <c:y val="0.86189365945399843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220990239485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610495119742967"/>
          <c:w val="0.81058088019017993"/>
          <c:h val="0.61786843797546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638259950821876"/>
                  <c:y val="0.28287952582009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5B-4023-97F4-21EBA91AF08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27047252907359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5B-4023-97F4-21EBA91AF08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948851246576402"/>
                  <c:y val="0.29032372386799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5B-4023-97F4-21EBA91AF0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5B-4023-97F4-21EBA91AF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00799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15B-4023-97F4-21EBA91AF08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15B-4023-97F4-21EBA91AF08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15B-4023-97F4-21EBA91AF08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15B-4023-97F4-21EBA91AF08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715B-4023-97F4-21EBA91AF08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15B-4023-97F4-21EBA91AF08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15B-4023-97F4-21EBA91AF089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15B-4023-97F4-21EBA91AF089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15B-4023-97F4-21EBA91AF089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15B-4023-97F4-21EBA91AF0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5B-4023-97F4-21EBA91AF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007992"/>
        <c:axId val="1"/>
      </c:lineChart>
      <c:catAx>
        <c:axId val="15300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5409608092172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300799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322936314485869"/>
          <c:w val="0.35324261515656263"/>
          <c:h val="7.19605811296727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52874234773513"/>
          <c:y val="0.14322268525051607"/>
          <c:w val="0.81313214864726846"/>
          <c:h val="0.649617179529126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-1.2945470000000003</c:v>
                </c:pt>
                <c:pt idx="4">
                  <c:v>22.771759999999997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4-4D4B-A782-5B07211C867E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4-4D4B-A782-5B07211C86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6490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488231402805114"/>
                  <c:y val="0.45268598730966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B4-4D4B-A782-5B07211C867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126117668911"/>
                  <c:y val="0.6010237684619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B4-4D4B-A782-5B07211C867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43146597759206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B4-4D4B-A782-5B07211C867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84518755793979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B4-4D4B-A782-5B07211C867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956310086039105"/>
                  <c:y val="0.317135945911857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B4-4D4B-A782-5B07211C86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B4-4D4B-A782-5B07211C86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49088"/>
        <c:axId val="1"/>
      </c:lineChart>
      <c:catAx>
        <c:axId val="19264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649088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01717925632801"/>
          <c:y val="0.88235404306121501"/>
          <c:w val="0.42929337040383742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864003481085715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34030270166135"/>
          <c:y val="0.13580255099980168"/>
          <c:w val="0.85374291451244055"/>
          <c:h val="0.698765853326252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Team'!$D$76:$O$76</c:f>
              <c:numCache>
                <c:formatCode>_(* #,##0.0_);_(* \(#,##0.0\);_(* "-"??_);_(@_)</c:formatCode>
                <c:ptCount val="12"/>
                <c:pt idx="0">
                  <c:v>2.5299999999999998</c:v>
                </c:pt>
                <c:pt idx="1">
                  <c:v>-20.100999999999999</c:v>
                </c:pt>
                <c:pt idx="2">
                  <c:v>-2.1040000000000001</c:v>
                </c:pt>
                <c:pt idx="3">
                  <c:v>12.176</c:v>
                </c:pt>
                <c:pt idx="4">
                  <c:v>-82.956000000000003</c:v>
                </c:pt>
                <c:pt idx="5">
                  <c:v>39.329000000000001</c:v>
                </c:pt>
                <c:pt idx="6">
                  <c:v>-47.298999999999999</c:v>
                </c:pt>
                <c:pt idx="7">
                  <c:v>-3.9849999999999999</c:v>
                </c:pt>
                <c:pt idx="8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1-4BB6-BB14-6166FDD5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50072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Team'!$D$77:$L$77</c:f>
              <c:numCache>
                <c:formatCode>_(* #,##0.0_);_(* \(#,##0.0\);_(* "-"??_);_(@_)</c:formatCode>
                <c:ptCount val="9"/>
                <c:pt idx="0">
                  <c:v>2.5299999999999998</c:v>
                </c:pt>
                <c:pt idx="1">
                  <c:v>-17.570999999999998</c:v>
                </c:pt>
                <c:pt idx="2">
                  <c:v>-19.674999999999997</c:v>
                </c:pt>
                <c:pt idx="3">
                  <c:v>-7.498999999999997</c:v>
                </c:pt>
                <c:pt idx="4">
                  <c:v>-90.454999999999998</c:v>
                </c:pt>
                <c:pt idx="5">
                  <c:v>-51.125999999999998</c:v>
                </c:pt>
                <c:pt idx="6">
                  <c:v>-98.424999999999997</c:v>
                </c:pt>
                <c:pt idx="7">
                  <c:v>-102.41</c:v>
                </c:pt>
                <c:pt idx="8">
                  <c:v>-101.961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1-4BB6-BB14-6166FDD5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50072"/>
        <c:axId val="1"/>
      </c:lineChart>
      <c:catAx>
        <c:axId val="19265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04781676468294E-2"/>
              <c:y val="0.434568163199365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6500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15669702098119"/>
          <c:y val="0.91604993492593478"/>
          <c:w val="0.78741627374354572"/>
          <c:h val="7.16049814362590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6368306885773265"/>
          <c:w val="0.8498300596520203"/>
          <c:h val="0.611253960265595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7-4836-B511-1A7BD0D58CCB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453982786821733"/>
                  <c:y val="0.52173978198402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07-4836-B511-1A7BD0D58C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7-4836-B511-1A7BD0D58C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11380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139984351656109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07-4836-B511-1A7BD0D58C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7-4836-B511-1A7BD0D58C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113808"/>
        <c:axId val="1"/>
      </c:lineChart>
      <c:catAx>
        <c:axId val="19411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113808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426642347018275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8877586291727419"/>
          <c:w val="0.85353623056762962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0-4CC1-BB34-18BA32907098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0-4CC1-BB34-18BA329070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1144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2895697797984937"/>
                  <c:y val="0.62245014259209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0-4CC1-BB34-18BA329070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582585686151974"/>
                  <c:y val="0.64796039433767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60-4CC1-BB34-18BA329070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0-4CC1-BB34-18BA329070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114464"/>
        <c:axId val="1"/>
      </c:lineChart>
      <c:catAx>
        <c:axId val="1941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28572229325703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11446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224650900052247"/>
          <c:w val="0.47138095573754696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1239902110362"/>
          <c:y val="0.13043494549600571"/>
          <c:w val="0.76791872860122312"/>
          <c:h val="0.68542285084175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398982475551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48-4FAE-8161-F38FDACF0A7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84318826257557"/>
                  <c:y val="0.4450133434569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48-4FAE-8161-F38FDACF0A7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98317261423167"/>
                  <c:y val="0.43734069960425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48-4FAE-8161-F38FDACF0A7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8-4FAE-8161-F38FDACF0A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4331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C48-4FAE-8161-F38FDACF0A7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C48-4FAE-8161-F38FDACF0A7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8-4FAE-8161-F38FDACF0A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43312"/>
        <c:axId val="1"/>
      </c:lineChart>
      <c:catAx>
        <c:axId val="1947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4331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49179461840289"/>
          <c:y val="0.90281442666843159"/>
          <c:w val="0.31228694963116405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6-4F71-AE49-79D87257EEC8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6-4F71-AE49-79D87257EE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462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080983924379764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46-4F71-AE49-79D87257EE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6-4F71-AE49-79D87257EE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46264"/>
        <c:axId val="1"/>
      </c:lineChart>
      <c:catAx>
        <c:axId val="19474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4626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8414345246494923"/>
          <c:w val="0.78839656136392233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238958043607049"/>
                  <c:y val="0.772379481172425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57-44D1-B4D7-189A8AFDF9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-9.2724000000000001E-2</c:v>
                </c:pt>
                <c:pt idx="4">
                  <c:v>2.8631720000000001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7-44D1-B4D7-189A8AFDF90E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7-44D1-B4D7-189A8AFDF9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64679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457-44D1-B4D7-189A8AFDF90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7457-44D1-B4D7-189A8AFDF90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457-44D1-B4D7-189A8AFDF90E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57-44D1-B4D7-189A8AFDF9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46792"/>
        <c:axId val="1"/>
      </c:lineChart>
      <c:catAx>
        <c:axId val="19264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37340699604254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64679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68551031780928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4105232196259"/>
          <c:y val="0.18427551589046404"/>
          <c:w val="0.81740682444441293"/>
          <c:h val="0.5356274995216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6383432753367"/>
                  <c:y val="0.62407974714903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8D-47D2-A0BD-E79F33B855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89778581766763"/>
                  <c:y val="0.626536754027577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8D-47D2-A0BD-E79F33B855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959072664809647"/>
                  <c:y val="0.56265457518555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8D-47D2-A0BD-E79F33B855F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785016919042733"/>
                  <c:y val="0.373465045538007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8D-47D2-A0BD-E79F33B855F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610961173275823"/>
                  <c:y val="0.44471824501565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8D-47D2-A0BD-E79F33B855F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484688703778851"/>
                  <c:y val="0.42260518310879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8D-47D2-A0BD-E79F33B855F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651930170723603"/>
                  <c:y val="0.41032014871609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8D-47D2-A0BD-E79F33B855F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0819171637668343"/>
                  <c:y val="0.43489021750149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8D-47D2-A0BD-E79F33B855F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832771031732475"/>
                  <c:y val="0.44471824501565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8D-47D2-A0BD-E79F33B855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8D-47D2-A0BD-E79F33B855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64580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552914816515255"/>
                  <c:y val="0.67813389847690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8D-47D2-A0BD-E79F33B855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720156283460003"/>
                  <c:y val="0.66339185720567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8D-47D2-A0BD-E79F33B855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34154718625616"/>
                  <c:y val="0.58231063021386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8D-47D2-A0BD-E79F33B855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52586601251365"/>
                  <c:y val="0.45946028628689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8D-47D2-A0BD-E79F33B855F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368637652515114"/>
                  <c:y val="0.52825647888599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8D-47D2-A0BD-E79F33B855F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511987481324883"/>
                  <c:y val="0.506143416979141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8D-47D2-A0BD-E79F33B855F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406199510551801"/>
                  <c:y val="0.29238381854620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8D-47D2-A0BD-E79F33B855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8D-47D2-A0BD-E79F33B855F0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648523031312516"/>
                  <c:y val="0.34889497675261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8D-47D2-A0BD-E79F33B855F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279927041054818"/>
                  <c:y val="0.31203987357451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8D-47D2-A0BD-E79F33B855F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276457408257627"/>
                  <c:y val="0.302211846060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8D-47D2-A0BD-E79F33B855F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566626698674389"/>
                  <c:y val="0.29238381854620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8D-47D2-A0BD-E79F33B855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8D-47D2-A0BD-E79F33B855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45808"/>
        <c:axId val="1"/>
      </c:lineChart>
      <c:catAx>
        <c:axId val="1926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0492121201941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645808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013670219901726"/>
          <c:y val="0.85749540061029272"/>
          <c:w val="0.6535841623428188"/>
          <c:h val="0.10073728202012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Headcount</a:t>
            </a:r>
          </a:p>
        </c:rich>
      </c:tx>
      <c:layout>
        <c:manualLayout>
          <c:xMode val="edge"/>
          <c:yMode val="edge"/>
          <c:x val="0.31005149418823974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3625613419683"/>
          <c:y val="0.17811749094875895"/>
          <c:w val="0.85860413775204858"/>
          <c:h val="0.5139961881664185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13983577259376"/>
                  <c:y val="0.544530615186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95-47E7-965F-C1895113379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507724128235967"/>
                  <c:y val="0.61832214715069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95-47E7-965F-C1895113379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713878476044861"/>
                  <c:y val="0.61323307598072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95-47E7-965F-C1895113379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42850559548555"/>
                  <c:y val="0.6259557539056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95-47E7-965F-C1895113379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238600968495"/>
                  <c:y val="0.53435247284627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95-47E7-965F-C1895113379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756499160479607"/>
                  <c:y val="0.21374098913851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95-47E7-965F-C189511337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Input'!$BD$4:$BD$13</c:f>
              <c:numCache>
                <c:formatCode>General</c:formatCode>
                <c:ptCount val="10"/>
                <c:pt idx="0">
                  <c:v>143</c:v>
                </c:pt>
                <c:pt idx="1">
                  <c:v>96</c:v>
                </c:pt>
                <c:pt idx="2">
                  <c:v>48</c:v>
                </c:pt>
                <c:pt idx="3">
                  <c:v>30</c:v>
                </c:pt>
                <c:pt idx="4">
                  <c:v>34</c:v>
                </c:pt>
                <c:pt idx="5">
                  <c:v>62</c:v>
                </c:pt>
                <c:pt idx="6">
                  <c:v>39</c:v>
                </c:pt>
                <c:pt idx="7">
                  <c:v>18</c:v>
                </c:pt>
                <c:pt idx="8">
                  <c:v>165</c:v>
                </c:pt>
                <c:pt idx="9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95-47E7-965F-C18951133790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7293267325168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95-47E7-965F-C1895113379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327192100647608"/>
                  <c:y val="0.559797828696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95-47E7-965F-C189511337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Input'!$BE$4:$BE$13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92</c:v>
                </c:pt>
                <c:pt idx="6">
                  <c:v>44</c:v>
                </c:pt>
                <c:pt idx="7">
                  <c:v>27</c:v>
                </c:pt>
                <c:pt idx="8">
                  <c:v>118</c:v>
                </c:pt>
                <c:pt idx="9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95-47E7-965F-C189511337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409464"/>
        <c:axId val="1"/>
      </c:barChart>
      <c:catAx>
        <c:axId val="19140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25057468778453E-2"/>
              <c:y val="0.394403015672251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40946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93405574648272"/>
          <c:y val="0.91348827500863494"/>
          <c:w val="0.24190830865236287"/>
          <c:h val="7.37915319644858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39806803540578"/>
          <c:y val="0.15601042500502643"/>
          <c:w val="0.79932595737252665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61893741947317"/>
                  <c:y val="0.7340162619088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D1-4F8C-94D3-CB959349EF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-8.8559339999999995</c:v>
                </c:pt>
                <c:pt idx="4">
                  <c:v>-18.624738999999998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1-4F8C-94D3-CB959349EF47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015230802578836"/>
                  <c:y val="0.30434820615734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D1-4F8C-94D3-CB959349EF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1-4F8C-94D3-CB959349EF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01655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0D1-4F8C-94D3-CB959349EF4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0D1-4F8C-94D3-CB959349EF4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C0D1-4F8C-94D3-CB959349EF47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0D1-4F8C-94D3-CB959349EF47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70489082316817742"/>
                  <c:y val="0.38107464468440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D1-4F8C-94D3-CB959349EF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509328297912691"/>
                  <c:y val="0.375959548782604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D1-4F8C-94D3-CB959349EF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D1-4F8C-94D3-CB959349EF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16552"/>
        <c:axId val="1"/>
      </c:lineChart>
      <c:catAx>
        <c:axId val="19301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5649275513277169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016552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40491962189882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74605591868158"/>
          <c:y val="3.69458572413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83208561602537E-2"/>
          <c:y val="0.13546814321811404"/>
          <c:w val="0.8641783614689752"/>
          <c:h val="0.7019712875847727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Team'!$D$85:$O$85</c:f>
              <c:numCache>
                <c:formatCode>_(* #,##0.0_);_(* \(#,##0.0\);_(* "-"??_);_(@_)</c:formatCode>
                <c:ptCount val="12"/>
                <c:pt idx="0">
                  <c:v>-0.10299999999999999</c:v>
                </c:pt>
                <c:pt idx="1">
                  <c:v>-0.186</c:v>
                </c:pt>
                <c:pt idx="2">
                  <c:v>-14.026999999999999</c:v>
                </c:pt>
                <c:pt idx="3">
                  <c:v>-1.9930000000000001</c:v>
                </c:pt>
                <c:pt idx="4">
                  <c:v>-1.925</c:v>
                </c:pt>
                <c:pt idx="5">
                  <c:v>-1.925</c:v>
                </c:pt>
                <c:pt idx="6">
                  <c:v>-1.143</c:v>
                </c:pt>
                <c:pt idx="7">
                  <c:v>-1.9219999999999999</c:v>
                </c:pt>
                <c:pt idx="8">
                  <c:v>-1.968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E-43BA-A80C-0ACC04B7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18520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Team'!$D$86:$L$86</c:f>
              <c:numCache>
                <c:formatCode>_(* #,##0.0_);_(* \(#,##0.0\);_(* "-"??_);_(@_)</c:formatCode>
                <c:ptCount val="9"/>
                <c:pt idx="0">
                  <c:v>-0.10299999999999999</c:v>
                </c:pt>
                <c:pt idx="1">
                  <c:v>-0.28899999999999998</c:v>
                </c:pt>
                <c:pt idx="2">
                  <c:v>-14.315999999999999</c:v>
                </c:pt>
                <c:pt idx="3">
                  <c:v>-16.308999999999997</c:v>
                </c:pt>
                <c:pt idx="4">
                  <c:v>-18.233999999999998</c:v>
                </c:pt>
                <c:pt idx="5">
                  <c:v>-20.158999999999999</c:v>
                </c:pt>
                <c:pt idx="6">
                  <c:v>-21.302</c:v>
                </c:pt>
                <c:pt idx="7">
                  <c:v>-23.224</c:v>
                </c:pt>
                <c:pt idx="8">
                  <c:v>-25.192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E-43BA-A80C-0ACC04B7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18520"/>
        <c:axId val="1"/>
      </c:lineChart>
      <c:catAx>
        <c:axId val="19301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84574715683355E-2"/>
              <c:y val="0.435961115447385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018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091710020024548"/>
          <c:y val="0.91625725958433502"/>
          <c:w val="0.78607972762305611"/>
          <c:h val="7.1428657333187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9294083042879"/>
          <c:y val="0.18414345246494923"/>
          <c:w val="0.76109278434699001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09236772441585"/>
                  <c:y val="0.54475771354214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C2-43CF-981B-ED3D2058D92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C2-43CF-981B-ED3D2058D9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52941242583672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C2-43CF-981B-ED3D2058D92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3481281564367775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C2-43CF-981B-ED3D2058D9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1447</c:v>
                </c:pt>
                <c:pt idx="9">
                  <c:v>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2-43CF-981B-ED3D2058D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02147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C2-43CF-981B-ED3D2058D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21472"/>
        <c:axId val="1"/>
      </c:lineChart>
      <c:catAx>
        <c:axId val="1930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021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617775452097987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925258778028"/>
          <c:y val="0.14030638460067674"/>
          <c:w val="0.82828367936740388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262653248234763"/>
                  <c:y val="0.3571435244380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EF-48E7-924A-322019D7DAC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501717925632801"/>
                  <c:y val="0.341837373390739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EF-48E7-924A-322019D7DAC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39795992723101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EF-48E7-924A-322019D7DA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2101</c:v>
                </c:pt>
                <c:pt idx="9">
                  <c:v>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F-48E7-924A-322019D7DA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01392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F-48E7-924A-322019D7DA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13928"/>
        <c:axId val="1"/>
      </c:lineChart>
      <c:catAx>
        <c:axId val="19301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013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144813146945072"/>
          <c:y val="0.86989958452419569"/>
          <c:w val="0.46633044549750174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8267774993815"/>
          <c:y val="0.17391326066134091"/>
          <c:w val="0.83276519901643731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9-43E0-8213-DF600355B7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01917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9-43E0-8213-DF600355B7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19176"/>
        <c:axId val="1"/>
      </c:lineChart>
      <c:catAx>
        <c:axId val="19301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01917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6860098972858707"/>
          <c:y val="0.90281442666843159"/>
          <c:w val="0.36177504547435396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2538467096474"/>
          <c:y val="0.15601042500502643"/>
          <c:w val="0.80269864073696762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9-4012-B38D-8EE36960FA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02278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1534589457523726"/>
                  <c:y val="0.80051250863234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99-4012-B38D-8EE36960FA5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205762092842256"/>
                  <c:y val="0.84910591969948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99-4012-B38D-8EE36960FA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9-4012-B38D-8EE36960FA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22784"/>
        <c:axId val="1"/>
      </c:lineChart>
      <c:catAx>
        <c:axId val="1930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2276592148836128E-2"/>
              <c:y val="0.393862384438919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022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871857793967828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94782653983151"/>
          <c:y val="0.15601042500502643"/>
          <c:w val="0.72849960671926473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065814877477767"/>
                  <c:y val="0.72122852215438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D3-4DD4-BDC1-B792FB00CD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-2.2354279999999997</c:v>
                </c:pt>
                <c:pt idx="4">
                  <c:v>-16.042884999999998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3-4DD4-BDC1-B792FB00CDE9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3-4DD4-BDC1-B792FB00CD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3351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6779130615932591"/>
                  <c:y val="0.61892660411830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D3-4DD4-BDC1-B792FB00CDE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246254055032127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D3-4DD4-BDC1-B792FB00CD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D3-4DD4-BDC1-B792FB00CD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533512"/>
        <c:axId val="1"/>
      </c:lineChart>
      <c:catAx>
        <c:axId val="19353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432276804613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53351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65955289301678"/>
          <c:y val="0.88491159101211714"/>
          <c:w val="0.45193957083509945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8414345246494923"/>
          <c:w val="0.78498358923680578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238958043607049"/>
                  <c:y val="0.70332568649806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F1-46BD-B51C-E7929B59D6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887439412662154"/>
                  <c:y val="0.66496246723453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F1-46BD-B51C-E7929B59D6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2.2240000000000002</c:v>
                </c:pt>
                <c:pt idx="4">
                  <c:v>6.2435590000000003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1-46BD-B51C-E7929B59D6E1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1-46BD-B51C-E7929B59D6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3416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55636361818375"/>
                  <c:y val="0.63682943977461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F1-46BD-B51C-E7929B59D6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597332615631518"/>
                  <c:y val="0.6035813164128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F1-46BD-B51C-E7929B59D6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1-46BD-B51C-E7929B59D6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534168"/>
        <c:axId val="1"/>
      </c:lineChart>
      <c:catAx>
        <c:axId val="19353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53416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91831197864896"/>
          <c:y val="0.87468139920850874"/>
          <c:w val="0.4522188068429424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68551031780928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051051263742"/>
          <c:y val="0.16953347461922694"/>
          <c:w val="0.77986413104613095"/>
          <c:h val="0.64127879529881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72184360488514976"/>
                  <c:y val="0.26781374976080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8E-4077-87C4-80D76C2828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E-4077-87C4-80D76C2828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10856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98E-4077-87C4-80D76C28283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98E-4077-87C4-80D76C28283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98E-4077-87C4-80D76C2828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E-4077-87C4-80D76C2828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108560"/>
        <c:axId val="1"/>
      </c:lineChart>
      <c:catAx>
        <c:axId val="19410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47175251894192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1085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64532420318854"/>
          <c:y val="0.90417853130254344"/>
          <c:w val="0.34641667090232953"/>
          <c:h val="7.1253199477646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15340924608362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30731505060352E-2"/>
          <c:y val="0.13480424422737683"/>
          <c:w val="0.86440892580341089"/>
          <c:h val="0.7009820699823595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Team'!$D$94:$O$94</c:f>
              <c:numCache>
                <c:formatCode>_(* #,##0.0_);_(* \(#,##0.0\);_(* "-"??_);_(@_)</c:formatCode>
                <c:ptCount val="12"/>
                <c:pt idx="0">
                  <c:v>0.129</c:v>
                </c:pt>
                <c:pt idx="1">
                  <c:v>-24.236000000000001</c:v>
                </c:pt>
                <c:pt idx="2">
                  <c:v>11.356999999999999</c:v>
                </c:pt>
                <c:pt idx="3">
                  <c:v>-1.88</c:v>
                </c:pt>
                <c:pt idx="4">
                  <c:v>-11.257</c:v>
                </c:pt>
                <c:pt idx="5">
                  <c:v>6.45</c:v>
                </c:pt>
                <c:pt idx="6">
                  <c:v>-0.56699999999999995</c:v>
                </c:pt>
                <c:pt idx="7">
                  <c:v>-15.481</c:v>
                </c:pt>
                <c:pt idx="8">
                  <c:v>14.911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1-4AE7-BFB0-C9D73C21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09216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Team'!$D$95:$L$95</c:f>
              <c:numCache>
                <c:formatCode>_(* #,##0.0_);_(* \(#,##0.0\);_(* "-"??_);_(@_)</c:formatCode>
                <c:ptCount val="9"/>
                <c:pt idx="0">
                  <c:v>0.129</c:v>
                </c:pt>
                <c:pt idx="1">
                  <c:v>-24.106999999999999</c:v>
                </c:pt>
                <c:pt idx="2">
                  <c:v>-12.75</c:v>
                </c:pt>
                <c:pt idx="3">
                  <c:v>-14.629999999999999</c:v>
                </c:pt>
                <c:pt idx="4">
                  <c:v>-25.887</c:v>
                </c:pt>
                <c:pt idx="5">
                  <c:v>-19.437000000000001</c:v>
                </c:pt>
                <c:pt idx="6">
                  <c:v>-20.004000000000001</c:v>
                </c:pt>
                <c:pt idx="7">
                  <c:v>-35.484999999999999</c:v>
                </c:pt>
                <c:pt idx="8">
                  <c:v>-20.573999999999998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1-4AE7-BFB0-C9D73C21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09216"/>
        <c:axId val="1"/>
      </c:lineChart>
      <c:catAx>
        <c:axId val="1941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64436236517405E-2"/>
              <c:y val="0.43627555404496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109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237323483820888"/>
          <c:y val="0.91666886074616249"/>
          <c:w val="0.7847477110725084"/>
          <c:h val="7.10786015017077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275881627822644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4499015333106"/>
          <c:y val="0.13520433425156123"/>
          <c:w val="0.79310461672706711"/>
          <c:h val="0.69642987265426815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  <c:pt idx="8">
                  <c:v>1113.4469999999999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0-4A8B-9942-973E0AD1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11760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2.0266631997022267E-2</c:v>
                </c:pt>
                <c:pt idx="1">
                  <c:v>2.0266631997022267E-2</c:v>
                </c:pt>
                <c:pt idx="2">
                  <c:v>2.0266631997022267E-2</c:v>
                </c:pt>
                <c:pt idx="3">
                  <c:v>2.0266631997022267E-2</c:v>
                </c:pt>
                <c:pt idx="4">
                  <c:v>2.0266631997022267E-2</c:v>
                </c:pt>
                <c:pt idx="5">
                  <c:v>2.0266631997022267E-2</c:v>
                </c:pt>
                <c:pt idx="6">
                  <c:v>2.0266631997022267E-2</c:v>
                </c:pt>
                <c:pt idx="7">
                  <c:v>2.0266631997022267E-2</c:v>
                </c:pt>
                <c:pt idx="8">
                  <c:v>2.0266631997022267E-2</c:v>
                </c:pt>
                <c:pt idx="9">
                  <c:v>2.0266631997022267E-2</c:v>
                </c:pt>
                <c:pt idx="10">
                  <c:v>2.0266631997022267E-2</c:v>
                </c:pt>
                <c:pt idx="11">
                  <c:v>2.0266631997022267E-2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0-4A8B-9942-973E0AD1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141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68983298020586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4117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344842826874788"/>
          <c:y val="0.9056139369680043"/>
          <c:w val="0.80517360002508764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50247432146767E-2"/>
          <c:y val="0.16112552090683058"/>
          <c:w val="0.8566560039062534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2A4-4E4C-A6E1-74DDFA366A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1.415E-3</c:v>
                </c:pt>
                <c:pt idx="4">
                  <c:v>2.264E-3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4-4E4C-A6E1-74DDFA366AD7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283334180465905"/>
                  <c:y val="0.4424557955060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A4-4E4C-A6E1-74DDFA366A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4-4E4C-A6E1-74DDFA366A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23672"/>
        <c:axId val="1"/>
      </c:barChart>
      <c:catAx>
        <c:axId val="19352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52367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85345134306619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2713974376499396"/>
          <c:w val="0.77815764498257267"/>
          <c:h val="0.69437860056265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75780146601153"/>
                  <c:y val="0.7921784034588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49-444B-8F45-E223276E47A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01724400834249"/>
                  <c:y val="0.7946233985312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49-444B-8F45-E223276E47A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15722835999862"/>
                  <c:y val="0.78728841331400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49-444B-8F45-E223276E47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9-444B-8F45-E223276E47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2531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449-444B-8F45-E223276E47A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449-444B-8F45-E223276E47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49-444B-8F45-E223276E47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525312"/>
        <c:axId val="1"/>
      </c:lineChart>
      <c:catAx>
        <c:axId val="1935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0477832762699284E-2"/>
              <c:y val="0.427874137670652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52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566585036416978"/>
          <c:y val="0.90709317186178362"/>
          <c:w val="0.31228694963116405"/>
          <c:h val="7.0904857099708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956205755917266"/>
                  <c:y val="0.67007756313634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49-4832-8862-D37FE5D2258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-3.3649630000000004</c:v>
                </c:pt>
                <c:pt idx="4">
                  <c:v>-5.8958729999999999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9-4832-8862-D37FE5D22580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9-4832-8862-D37FE5D225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282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449-4832-8862-D37FE5D22580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449-4832-8862-D37FE5D2258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449-4832-8862-D37FE5D22580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2449-4832-8862-D37FE5D22580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2449-4832-8862-D37FE5D22580}"/>
              </c:ext>
            </c:extLst>
          </c:dPt>
          <c:dLbls>
            <c:delete val="1"/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49-4832-8862-D37FE5D225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528264"/>
        <c:axId val="1"/>
      </c:lineChart>
      <c:catAx>
        <c:axId val="19352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52826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2548199323427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526456699614043E-2"/>
          <c:y val="0.13447472898220514"/>
          <c:w val="0.87479102369575468"/>
          <c:h val="0.70171358577987042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Team'!$D$103:$O$103</c:f>
              <c:numCache>
                <c:formatCode>_(* #,##0.0_);_(* \(#,##0.0\);_(* "-"??_);_(@_)</c:formatCode>
                <c:ptCount val="12"/>
                <c:pt idx="6">
                  <c:v>-1.573</c:v>
                </c:pt>
                <c:pt idx="7">
                  <c:v>-0.99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4A27-86A8-2FA8CF3F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35480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Team'!$D$104:$L$104</c:f>
              <c:numCache>
                <c:formatCode>_(* #,##0.0_);_(* \(#,##0.0\);_(* "-"??_);_(@_)</c:formatCode>
                <c:ptCount val="9"/>
                <c:pt idx="6">
                  <c:v>-1.573</c:v>
                </c:pt>
                <c:pt idx="7">
                  <c:v>-2.5629999999999997</c:v>
                </c:pt>
                <c:pt idx="8">
                  <c:v>-2.4379999999999997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5-4A27-86A8-2FA8CF3F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5480"/>
        <c:axId val="1"/>
      </c:lineChart>
      <c:catAx>
        <c:axId val="19353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4436589143188E-2"/>
              <c:y val="0.435209122887863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535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74828615677345"/>
          <c:y val="0.91687315215139864"/>
          <c:w val="0.78342020110470867"/>
          <c:h val="7.0904857099708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37275305030228E-2"/>
          <c:y val="0.18414345246494923"/>
          <c:w val="0.79010304742748072"/>
          <c:h val="0.5601030012475539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597332615631518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9CD-967D-7D6D47CFD9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0-49CD-967D-7D6D47CFD95E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0-49CD-967D-7D6D47CFD9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10593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385715011827922"/>
                  <c:y val="0.67519265903814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C0-49CD-967D-7D6D47CFD9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914738190208197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C0-49CD-967D-7D6D47CFD9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C0-49CD-967D-7D6D47CFD9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105936"/>
        <c:axId val="1"/>
      </c:lineChart>
      <c:catAx>
        <c:axId val="19410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105936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31075794478419"/>
          <c:y val="0.84654837174858599"/>
          <c:w val="0.50682636087680732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9132688809183193"/>
          <c:w val="0.85185272715428129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C-45C6-8DD3-631AF2F2A46A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205476811446192"/>
                  <c:y val="0.53826631183168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CC-45C6-8DD3-631AF2F2A4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C-45C6-8DD3-631AF2F2A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11151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8855289605948822"/>
                  <c:y val="0.48979683351508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CC-45C6-8DD3-631AF2F2A46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542177494115858"/>
                  <c:y val="0.5229601607843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C-45C6-8DD3-631AF2F2A4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C-45C6-8DD3-631AF2F2A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111512"/>
        <c:axId val="1"/>
      </c:lineChart>
      <c:catAx>
        <c:axId val="19411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11151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3471109893604"/>
          <c:y val="0.86479753417508021"/>
          <c:w val="0.47138095573754696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3043494549600571"/>
          <c:w val="0.79351601955459716"/>
          <c:h val="0.64194453567642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023933300392377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3D-4CDC-BEF6-73CD23EE373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3D-4CDC-BEF6-73CD23EE373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03777016932379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3D-4CDC-BEF6-73CD23EE37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D-4CDC-BEF6-73CD23EE3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10167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658744449545755"/>
                  <c:y val="0.66496246723453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3D-4CDC-BEF6-73CD23EE373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2020475369239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3D-4CDC-BEF6-73CD23EE37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3D-4CDC-BEF6-73CD23EE3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101672"/>
        <c:axId val="1"/>
      </c:lineChart>
      <c:catAx>
        <c:axId val="19410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4129721271165474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10167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252586601251365"/>
          <c:y val="0.90537197461933361"/>
          <c:w val="0.27303777016932379"/>
          <c:h val="6.6496246723453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9178082191780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5890410958905"/>
          <c:y val="0.15601042500502643"/>
          <c:w val="0.73287671232876717"/>
          <c:h val="0.6189266041183014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5-482E-B365-88470E65CCE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849315068493145"/>
                  <c:y val="0.56521809714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75-482E-B365-88470E65CC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5-482E-B365-88470E65C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1088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123287671232879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75-482E-B365-88470E65CCE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86301369863006"/>
                  <c:y val="0.74168890576160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75-482E-B365-88470E65CC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5-482E-B365-88470E65C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108888"/>
        <c:axId val="1"/>
      </c:lineChart>
      <c:catAx>
        <c:axId val="19410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1917808219178078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108888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49315068493156"/>
          <c:y val="0.86445120740490045"/>
          <c:w val="0.4589041095890411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693702945850049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28071728735299E-2"/>
          <c:y val="0.13533855289247423"/>
          <c:w val="0.85542330429623181"/>
          <c:h val="0.6992491899444502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6DA-8150-764F1EF9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2344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5-46DA-8150-764F1EF9383D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Employed'!$D$11:$L$11</c:f>
              <c:numCache>
                <c:formatCode>_(* #,##0.0_);_(* \(#,##0.0\);_(* "-"??_);_(@_)</c:formatCode>
                <c:ptCount val="9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  <c:pt idx="8">
                  <c:v>-261.14999999999998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5-46DA-8150-764F1EF9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12344"/>
        <c:axId val="1"/>
      </c:lineChart>
      <c:catAx>
        <c:axId val="15271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48215553468055E-2"/>
              <c:y val="0.433584623155519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2712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69389203963492"/>
          <c:y val="0.91478836677320552"/>
          <c:w val="0.7969034001793871"/>
          <c:h val="7.2681815442254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51627261845408"/>
          <c:y val="3.7974824372618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56587313089892E-2"/>
          <c:y val="0.13670936774142506"/>
          <c:w val="0.85395386025182196"/>
          <c:h val="0.6962051134979980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Employed'!$D$40:$O$40</c:f>
              <c:numCache>
                <c:formatCode>General</c:formatCode>
                <c:ptCount val="12"/>
                <c:pt idx="0">
                  <c:v>4.6000000000000227</c:v>
                </c:pt>
                <c:pt idx="1">
                  <c:v>-111.7</c:v>
                </c:pt>
                <c:pt idx="2">
                  <c:v>-51.199999999999989</c:v>
                </c:pt>
                <c:pt idx="3">
                  <c:v>-48.2</c:v>
                </c:pt>
                <c:pt idx="4">
                  <c:v>-113.3</c:v>
                </c:pt>
                <c:pt idx="5">
                  <c:v>11.5</c:v>
                </c:pt>
                <c:pt idx="6">
                  <c:v>104.3</c:v>
                </c:pt>
                <c:pt idx="7">
                  <c:v>-49.5</c:v>
                </c:pt>
                <c:pt idx="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8-4AA4-8367-E5FB377D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0048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Employed'!$D$43:$O$43</c:f>
              <c:numCache>
                <c:formatCode>General</c:formatCode>
                <c:ptCount val="12"/>
                <c:pt idx="0">
                  <c:v>0.5</c:v>
                </c:pt>
                <c:pt idx="1">
                  <c:v>-12.2</c:v>
                </c:pt>
                <c:pt idx="2">
                  <c:v>-32.299999999999997</c:v>
                </c:pt>
                <c:pt idx="3">
                  <c:v>-21.599999999999998</c:v>
                </c:pt>
                <c:pt idx="4">
                  <c:v>-22.2</c:v>
                </c:pt>
                <c:pt idx="5">
                  <c:v>-11.399999999999999</c:v>
                </c:pt>
                <c:pt idx="6">
                  <c:v>-10.7</c:v>
                </c:pt>
                <c:pt idx="7">
                  <c:v>-10</c:v>
                </c:pt>
                <c:pt idx="8">
                  <c:v>1.0999999999999996</c:v>
                </c:pt>
                <c:pt idx="9">
                  <c:v>17</c:v>
                </c:pt>
                <c:pt idx="10">
                  <c:v>21</c:v>
                </c:pt>
                <c:pt idx="11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8-4AA4-8367-E5FB377D9E3B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Employed'!$D$41:$L$41</c:f>
              <c:numCache>
                <c:formatCode>General</c:formatCode>
                <c:ptCount val="9"/>
                <c:pt idx="0">
                  <c:v>4.6000000000000227</c:v>
                </c:pt>
                <c:pt idx="1">
                  <c:v>-107.09999999999998</c:v>
                </c:pt>
                <c:pt idx="2">
                  <c:v>-158.29999999999995</c:v>
                </c:pt>
                <c:pt idx="3">
                  <c:v>-206.49999999999994</c:v>
                </c:pt>
                <c:pt idx="4">
                  <c:v>-319.79999999999995</c:v>
                </c:pt>
                <c:pt idx="5">
                  <c:v>-308.29999999999995</c:v>
                </c:pt>
                <c:pt idx="6">
                  <c:v>-203.99999999999994</c:v>
                </c:pt>
                <c:pt idx="7">
                  <c:v>-253.49999999999994</c:v>
                </c:pt>
                <c:pt idx="8">
                  <c:v>-240.99999999999994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8-4AA4-8367-E5FB377D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10048"/>
        <c:axId val="1"/>
      </c:lineChart>
      <c:catAx>
        <c:axId val="1527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27519158476368E-2"/>
              <c:y val="0.432912997847846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27100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45736181115847"/>
          <c:y val="0.91392743990100833"/>
          <c:w val="0.79553448148207973"/>
          <c:h val="7.34179937870615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8645476687051"/>
          <c:y val="0.15345287705412436"/>
          <c:w val="0.81058088019017993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3651930170723603"/>
                  <c:y val="0.762149289368817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FC-4C70-A336-AF1BE95161F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692899168171372"/>
                  <c:y val="0.53452752173853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FC-4C70-A336-AF1BE95161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-16.135788999999999</c:v>
                </c:pt>
                <c:pt idx="3">
                  <c:v>-46.958415000000002</c:v>
                </c:pt>
                <c:pt idx="4">
                  <c:v>31.673782000000003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C-4C70-A336-AF1BE95161F5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C-4C70-A336-AF1BE95161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30479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FC-4C70-A336-AF1BE95161F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860098972858707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FC-4C70-A336-AF1BE95161F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78202640220575"/>
                  <c:y val="0.6598473713327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FC-4C70-A336-AF1BE95161F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61440997494431"/>
                  <c:y val="0.4322256037024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FC-4C70-A336-AF1BE95161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FC-4C70-A336-AF1BE95161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04792"/>
        <c:axId val="1"/>
      </c:lineChart>
      <c:catAx>
        <c:axId val="18230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2304792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72373007190074"/>
          <c:y val="0.87212385125760661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7620</xdr:colOff>
      <xdr:row>22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259080</xdr:colOff>
      <xdr:row>41</xdr:row>
      <xdr:rowOff>7620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22860</xdr:rowOff>
    </xdr:from>
    <xdr:to>
      <xdr:col>7</xdr:col>
      <xdr:colOff>259080</xdr:colOff>
      <xdr:row>21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449580</xdr:colOff>
      <xdr:row>23</xdr:row>
      <xdr:rowOff>45720</xdr:rowOff>
    </xdr:from>
    <xdr:to>
      <xdr:col>15</xdr:col>
      <xdr:colOff>99060</xdr:colOff>
      <xdr:row>41</xdr:row>
      <xdr:rowOff>22860</xdr:rowOff>
    </xdr:to>
    <xdr:graphicFrame macro="">
      <xdr:nvGraphicFramePr>
        <xdr:cNvPr id="1129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137160</xdr:rowOff>
    </xdr:from>
    <xdr:ext cx="281940" cy="289560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7924800" y="306324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34508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60960</xdr:rowOff>
    </xdr:from>
    <xdr:to>
      <xdr:col>7</xdr:col>
      <xdr:colOff>259080</xdr:colOff>
      <xdr:row>42</xdr:row>
      <xdr:rowOff>30480</xdr:rowOff>
    </xdr:to>
    <xdr:graphicFrame macro="">
      <xdr:nvGraphicFramePr>
        <xdr:cNvPr id="345090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22860</xdr:rowOff>
    </xdr:to>
    <xdr:graphicFrame macro="">
      <xdr:nvGraphicFramePr>
        <xdr:cNvPr id="345091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345092" name="Chart 10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1029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1030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0.17494</cdr:x>
      <cdr:y>0.10464</cdr:y>
    </cdr:from>
    <cdr:to>
      <cdr:x>0.19544</cdr:x>
      <cdr:y>0.16853</cdr:y>
    </cdr:to>
    <cdr:sp macro="" textlink="">
      <cdr:nvSpPr>
        <cdr:cNvPr id="348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9965" y="310032"/>
          <a:ext cx="91692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91440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556260</xdr:colOff>
      <xdr:row>16</xdr:row>
      <xdr:rowOff>137160</xdr:rowOff>
    </xdr:from>
    <xdr:to>
      <xdr:col>3</xdr:col>
      <xdr:colOff>60960</xdr:colOff>
      <xdr:row>17</xdr:row>
      <xdr:rowOff>60960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 flipV="1">
          <a:off x="1775460" y="3063240"/>
          <a:ext cx="11430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7620</xdr:colOff>
      <xdr:row>24</xdr:row>
      <xdr:rowOff>45720</xdr:rowOff>
    </xdr:from>
    <xdr:to>
      <xdr:col>7</xdr:col>
      <xdr:colOff>190500</xdr:colOff>
      <xdr:row>42</xdr:row>
      <xdr:rowOff>91440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91440</xdr:rowOff>
    </xdr:from>
    <xdr:to>
      <xdr:col>7</xdr:col>
      <xdr:colOff>198120</xdr:colOff>
      <xdr:row>22</xdr:row>
      <xdr:rowOff>45720</xdr:rowOff>
    </xdr:to>
    <xdr:graphicFrame macro="">
      <xdr:nvGraphicFramePr>
        <xdr:cNvPr id="136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136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136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76200</xdr:rowOff>
    </xdr:from>
    <xdr:to>
      <xdr:col>14</xdr:col>
      <xdr:colOff>563880</xdr:colOff>
      <xdr:row>22</xdr:row>
      <xdr:rowOff>38100</xdr:rowOff>
    </xdr:to>
    <xdr:graphicFrame macro="">
      <xdr:nvGraphicFramePr>
        <xdr:cNvPr id="136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0.85861</cdr:x>
      <cdr:y>0.54846</cdr:y>
    </cdr:from>
    <cdr:to>
      <cdr:x>0.88864</cdr:x>
      <cdr:y>0.55955</cdr:y>
    </cdr:to>
    <cdr:sp macro="" textlink="">
      <cdr:nvSpPr>
        <cdr:cNvPr id="251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307" y="1639911"/>
          <a:ext cx="136137" cy="332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40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340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340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40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60960</xdr:rowOff>
    </xdr:from>
    <xdr:to>
      <xdr:col>7</xdr:col>
      <xdr:colOff>198120</xdr:colOff>
      <xdr:row>22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24</xdr:row>
      <xdr:rowOff>22860</xdr:rowOff>
    </xdr:from>
    <xdr:to>
      <xdr:col>15</xdr:col>
      <xdr:colOff>7620</xdr:colOff>
      <xdr:row>42</xdr:row>
      <xdr:rowOff>68580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4</xdr:row>
      <xdr:rowOff>7620</xdr:rowOff>
    </xdr:from>
    <xdr:to>
      <xdr:col>15</xdr:col>
      <xdr:colOff>7620</xdr:colOff>
      <xdr:row>21</xdr:row>
      <xdr:rowOff>137160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190500</xdr:colOff>
      <xdr:row>42</xdr:row>
      <xdr:rowOff>68580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0.36013</cdr:x>
      <cdr:y>0.63958</cdr:y>
    </cdr:from>
    <cdr:to>
      <cdr:x>0.39308</cdr:x>
      <cdr:y>0.71841</cdr:y>
    </cdr:to>
    <cdr:sp macro="" textlink="">
      <cdr:nvSpPr>
        <cdr:cNvPr id="245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27492" y="1907912"/>
          <a:ext cx="149162" cy="2354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0.85347</cdr:x>
      <cdr:y>0.47372</cdr:y>
    </cdr:from>
    <cdr:to>
      <cdr:x>0.90351</cdr:x>
      <cdr:y>0.52989</cdr:y>
    </cdr:to>
    <cdr:sp macro="" textlink="">
      <cdr:nvSpPr>
        <cdr:cNvPr id="245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889857" y="1383128"/>
          <a:ext cx="167781" cy="2265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0.51489</cdr:x>
      <cdr:y>0.6391</cdr:y>
    </cdr:from>
    <cdr:to>
      <cdr:x>0.54858</cdr:x>
      <cdr:y>0.71769</cdr:y>
    </cdr:to>
    <cdr:sp macro="" textlink="">
      <cdr:nvSpPr>
        <cdr:cNvPr id="24576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27999" y="1906472"/>
          <a:ext cx="152476" cy="2347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0</xdr:rowOff>
    </xdr:from>
    <xdr:to>
      <xdr:col>15</xdr:col>
      <xdr:colOff>30480</xdr:colOff>
      <xdr:row>21</xdr:row>
      <xdr:rowOff>137160</xdr:rowOff>
    </xdr:to>
    <xdr:graphicFrame macro="">
      <xdr:nvGraphicFramePr>
        <xdr:cNvPr id="349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23</xdr:row>
      <xdr:rowOff>160020</xdr:rowOff>
    </xdr:from>
    <xdr:to>
      <xdr:col>7</xdr:col>
      <xdr:colOff>220980</xdr:colOff>
      <xdr:row>41</xdr:row>
      <xdr:rowOff>121920</xdr:rowOff>
    </xdr:to>
    <xdr:graphicFrame macro="">
      <xdr:nvGraphicFramePr>
        <xdr:cNvPr id="349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</xdr:row>
      <xdr:rowOff>160020</xdr:rowOff>
    </xdr:from>
    <xdr:to>
      <xdr:col>7</xdr:col>
      <xdr:colOff>289560</xdr:colOff>
      <xdr:row>21</xdr:row>
      <xdr:rowOff>144780</xdr:rowOff>
    </xdr:to>
    <xdr:graphicFrame macro="">
      <xdr:nvGraphicFramePr>
        <xdr:cNvPr id="349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76200</xdr:rowOff>
    </xdr:from>
    <xdr:to>
      <xdr:col>7</xdr:col>
      <xdr:colOff>213360</xdr:colOff>
      <xdr:row>22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22860</xdr:rowOff>
    </xdr:from>
    <xdr:to>
      <xdr:col>14</xdr:col>
      <xdr:colOff>579120</xdr:colOff>
      <xdr:row>42</xdr:row>
      <xdr:rowOff>91440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4</xdr:row>
      <xdr:rowOff>45720</xdr:rowOff>
    </xdr:from>
    <xdr:to>
      <xdr:col>14</xdr:col>
      <xdr:colOff>579120</xdr:colOff>
      <xdr:row>22</xdr:row>
      <xdr:rowOff>7620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30480</xdr:rowOff>
    </xdr:from>
    <xdr:to>
      <xdr:col>7</xdr:col>
      <xdr:colOff>198120</xdr:colOff>
      <xdr:row>42</xdr:row>
      <xdr:rowOff>91440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0.11979</cdr:x>
      <cdr:y>0.72902</cdr:y>
    </cdr:from>
    <cdr:to>
      <cdr:x>0.2135</cdr:x>
      <cdr:y>0.84883</cdr:y>
    </cdr:to>
    <cdr:sp macro="" textlink="">
      <cdr:nvSpPr>
        <cdr:cNvPr id="5122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272" y="2175066"/>
          <a:ext cx="41916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0.21228</cdr:x>
      <cdr:y>0.72902</cdr:y>
    </cdr:from>
    <cdr:to>
      <cdr:x>0.32307</cdr:x>
      <cdr:y>0.84642</cdr:y>
    </cdr:to>
    <cdr:sp macro="" textlink="">
      <cdr:nvSpPr>
        <cdr:cNvPr id="5122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975" y="2175066"/>
          <a:ext cx="495570" cy="35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0.3016</cdr:x>
      <cdr:y>0.73191</cdr:y>
    </cdr:from>
    <cdr:to>
      <cdr:x>0.38847</cdr:x>
      <cdr:y>0.79821</cdr:y>
    </cdr:to>
    <cdr:sp macro="" textlink="">
      <cdr:nvSpPr>
        <cdr:cNvPr id="5123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6488" y="2183707"/>
          <a:ext cx="388597" cy="198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0.37823</cdr:x>
      <cdr:y>0.71986</cdr:y>
    </cdr:from>
    <cdr:to>
      <cdr:x>0.48389</cdr:x>
      <cdr:y>0.83967</cdr:y>
    </cdr:to>
    <cdr:sp macro="" textlink="">
      <cdr:nvSpPr>
        <cdr:cNvPr id="5123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9239" y="2147702"/>
          <a:ext cx="472648" cy="357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0.47023</cdr:x>
      <cdr:y>0.72299</cdr:y>
    </cdr:from>
    <cdr:to>
      <cdr:x>0.58273</cdr:x>
      <cdr:y>0.84039</cdr:y>
    </cdr:to>
    <cdr:sp macro="" textlink="">
      <cdr:nvSpPr>
        <cdr:cNvPr id="51232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0759" y="2157063"/>
          <a:ext cx="503212" cy="350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0.57077</cdr:x>
      <cdr:y>0.72902</cdr:y>
    </cdr:from>
    <cdr:to>
      <cdr:x>0.64569</cdr:x>
      <cdr:y>0.79796</cdr:y>
    </cdr:to>
    <cdr:sp macro="" textlink="">
      <cdr:nvSpPr>
        <cdr:cNvPr id="51233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0484" y="2175066"/>
          <a:ext cx="335110" cy="205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0.65692</cdr:x>
      <cdr:y>0.72902</cdr:y>
    </cdr:from>
    <cdr:to>
      <cdr:x>0.71475</cdr:x>
      <cdr:y>0.84883</cdr:y>
    </cdr:to>
    <cdr:sp macro="" textlink="">
      <cdr:nvSpPr>
        <cdr:cNvPr id="51234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35806" y="2175066"/>
          <a:ext cx="25870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0.81164</cdr:x>
      <cdr:y>0.7295</cdr:y>
    </cdr:from>
    <cdr:to>
      <cdr:x>0.88143</cdr:x>
      <cdr:y>0.84931</cdr:y>
    </cdr:to>
    <cdr:sp macro="" textlink="">
      <cdr:nvSpPr>
        <cdr:cNvPr id="51235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859" y="2176506"/>
          <a:ext cx="312187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0.91413</cdr:x>
      <cdr:y>0.74734</cdr:y>
    </cdr:from>
    <cdr:to>
      <cdr:x>0.97368</cdr:x>
      <cdr:y>0.81363</cdr:y>
    </cdr:to>
    <cdr:sp macro="" textlink="">
      <cdr:nvSpPr>
        <cdr:cNvPr id="51236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6316" y="2229792"/>
          <a:ext cx="266342" cy="198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0.85997</cdr:x>
      <cdr:y>0.6755</cdr:y>
    </cdr:from>
    <cdr:to>
      <cdr:x>0.89902</cdr:x>
      <cdr:y>0.70901</cdr:y>
    </cdr:to>
    <cdr:sp macro="" textlink="">
      <cdr:nvSpPr>
        <cdr:cNvPr id="247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0608" y="2015206"/>
          <a:ext cx="174955" cy="1000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0.36895</cdr:x>
      <cdr:y>0.72685</cdr:y>
    </cdr:from>
    <cdr:to>
      <cdr:x>0.39042</cdr:x>
      <cdr:y>0.78784</cdr:y>
    </cdr:to>
    <cdr:sp macro="" textlink="">
      <cdr:nvSpPr>
        <cdr:cNvPr id="247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07569" y="2211563"/>
          <a:ext cx="182182" cy="962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129540</xdr:rowOff>
    </xdr:from>
    <xdr:to>
      <xdr:col>7</xdr:col>
      <xdr:colOff>198120</xdr:colOff>
      <xdr:row>22</xdr:row>
      <xdr:rowOff>91440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91440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335280</xdr:colOff>
      <xdr:row>4</xdr:row>
      <xdr:rowOff>106680</xdr:rowOff>
    </xdr:from>
    <xdr:to>
      <xdr:col>14</xdr:col>
      <xdr:colOff>594360</xdr:colOff>
      <xdr:row>22</xdr:row>
      <xdr:rowOff>68580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30480</xdr:rowOff>
    </xdr:from>
    <xdr:to>
      <xdr:col>7</xdr:col>
      <xdr:colOff>213360</xdr:colOff>
      <xdr:row>42</xdr:row>
      <xdr:rowOff>99060</xdr:rowOff>
    </xdr:to>
    <xdr:graphicFrame macro="">
      <xdr:nvGraphicFramePr>
        <xdr:cNvPr id="717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138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8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8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138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121920</xdr:rowOff>
    </xdr:to>
    <xdr:graphicFrame macro="">
      <xdr:nvGraphicFramePr>
        <xdr:cNvPr id="604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604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30480</xdr:rowOff>
    </xdr:from>
    <xdr:to>
      <xdr:col>7</xdr:col>
      <xdr:colOff>220980</xdr:colOff>
      <xdr:row>42</xdr:row>
      <xdr:rowOff>106680</xdr:rowOff>
    </xdr:to>
    <xdr:graphicFrame macro="">
      <xdr:nvGraphicFramePr>
        <xdr:cNvPr id="6042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532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353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353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353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675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198120</xdr:colOff>
      <xdr:row>22</xdr:row>
      <xdr:rowOff>0</xdr:rowOff>
    </xdr:to>
    <xdr:graphicFrame macro="">
      <xdr:nvGraphicFramePr>
        <xdr:cNvPr id="675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121920</xdr:rowOff>
    </xdr:to>
    <xdr:graphicFrame macro="">
      <xdr:nvGraphicFramePr>
        <xdr:cNvPr id="675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365760</xdr:colOff>
      <xdr:row>14</xdr:row>
      <xdr:rowOff>99060</xdr:rowOff>
    </xdr:from>
    <xdr:to>
      <xdr:col>12</xdr:col>
      <xdr:colOff>365760</xdr:colOff>
      <xdr:row>15</xdr:row>
      <xdr:rowOff>7620</xdr:rowOff>
    </xdr:to>
    <xdr:sp macro="" textlink="">
      <xdr:nvSpPr>
        <xdr:cNvPr id="67593" name="Line 9"/>
        <xdr:cNvSpPr>
          <a:spLocks noChangeShapeType="1"/>
        </xdr:cNvSpPr>
      </xdr:nvSpPr>
      <xdr:spPr bwMode="auto">
        <a:xfrm flipV="1">
          <a:off x="7680960" y="268986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228600</xdr:colOff>
      <xdr:row>42</xdr:row>
      <xdr:rowOff>129540</xdr:rowOff>
    </xdr:to>
    <xdr:graphicFrame macro="">
      <xdr:nvGraphicFramePr>
        <xdr:cNvPr id="6759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34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137160</xdr:rowOff>
    </xdr:to>
    <xdr:graphicFrame macro="">
      <xdr:nvGraphicFramePr>
        <xdr:cNvPr id="334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334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236220</xdr:colOff>
      <xdr:row>42</xdr:row>
      <xdr:rowOff>137160</xdr:rowOff>
    </xdr:to>
    <xdr:graphicFrame macro="">
      <xdr:nvGraphicFramePr>
        <xdr:cNvPr id="3348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0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0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4</xdr:row>
      <xdr:rowOff>160020</xdr:rowOff>
    </xdr:from>
    <xdr:to>
      <xdr:col>14</xdr:col>
      <xdr:colOff>594360</xdr:colOff>
      <xdr:row>22</xdr:row>
      <xdr:rowOff>121920</xdr:rowOff>
    </xdr:to>
    <xdr:graphicFrame macro="">
      <xdr:nvGraphicFramePr>
        <xdr:cNvPr id="130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480060</xdr:colOff>
      <xdr:row>16</xdr:row>
      <xdr:rowOff>137160</xdr:rowOff>
    </xdr:from>
    <xdr:to>
      <xdr:col>14</xdr:col>
      <xdr:colOff>22860</xdr:colOff>
      <xdr:row>17</xdr:row>
      <xdr:rowOff>76200</xdr:rowOff>
    </xdr:to>
    <xdr:sp macro="" textlink="">
      <xdr:nvSpPr>
        <xdr:cNvPr id="130055" name="Line 7"/>
        <xdr:cNvSpPr>
          <a:spLocks noChangeShapeType="1"/>
        </xdr:cNvSpPr>
      </xdr:nvSpPr>
      <xdr:spPr bwMode="auto">
        <a:xfrm flipH="1" flipV="1">
          <a:off x="8404860" y="3063240"/>
          <a:ext cx="15240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0.1121</cdr:x>
      <cdr:y>0.74611</cdr:y>
    </cdr:from>
    <cdr:to>
      <cdr:x>0.20462</cdr:x>
      <cdr:y>0.86639</cdr:y>
    </cdr:to>
    <cdr:sp macro="" textlink="">
      <cdr:nvSpPr>
        <cdr:cNvPr id="491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697" y="2220437"/>
          <a:ext cx="419479" cy="358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0.20462</cdr:x>
      <cdr:y>0.74611</cdr:y>
    </cdr:from>
    <cdr:to>
      <cdr:x>0.32228</cdr:x>
      <cdr:y>0.86374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5176" y="2220437"/>
          <a:ext cx="533480" cy="35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0.29323</cdr:x>
      <cdr:y>0.74274</cdr:y>
    </cdr:from>
    <cdr:to>
      <cdr:x>0.37892</cdr:x>
      <cdr:y>0.80927</cdr:y>
    </cdr:to>
    <cdr:sp macro="" textlink="">
      <cdr:nvSpPr>
        <cdr:cNvPr id="4915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6946" y="2210382"/>
          <a:ext cx="388489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0.37916</cdr:x>
      <cdr:y>0.74274</cdr:y>
    </cdr:from>
    <cdr:to>
      <cdr:x>0.4834</cdr:x>
      <cdr:y>0.86302</cdr:y>
    </cdr:to>
    <cdr:sp macro="" textlink="">
      <cdr:nvSpPr>
        <cdr:cNvPr id="4916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6542" y="2210382"/>
          <a:ext cx="472605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0.48438</cdr:x>
      <cdr:y>0.74274</cdr:y>
    </cdr:from>
    <cdr:to>
      <cdr:x>0.57861</cdr:x>
      <cdr:y>0.86302</cdr:y>
    </cdr:to>
    <cdr:sp macro="" textlink="">
      <cdr:nvSpPr>
        <cdr:cNvPr id="4916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3574" y="2210382"/>
          <a:ext cx="427227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0.57983</cdr:x>
      <cdr:y>0.74611</cdr:y>
    </cdr:from>
    <cdr:to>
      <cdr:x>0.6555</cdr:x>
      <cdr:y>0.81505</cdr:y>
    </cdr:to>
    <cdr:sp macro="" textlink="">
      <cdr:nvSpPr>
        <cdr:cNvPr id="4916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6335" y="2220437"/>
          <a:ext cx="343110" cy="2054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0.6721</cdr:x>
      <cdr:y>0.74274</cdr:y>
    </cdr:from>
    <cdr:to>
      <cdr:x>0.72923</cdr:x>
      <cdr:y>0.86302</cdr:y>
    </cdr:to>
    <cdr:sp macro="" textlink="">
      <cdr:nvSpPr>
        <cdr:cNvPr id="4916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4708" y="2210382"/>
          <a:ext cx="258992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0.81442</cdr:x>
      <cdr:y>0.74249</cdr:y>
    </cdr:from>
    <cdr:to>
      <cdr:x>0.87667</cdr:x>
      <cdr:y>0.85748</cdr:y>
    </cdr:to>
    <cdr:sp macro="" textlink="">
      <cdr:nvSpPr>
        <cdr:cNvPr id="4916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9975" y="2209664"/>
          <a:ext cx="282235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0.91964</cdr:x>
      <cdr:y>0.76805</cdr:y>
    </cdr:from>
    <cdr:to>
      <cdr:x>0.97847</cdr:x>
      <cdr:y>0.83458</cdr:y>
    </cdr:to>
    <cdr:sp macro="" textlink="">
      <cdr:nvSpPr>
        <cdr:cNvPr id="4916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7008" y="2285792"/>
          <a:ext cx="266740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0.74314</cdr:x>
      <cdr:y>0.74274</cdr:y>
    </cdr:from>
    <cdr:to>
      <cdr:x>0.81198</cdr:x>
      <cdr:y>0.86302</cdr:y>
    </cdr:to>
    <cdr:sp macro="" textlink="">
      <cdr:nvSpPr>
        <cdr:cNvPr id="4916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6788" y="2210382"/>
          <a:ext cx="312119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0.16409</cdr:x>
      <cdr:y>0.48626</cdr:y>
    </cdr:from>
    <cdr:to>
      <cdr:x>0.19095</cdr:x>
      <cdr:y>0.58077</cdr:y>
    </cdr:to>
    <cdr:sp macro="" textlink="">
      <cdr:nvSpPr>
        <cdr:cNvPr id="2744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41446" y="1457338"/>
          <a:ext cx="121749" cy="28376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160020</xdr:rowOff>
    </xdr:from>
    <xdr:to>
      <xdr:col>28</xdr:col>
      <xdr:colOff>601980</xdr:colOff>
      <xdr:row>31</xdr:row>
      <xdr:rowOff>30480</xdr:rowOff>
    </xdr:to>
    <xdr:sp macro="" textlink="">
      <xdr:nvSpPr>
        <xdr:cNvPr id="78856" name="Rectangle 8"/>
        <xdr:cNvSpPr>
          <a:spLocks noChangeArrowheads="1"/>
        </xdr:cNvSpPr>
      </xdr:nvSpPr>
      <xdr:spPr bwMode="auto">
        <a:xfrm>
          <a:off x="14554200" y="4930140"/>
          <a:ext cx="311658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twoCellAnchor>
    <xdr:from>
      <xdr:col>7</xdr:col>
      <xdr:colOff>449580</xdr:colOff>
      <xdr:row>23</xdr:row>
      <xdr:rowOff>45720</xdr:rowOff>
    </xdr:from>
    <xdr:to>
      <xdr:col>15</xdr:col>
      <xdr:colOff>45720</xdr:colOff>
      <xdr:row>41</xdr:row>
      <xdr:rowOff>22860</xdr:rowOff>
    </xdr:to>
    <xdr:graphicFrame macro="">
      <xdr:nvGraphicFramePr>
        <xdr:cNvPr id="788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30480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441960</xdr:colOff>
      <xdr:row>4</xdr:row>
      <xdr:rowOff>0</xdr:rowOff>
    </xdr:from>
    <xdr:to>
      <xdr:col>14</xdr:col>
      <xdr:colOff>601980</xdr:colOff>
      <xdr:row>22</xdr:row>
      <xdr:rowOff>22860</xdr:rowOff>
    </xdr:to>
    <xdr:graphicFrame macro="">
      <xdr:nvGraphicFramePr>
        <xdr:cNvPr id="788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23</xdr:row>
      <xdr:rowOff>30480</xdr:rowOff>
    </xdr:from>
    <xdr:to>
      <xdr:col>7</xdr:col>
      <xdr:colOff>190500</xdr:colOff>
      <xdr:row>41</xdr:row>
      <xdr:rowOff>22860</xdr:rowOff>
    </xdr:to>
    <xdr:graphicFrame macro="">
      <xdr:nvGraphicFramePr>
        <xdr:cNvPr id="788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0.11392</cdr:x>
      <cdr:y>0.72786</cdr:y>
    </cdr:from>
    <cdr:to>
      <cdr:x>0.20739</cdr:x>
      <cdr:y>0.84721</cdr:y>
    </cdr:to>
    <cdr:sp macro="" textlink="">
      <cdr:nvSpPr>
        <cdr:cNvPr id="26419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870" y="2182686"/>
          <a:ext cx="41879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0.20739</cdr:x>
      <cdr:y>0.72786</cdr:y>
    </cdr:from>
    <cdr:to>
      <cdr:x>0.31794</cdr:x>
      <cdr:y>0.84456</cdr:y>
    </cdr:to>
    <cdr:sp macro="" textlink="">
      <cdr:nvSpPr>
        <cdr:cNvPr id="264194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6669" y="2182686"/>
          <a:ext cx="495342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0.28963</cdr:x>
      <cdr:y>0.73051</cdr:y>
    </cdr:from>
    <cdr:to>
      <cdr:x>0.37627</cdr:x>
      <cdr:y>0.79657</cdr:y>
    </cdr:to>
    <cdr:sp macro="" textlink="">
      <cdr:nvSpPr>
        <cdr:cNvPr id="264195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5169" y="2190648"/>
          <a:ext cx="388182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0.36675</cdr:x>
      <cdr:y>0.72448</cdr:y>
    </cdr:from>
    <cdr:to>
      <cdr:x>0.47218</cdr:x>
      <cdr:y>0.84383</cdr:y>
    </cdr:to>
    <cdr:sp macro="" textlink="">
      <cdr:nvSpPr>
        <cdr:cNvPr id="264196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0705" y="2172551"/>
          <a:ext cx="47237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0.4568</cdr:x>
      <cdr:y>0.72737</cdr:y>
    </cdr:from>
    <cdr:to>
      <cdr:x>0.56907</cdr:x>
      <cdr:y>0.84407</cdr:y>
    </cdr:to>
    <cdr:sp macro="" textlink="">
      <cdr:nvSpPr>
        <cdr:cNvPr id="264197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4196" y="2181238"/>
          <a:ext cx="502996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0.55613</cdr:x>
      <cdr:y>0.72737</cdr:y>
    </cdr:from>
    <cdr:to>
      <cdr:x>0.63105</cdr:x>
      <cdr:y>0.79585</cdr:y>
    </cdr:to>
    <cdr:sp macro="" textlink="">
      <cdr:nvSpPr>
        <cdr:cNvPr id="264198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9238" y="2181238"/>
          <a:ext cx="335695" cy="205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0.6435</cdr:x>
      <cdr:y>0.73051</cdr:y>
    </cdr:from>
    <cdr:to>
      <cdr:x>0.70134</cdr:x>
      <cdr:y>0.84986</cdr:y>
    </cdr:to>
    <cdr:sp macro="" textlink="">
      <cdr:nvSpPr>
        <cdr:cNvPr id="264199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0700" y="2190648"/>
          <a:ext cx="259153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0.81336</cdr:x>
      <cdr:y>0.73051</cdr:y>
    </cdr:from>
    <cdr:to>
      <cdr:x>0.87632</cdr:x>
      <cdr:y>0.79657</cdr:y>
    </cdr:to>
    <cdr:sp macro="" textlink="">
      <cdr:nvSpPr>
        <cdr:cNvPr id="264200" name="Text Box 10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1755" y="2190648"/>
          <a:ext cx="282116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0.91537</cdr:x>
      <cdr:y>0.74642</cdr:y>
    </cdr:from>
    <cdr:to>
      <cdr:x>0.97492</cdr:x>
      <cdr:y>0.81249</cdr:y>
    </cdr:to>
    <cdr:sp macro="" textlink="">
      <cdr:nvSpPr>
        <cdr:cNvPr id="264201" name="Text Box 10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8826" y="2238426"/>
          <a:ext cx="266807" cy="198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0.72257</cdr:x>
      <cdr:y>0.73051</cdr:y>
    </cdr:from>
    <cdr:to>
      <cdr:x>0.79237</cdr:x>
      <cdr:y>0.84986</cdr:y>
    </cdr:to>
    <cdr:sp macro="" textlink="">
      <cdr:nvSpPr>
        <cdr:cNvPr id="264202" name="Text Box 10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4985" y="2190648"/>
          <a:ext cx="312732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24</xdr:row>
      <xdr:rowOff>45720</xdr:rowOff>
    </xdr:from>
    <xdr:to>
      <xdr:col>7</xdr:col>
      <xdr:colOff>198120</xdr:colOff>
      <xdr:row>42</xdr:row>
      <xdr:rowOff>76200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0.86679</cdr:x>
      <cdr:y>0.47372</cdr:y>
    </cdr:from>
    <cdr:to>
      <cdr:x>0.90876</cdr:x>
      <cdr:y>0.50554</cdr:y>
    </cdr:to>
    <cdr:sp macro="" textlink="">
      <cdr:nvSpPr>
        <cdr:cNvPr id="241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74552" y="1412490"/>
          <a:ext cx="187749" cy="950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0.16103</cdr:x>
      <cdr:y>0.1027</cdr:y>
    </cdr:from>
    <cdr:to>
      <cdr:x>0.18153</cdr:x>
      <cdr:y>0.16542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746" y="309699"/>
          <a:ext cx="91692" cy="1906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11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 refreshError="1"/>
      <sheetData sheetId="2" refreshError="1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J27">
            <v>-51501</v>
          </cell>
          <cell r="M27">
            <v>0</v>
          </cell>
          <cell r="O27">
            <v>-51501</v>
          </cell>
        </row>
        <row r="28">
          <cell r="E28">
            <v>0</v>
          </cell>
          <cell r="O28">
            <v>-1448.0150000000001</v>
          </cell>
        </row>
        <row r="29">
          <cell r="E29">
            <v>-29901.168999999998</v>
          </cell>
          <cell r="O29">
            <v>-27940.684999999998</v>
          </cell>
        </row>
        <row r="30">
          <cell r="E30">
            <v>23493.214</v>
          </cell>
          <cell r="O30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J9">
            <v>-46958.415000000001</v>
          </cell>
          <cell r="M9">
            <v>6903.1189999999997</v>
          </cell>
          <cell r="O9">
            <v>-63880.157999999996</v>
          </cell>
        </row>
        <row r="10">
          <cell r="J10">
            <v>4028.6859999999997</v>
          </cell>
          <cell r="M10">
            <v>5110.5330000000004</v>
          </cell>
          <cell r="O10">
            <v>-4870.8010000000013</v>
          </cell>
        </row>
        <row r="11">
          <cell r="J11">
            <v>3387</v>
          </cell>
          <cell r="M11">
            <v>348.209</v>
          </cell>
          <cell r="O11">
            <v>2663.7260000000001</v>
          </cell>
        </row>
        <row r="13">
          <cell r="J13">
            <v>-4892</v>
          </cell>
          <cell r="M13">
            <v>1860.0810000000001</v>
          </cell>
          <cell r="O13">
            <v>-8528.8330000000005</v>
          </cell>
        </row>
        <row r="14">
          <cell r="J14">
            <v>858.42700000000002</v>
          </cell>
          <cell r="M14">
            <v>2517.0659999999998</v>
          </cell>
          <cell r="O14">
            <v>-2611.9809999999998</v>
          </cell>
        </row>
        <row r="15">
          <cell r="J15">
            <v>1836</v>
          </cell>
          <cell r="M15">
            <v>1849.1360000000002</v>
          </cell>
          <cell r="O15">
            <v>-1294.5470000000003</v>
          </cell>
        </row>
        <row r="16">
          <cell r="J16">
            <v>-92.724000000000004</v>
          </cell>
          <cell r="M16">
            <v>7322.1759999999995</v>
          </cell>
          <cell r="O16">
            <v>-8855.9339999999993</v>
          </cell>
        </row>
        <row r="17">
          <cell r="J17">
            <v>2224</v>
          </cell>
          <cell r="M17">
            <v>3270.25</v>
          </cell>
          <cell r="O17">
            <v>-2235.4279999999999</v>
          </cell>
        </row>
        <row r="19">
          <cell r="J19">
            <v>1.415</v>
          </cell>
          <cell r="M19">
            <v>1542.4860000000001</v>
          </cell>
          <cell r="O19">
            <v>-3364.9630000000002</v>
          </cell>
        </row>
        <row r="20">
          <cell r="J20">
            <v>1147</v>
          </cell>
          <cell r="M20">
            <v>138.44999999999999</v>
          </cell>
          <cell r="O20">
            <v>1008.55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0</v>
          </cell>
          <cell r="M22">
            <v>537.20399999999995</v>
          </cell>
          <cell r="O22">
            <v>-1010.9559999999999</v>
          </cell>
        </row>
        <row r="23">
          <cell r="J23">
            <v>0</v>
          </cell>
          <cell r="M23">
            <v>0</v>
          </cell>
          <cell r="O23">
            <v>0</v>
          </cell>
        </row>
        <row r="27">
          <cell r="J27">
            <v>-30000</v>
          </cell>
          <cell r="O27">
            <v>-30000</v>
          </cell>
        </row>
        <row r="28">
          <cell r="M28">
            <v>0</v>
          </cell>
          <cell r="O28">
            <v>0</v>
          </cell>
        </row>
        <row r="29">
          <cell r="O29">
            <v>-42641.985000000001</v>
          </cell>
        </row>
        <row r="30">
          <cell r="O30">
            <v>23192.098000000002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M1" zoomScale="80" workbookViewId="0">
      <selection activeCell="U29" sqref="U29"/>
    </sheetView>
  </sheetViews>
  <sheetFormatPr defaultColWidth="9.109375" defaultRowHeight="13.2" x14ac:dyDescent="0.25"/>
  <cols>
    <col min="1" max="1" width="28.5546875" style="2" bestFit="1" customWidth="1"/>
    <col min="2" max="2" width="11" style="2" bestFit="1" customWidth="1"/>
    <col min="3" max="3" width="10.6640625" style="2" bestFit="1" customWidth="1"/>
    <col min="4" max="4" width="12.109375" style="2" customWidth="1"/>
    <col min="5" max="5" width="11" style="2" bestFit="1" customWidth="1"/>
    <col min="6" max="6" width="10.6640625" style="2" bestFit="1" customWidth="1"/>
    <col min="7" max="7" width="10.6640625" style="2" customWidth="1"/>
    <col min="8" max="8" width="24.109375" style="4" customWidth="1"/>
    <col min="9" max="9" width="10.88671875" style="2" customWidth="1"/>
    <col min="10" max="10" width="10.6640625" style="2" customWidth="1"/>
    <col min="11" max="11" width="12.5546875" style="2" customWidth="1"/>
    <col min="12" max="12" width="11" style="2" customWidth="1"/>
    <col min="13" max="14" width="10.6640625" style="2" customWidth="1"/>
    <col min="15" max="15" width="2.44140625" style="4" customWidth="1"/>
    <col min="16" max="16" width="11" style="2" customWidth="1"/>
    <col min="17" max="17" width="10.6640625" style="2" customWidth="1"/>
    <col min="18" max="18" width="12.44140625" style="2" customWidth="1"/>
    <col min="19" max="19" width="11" style="2" customWidth="1"/>
    <col min="20" max="21" width="10.6640625" style="2" customWidth="1"/>
    <col min="22" max="22" width="4.44140625" style="4" customWidth="1"/>
    <col min="23" max="23" width="11" style="2" customWidth="1"/>
    <col min="24" max="24" width="10.6640625" style="2" customWidth="1"/>
    <col min="25" max="25" width="12.88671875" style="2" customWidth="1"/>
    <col min="26" max="26" width="11" style="2" customWidth="1"/>
    <col min="27" max="27" width="10.6640625" style="2" customWidth="1"/>
    <col min="28" max="28" width="10.88671875" style="2" customWidth="1"/>
    <col min="29" max="29" width="2.6640625" style="4" customWidth="1"/>
    <col min="30" max="30" width="11" style="2" customWidth="1"/>
    <col min="31" max="31" width="10.6640625" style="2" customWidth="1"/>
    <col min="32" max="32" width="12.109375" style="2" customWidth="1"/>
    <col min="33" max="33" width="11" style="2" customWidth="1"/>
    <col min="34" max="34" width="10.6640625" style="2" customWidth="1"/>
    <col min="35" max="35" width="10.88671875" style="2" customWidth="1"/>
    <col min="36" max="36" width="9.109375" style="2"/>
    <col min="37" max="37" width="31.6640625" style="2" bestFit="1" customWidth="1"/>
    <col min="38" max="38" width="11" style="2" bestFit="1" customWidth="1"/>
    <col min="39" max="39" width="9.109375" style="2"/>
    <col min="40" max="40" width="11" style="2" customWidth="1"/>
    <col min="41" max="41" width="9.109375" style="2"/>
    <col min="42" max="42" width="11" style="2" customWidth="1"/>
    <col min="43" max="43" width="9.109375" style="2"/>
    <col min="44" max="44" width="11" style="2" bestFit="1" customWidth="1"/>
    <col min="45" max="45" width="9.109375" style="2"/>
    <col min="46" max="46" width="11" style="2" bestFit="1" customWidth="1"/>
    <col min="47" max="47" width="9.109375" style="2"/>
    <col min="48" max="48" width="11" style="2" bestFit="1" customWidth="1"/>
    <col min="49" max="49" width="9.109375" style="2"/>
    <col min="50" max="50" width="11" style="2" bestFit="1" customWidth="1"/>
    <col min="51" max="51" width="9.109375" style="2"/>
    <col min="52" max="52" width="11" style="2" bestFit="1" customWidth="1"/>
    <col min="53" max="53" width="9.109375" style="2"/>
    <col min="54" max="54" width="11" style="2" bestFit="1" customWidth="1"/>
    <col min="55" max="55" width="9.109375" style="2"/>
    <col min="56" max="56" width="11" style="2" bestFit="1" customWidth="1"/>
    <col min="57" max="57" width="9.109375" style="2"/>
    <col min="58" max="58" width="11" style="2" bestFit="1" customWidth="1"/>
    <col min="59" max="59" width="9.109375" style="2"/>
    <col min="60" max="60" width="11" style="2" bestFit="1" customWidth="1"/>
    <col min="61" max="16384" width="9.109375" style="2"/>
  </cols>
  <sheetData>
    <row r="1" spans="1:69" s="12" customFormat="1" ht="19.5" customHeight="1" thickBot="1" x14ac:dyDescent="0.3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5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8" thickBot="1" x14ac:dyDescent="0.3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-16.135788999999999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-46.958415000000002</v>
      </c>
      <c r="X3" s="21">
        <f t="shared" si="3"/>
        <v>6.9031189999999993</v>
      </c>
      <c r="Y3" s="158">
        <f t="shared" si="3"/>
        <v>-63.880157999999994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31.673782000000003</v>
      </c>
      <c r="AE3" s="21">
        <f t="shared" ref="AE3:AE8" si="5">+C3+J3+Q3+X3</f>
        <v>28.787011</v>
      </c>
      <c r="AF3" s="21">
        <f t="shared" ref="AF3:AF8" si="6">+D3+K3+R3+Y3</f>
        <v>14.073559500000002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5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7.4156859999999991</v>
      </c>
      <c r="X4" s="21">
        <f t="shared" si="13"/>
        <v>5.458742</v>
      </c>
      <c r="Y4" s="158">
        <f t="shared" si="13"/>
        <v>-2.207075000000001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80.135158849999996</v>
      </c>
      <c r="AE4" s="21">
        <f t="shared" si="5"/>
        <v>19.068826999999999</v>
      </c>
      <c r="AF4" s="21">
        <f t="shared" si="6"/>
        <v>43.56358784999999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>
        <f>+BD19</f>
        <v>143</v>
      </c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5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-4.8920000000000003</v>
      </c>
      <c r="X5" s="21">
        <f t="shared" si="23"/>
        <v>1.8600810000000001</v>
      </c>
      <c r="Y5" s="158">
        <f t="shared" si="23"/>
        <v>-8.5288330000000006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21.617000000000001</v>
      </c>
      <c r="AE5" s="21">
        <f t="shared" si="5"/>
        <v>7.6312569999999997</v>
      </c>
      <c r="AF5" s="21">
        <f t="shared" si="6"/>
        <v>9.1189030000000013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>
        <f>+BD20+BD21</f>
        <v>96</v>
      </c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5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0.85842700000000005</v>
      </c>
      <c r="X6" s="21">
        <f t="shared" si="23"/>
        <v>2.5170659999999998</v>
      </c>
      <c r="Y6" s="158">
        <f t="shared" si="23"/>
        <v>-2.6119809999999997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6.0778972799999993</v>
      </c>
      <c r="AE6" s="21">
        <f t="shared" si="5"/>
        <v>6.6997389999999992</v>
      </c>
      <c r="AF6" s="21">
        <f t="shared" si="6"/>
        <v>-3.3528377199999997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44</v>
      </c>
      <c r="BC6" s="65">
        <f t="shared" si="31"/>
        <v>26</v>
      </c>
      <c r="BD6" s="7">
        <f>+BD22</f>
        <v>48</v>
      </c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5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1.8360000000000001</v>
      </c>
      <c r="X7" s="21">
        <f t="shared" si="23"/>
        <v>1.8491360000000001</v>
      </c>
      <c r="Y7" s="158">
        <f t="shared" si="23"/>
        <v>-1.2945470000000003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38.015206999999997</v>
      </c>
      <c r="AE7" s="21">
        <f t="shared" si="5"/>
        <v>9.5574659999999998</v>
      </c>
      <c r="AF7" s="21">
        <f t="shared" si="6"/>
        <v>22.771759999999997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7">
        <f>+BD23</f>
        <v>30</v>
      </c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5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-9.2724000000000001E-2</v>
      </c>
      <c r="X8" s="21">
        <f t="shared" si="23"/>
        <v>7.3221759999999998</v>
      </c>
      <c r="Y8" s="158">
        <f t="shared" si="23"/>
        <v>-8.8559339999999995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2.8631720000000001</v>
      </c>
      <c r="AE8" s="21">
        <f t="shared" si="5"/>
        <v>17.203637000000001</v>
      </c>
      <c r="AF8" s="21">
        <f t="shared" si="6"/>
        <v>-18.624738999999998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7">
        <f>+BD29</f>
        <v>34</v>
      </c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5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2.2240000000000002</v>
      </c>
      <c r="X9" s="21">
        <f t="shared" si="37"/>
        <v>3.2702499999999999</v>
      </c>
      <c r="Y9" s="158">
        <f t="shared" si="37"/>
        <v>-2.2354279999999997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7.3517340000000004</v>
      </c>
      <c r="AE9" s="21">
        <f t="shared" si="38"/>
        <v>18.412856999999999</v>
      </c>
      <c r="AF9" s="21">
        <f t="shared" si="38"/>
        <v>-16.567861000000001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7">
        <f>+BD24</f>
        <v>62</v>
      </c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5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1.415E-3</v>
      </c>
      <c r="X10" s="21">
        <f t="shared" si="42"/>
        <v>1.542486</v>
      </c>
      <c r="Y10" s="158">
        <f t="shared" si="42"/>
        <v>-3.3649630000000004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2.264E-3</v>
      </c>
      <c r="AE10" s="21">
        <f t="shared" si="44"/>
        <v>2.473363</v>
      </c>
      <c r="AF10" s="21">
        <f t="shared" si="44"/>
        <v>-5.8958729999999999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7">
        <f>+BD26+BD27+BD28</f>
        <v>39</v>
      </c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8" thickBot="1" x14ac:dyDescent="0.3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-3.7758059999999958</v>
      </c>
      <c r="Q11" s="21">
        <f t="shared" si="49"/>
        <v>1.1761949999999999</v>
      </c>
      <c r="R11" s="21">
        <f t="shared" si="49"/>
        <v>-59.272211999999989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-28.853000000000002</v>
      </c>
      <c r="X11" s="21">
        <f t="shared" si="42"/>
        <v>1.371521</v>
      </c>
      <c r="Y11" s="158">
        <f t="shared" si="42"/>
        <v>-50.218253999999988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-30.281074999999998</v>
      </c>
      <c r="AE11" s="21">
        <f t="shared" si="50"/>
        <v>69.06681900000001</v>
      </c>
      <c r="AF11" s="21">
        <f t="shared" si="50"/>
        <v>-138.94399949999996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>
        <f>+BD25</f>
        <v>18</v>
      </c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8" thickBot="1" x14ac:dyDescent="0.3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31.038480000000007</v>
      </c>
      <c r="Q12" s="37">
        <f t="shared" si="55"/>
        <v>32.75573399999999</v>
      </c>
      <c r="R12" s="37">
        <f t="shared" si="55"/>
        <v>-31.105953999999983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-68.460611</v>
      </c>
      <c r="X12" s="159">
        <f t="shared" si="56"/>
        <v>32.094577000000001</v>
      </c>
      <c r="Y12" s="160">
        <f t="shared" si="56"/>
        <v>-143.19717299999999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157.45514012999999</v>
      </c>
      <c r="AE12" s="37">
        <f t="shared" si="57"/>
        <v>178.90097600000001</v>
      </c>
      <c r="AF12" s="37">
        <f t="shared" si="57"/>
        <v>-93.857499869999955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7">
        <f>+BD30</f>
        <v>165</v>
      </c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5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D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561</v>
      </c>
      <c r="BC13" s="106">
        <f>SUM(BC4:BC12)</f>
        <v>578</v>
      </c>
      <c r="BD13" s="106">
        <f t="shared" si="61"/>
        <v>635</v>
      </c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5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5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8" thickBot="1" x14ac:dyDescent="0.3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+'[6]Mgmt Summary'!J9/1000-45</f>
        <v>-16.135788999999999</v>
      </c>
      <c r="Q16" s="21">
        <f>+'[6]Mgmt Summary'!M9/1000</f>
        <v>7.9809809999999999</v>
      </c>
      <c r="R16" s="21">
        <f>+'[6]Mgmt Summary'!O9/1000</f>
        <v>13.858067999999999</v>
      </c>
      <c r="S16" s="22">
        <f>+'[6]Mgmt Summary'!C9/1000</f>
        <v>32.5</v>
      </c>
      <c r="T16" s="22">
        <f>+[6]Expenses!E9/1000</f>
        <v>6.9133320000000005</v>
      </c>
      <c r="U16" s="75">
        <f>+'[6]Mgmt Summary'!E9/1000</f>
        <v>15.606718000000001</v>
      </c>
      <c r="V16" s="24"/>
      <c r="W16" s="21">
        <f>+'[7]Mgmt Summary'!J9/1000</f>
        <v>-46.958415000000002</v>
      </c>
      <c r="X16" s="21">
        <f>+'[7]Mgmt Summary'!M9/1000</f>
        <v>6.9031189999999993</v>
      </c>
      <c r="Y16" s="21">
        <f>+'[7]Mgmt Summary'!O9/1000</f>
        <v>-63.880157999999994</v>
      </c>
      <c r="Z16" s="22">
        <f>+'[5]Mgmt Summary'!C9/1000</f>
        <v>45</v>
      </c>
      <c r="AA16" s="22">
        <f>+[5]Expenses!E9/1000</f>
        <v>6.9031189999999993</v>
      </c>
      <c r="AB16" s="75">
        <f>+'[5]Mgmt Summary'!E9/1000</f>
        <v>28.078257000000001</v>
      </c>
      <c r="AC16" s="3"/>
      <c r="AD16" s="21">
        <f t="shared" ref="AD16:AD24" si="62">+B16+I16+P16+W16</f>
        <v>31.673782000000003</v>
      </c>
      <c r="AE16" s="21">
        <f t="shared" ref="AE16:AE24" si="63">+C16+J16+Q16+X16</f>
        <v>28.787011</v>
      </c>
      <c r="AF16" s="21">
        <f t="shared" ref="AF16:AF24" si="64">+D16+K16+R16+Y16</f>
        <v>14.073559500000002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5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+('[6]Mgmt Summary'!J10+'[6]Mgmt Summary'!$J$11)/1000</f>
        <v>32.464047000000001</v>
      </c>
      <c r="Q17" s="21">
        <f>+('[6]Mgmt Summary'!M10+'[6]Mgmt Summary'!M11)/1000</f>
        <v>5.1395629999999999</v>
      </c>
      <c r="R17" s="21">
        <f>+('[6]Mgmt Summary'!O10+'[6]Mgmt Summary'!O11)/1000</f>
        <v>21.846977999999996</v>
      </c>
      <c r="S17" s="22">
        <f>+'[6]Mgmt Summary'!C10/1000+'[6]Mgmt Summary'!C11/1000</f>
        <v>18.75</v>
      </c>
      <c r="T17" s="22">
        <f>+[6]Expenses!E10/1000+[6]Expenses!E11/1000</f>
        <v>5.4528499999999998</v>
      </c>
      <c r="U17" s="23">
        <f>+'[6]Mgmt Summary'!E10/1000+'[6]Mgmt Summary'!E11/1000</f>
        <v>9.1264590000000005</v>
      </c>
      <c r="V17" s="24"/>
      <c r="W17" s="21">
        <f>+'[7]Mgmt Summary'!J10/1000+'[7]Mgmt Summary'!J11/1000</f>
        <v>7.4156859999999991</v>
      </c>
      <c r="X17" s="21">
        <f>+'[7]Mgmt Summary'!M10/1000+'[7]Mgmt Summary'!M11/1000</f>
        <v>5.458742</v>
      </c>
      <c r="Y17" s="21">
        <f>+'[7]Mgmt Summary'!O10/1000+'[7]Mgmt Summary'!O11/1000</f>
        <v>-2.207075000000001</v>
      </c>
      <c r="Z17" s="22">
        <f>+'[5]Mgmt Summary'!C10/1000+'[5]Mgmt Summary'!C11/1000</f>
        <v>18.75</v>
      </c>
      <c r="AA17" s="22">
        <f>+[5]Expenses!E10/1000+[5]Expenses!E11/1000</f>
        <v>5.458742</v>
      </c>
      <c r="AB17" s="23">
        <f>+'[5]Mgmt Summary'!E10/1000+'[5]Mgmt Summary'!E11/1000</f>
        <v>9.1272389999999994</v>
      </c>
      <c r="AC17" s="24"/>
      <c r="AD17" s="21">
        <f t="shared" si="62"/>
        <v>86.373311849999993</v>
      </c>
      <c r="AE17" s="21">
        <f t="shared" si="63"/>
        <v>18.498324</v>
      </c>
      <c r="AF17" s="21">
        <f t="shared" si="64"/>
        <v>51.123940849999997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8" thickBot="1" x14ac:dyDescent="0.3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+'[6]Mgmt Summary'!C12/1000</f>
        <v>0</v>
      </c>
      <c r="T18" s="22">
        <f>+[6]Expenses!E12/1000</f>
        <v>0</v>
      </c>
      <c r="U18" s="23">
        <f>+'[6]Mgmt Summary'!E12/1000</f>
        <v>0</v>
      </c>
      <c r="V18" s="24"/>
      <c r="W18" s="21"/>
      <c r="X18" s="21"/>
      <c r="Y18" s="21"/>
      <c r="Z18" s="22">
        <f>+'[5]Mgmt Summary'!C12/1000</f>
        <v>0</v>
      </c>
      <c r="AA18" s="22">
        <f>+[5]Expenses!E12/1000</f>
        <v>0</v>
      </c>
      <c r="AB18" s="23">
        <f>+'[5]Mgmt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5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+'[6]Mgmt Summary'!J13/1000</f>
        <v>8.9260000000000002</v>
      </c>
      <c r="Q19" s="21">
        <f>+'[6]Mgmt Summary'!M13/1000</f>
        <v>2.5604989999999996</v>
      </c>
      <c r="R19" s="21">
        <f>+'[6]Mgmt Summary'!O13/1000</f>
        <v>5.1617360000000012</v>
      </c>
      <c r="S19" s="22">
        <f>+'[6]Mgmt Summary'!C13/1000</f>
        <v>8.6593520000000002</v>
      </c>
      <c r="T19" s="22">
        <f>+[6]Expenses!E13/1000</f>
        <v>1.5277240000000001</v>
      </c>
      <c r="U19" s="23">
        <f>+'[6]Mgmt Summary'!E13/1000</f>
        <v>5.3528970000000005</v>
      </c>
      <c r="V19" s="24"/>
      <c r="W19" s="21">
        <f>+'[7]Mgmt Summary'!J13/1000</f>
        <v>-4.8920000000000003</v>
      </c>
      <c r="X19" s="21">
        <f>+'[7]Mgmt Summary'!M13/1000</f>
        <v>1.8600810000000001</v>
      </c>
      <c r="Y19" s="21">
        <f>+'[7]Mgmt Summary'!O13/1000</f>
        <v>-8.5288330000000006</v>
      </c>
      <c r="Z19" s="22">
        <f>+'[5]Mgmt Summary'!C13/1000</f>
        <v>8.75258</v>
      </c>
      <c r="AA19" s="22">
        <f>+[5]Expenses!E13/1000</f>
        <v>1.5600810000000001</v>
      </c>
      <c r="AB19" s="23">
        <f>+'[5]Mgmt Summary'!E13/1000</f>
        <v>5.4157469999999996</v>
      </c>
      <c r="AC19" s="24"/>
      <c r="AD19" s="21">
        <f t="shared" si="62"/>
        <v>21.617000000000001</v>
      </c>
      <c r="AE19" s="21">
        <f t="shared" si="63"/>
        <v>7.6312569999999997</v>
      </c>
      <c r="AF19" s="21">
        <f t="shared" si="64"/>
        <v>9.1189030000000013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D19" s="2">
        <f>84+50+9</f>
        <v>143</v>
      </c>
      <c r="BE19" s="100">
        <v>119</v>
      </c>
      <c r="BF19"/>
      <c r="BG19" s="100">
        <v>119</v>
      </c>
      <c r="BI19" s="100">
        <v>119</v>
      </c>
    </row>
    <row r="20" spans="1:65" x14ac:dyDescent="0.25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+'[6]Mgmt Summary'!J14/1000</f>
        <v>0.99688599999999972</v>
      </c>
      <c r="Q20" s="21">
        <f>+'[6]Mgmt Summary'!M14/1000</f>
        <v>2.093127</v>
      </c>
      <c r="R20" s="21">
        <f>+'[6]Mgmt Summary'!O14/1000</f>
        <v>-1.6838440000000001</v>
      </c>
      <c r="S20" s="22">
        <f>+'[6]Mgmt Summary'!C14/1000</f>
        <v>11.875</v>
      </c>
      <c r="T20" s="22">
        <f>+[6]Expenses!E14/1000</f>
        <v>2.5170659999999998</v>
      </c>
      <c r="U20" s="23">
        <f>+'[6]Mgmt Summary'!E14/1000</f>
        <v>8.401542000000001</v>
      </c>
      <c r="V20" s="24"/>
      <c r="W20" s="21">
        <f>+'[7]Mgmt Summary'!J14/1000</f>
        <v>0.85842700000000005</v>
      </c>
      <c r="X20" s="21">
        <f>+'[7]Mgmt Summary'!M14/1000</f>
        <v>2.5170659999999998</v>
      </c>
      <c r="Y20" s="21">
        <f>+'[7]Mgmt Summary'!O14/1000</f>
        <v>-2.6119809999999997</v>
      </c>
      <c r="Z20" s="22">
        <f>+'[5]Mgmt Summary'!C14/1000</f>
        <v>8.875</v>
      </c>
      <c r="AA20" s="22">
        <f>+[5]Expenses!E14/1000</f>
        <v>2.5170659999999998</v>
      </c>
      <c r="AB20" s="23">
        <f>+'[5]Mgmt Summary'!E14/1000</f>
        <v>5.404592000000001</v>
      </c>
      <c r="AC20" s="24"/>
      <c r="AD20" s="21">
        <f t="shared" si="62"/>
        <v>6.0778972799999993</v>
      </c>
      <c r="AE20" s="21">
        <f t="shared" si="63"/>
        <v>6.6997389999999992</v>
      </c>
      <c r="AF20" s="21">
        <f t="shared" si="64"/>
        <v>-3.3528377199999997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D20" s="2">
        <f>6+21+49+13</f>
        <v>89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5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+'[6]Mgmt Summary'!J15/1000</f>
        <v>5.7214499999999999</v>
      </c>
      <c r="Q21" s="21">
        <f>+'[6]Mgmt Summary'!M15/1000</f>
        <v>3.047825</v>
      </c>
      <c r="R21" s="21">
        <f>+'[6]Mgmt Summary'!O15/1000</f>
        <v>1.4289799999999999</v>
      </c>
      <c r="S21" s="22">
        <f>+'[6]Mgmt Summary'!C15/1000</f>
        <v>27.37</v>
      </c>
      <c r="T21" s="22">
        <f>+[6]Expenses!E15/1000</f>
        <v>3.3204479999999998</v>
      </c>
      <c r="U21" s="23">
        <f>+'[6]Mgmt Summary'!E15/1000</f>
        <v>21.837183</v>
      </c>
      <c r="V21" s="24"/>
      <c r="W21" s="21">
        <f>+'[7]Mgmt Summary'!J15/1000</f>
        <v>1.8360000000000001</v>
      </c>
      <c r="X21" s="21">
        <f>+'[7]Mgmt Summary'!M15/1000</f>
        <v>1.8491360000000001</v>
      </c>
      <c r="Y21" s="21">
        <f>+'[7]Mgmt Summary'!O15/1000</f>
        <v>-1.2945470000000003</v>
      </c>
      <c r="Z21" s="22">
        <f>+'[5]Mgmt Summary'!C15/1000</f>
        <v>29.545000000000002</v>
      </c>
      <c r="AA21" s="22">
        <f>+[5]Expenses!E15/1000</f>
        <v>1.8491360000000001</v>
      </c>
      <c r="AB21" s="23">
        <f>+'[5]Mgmt Summary'!E15/1000</f>
        <v>26.414453000000002</v>
      </c>
      <c r="AC21" s="24"/>
      <c r="AD21" s="21">
        <f t="shared" si="62"/>
        <v>38.015206999999997</v>
      </c>
      <c r="AE21" s="21">
        <f t="shared" si="63"/>
        <v>9.5574659999999998</v>
      </c>
      <c r="AF21" s="21">
        <f t="shared" si="64"/>
        <v>22.771759999999997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D21" s="2">
        <f>4+3</f>
        <v>7</v>
      </c>
      <c r="BE21" s="100">
        <v>17</v>
      </c>
      <c r="BG21" s="100">
        <v>17</v>
      </c>
      <c r="BI21" s="100">
        <v>17</v>
      </c>
    </row>
    <row r="22" spans="1:65" x14ac:dyDescent="0.25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+'[6]Mgmt Summary'!J16/1000</f>
        <v>1.2664900000000001</v>
      </c>
      <c r="Q22" s="21">
        <f>+'[6]Mgmt Summary'!M16/1000</f>
        <v>3.6831990000000001</v>
      </c>
      <c r="R22" s="21">
        <f>+'[6]Mgmt Summary'!O16/1000</f>
        <v>-4.1581299999999999</v>
      </c>
      <c r="S22" s="22">
        <f>+'[6]Mgmt Summary'!C16/1000</f>
        <v>5.7050000000000001</v>
      </c>
      <c r="T22" s="22">
        <f>+[6]Expenses!E16/1000</f>
        <v>4.6250780000000002</v>
      </c>
      <c r="U22" s="23">
        <f>+'[6]Mgmt Summary'!E16/1000</f>
        <v>0.24683999999999923</v>
      </c>
      <c r="V22" s="24"/>
      <c r="W22" s="21">
        <f>+'[7]Mgmt Summary'!J16/1000</f>
        <v>-9.2724000000000001E-2</v>
      </c>
      <c r="X22" s="21">
        <f>+'[7]Mgmt Summary'!M16/1000</f>
        <v>7.3221759999999998</v>
      </c>
      <c r="Y22" s="21">
        <f>+'[7]Mgmt Summary'!O16/1000</f>
        <v>-8.8559339999999995</v>
      </c>
      <c r="Z22" s="22">
        <f>+'[5]Mgmt Summary'!C16/1000</f>
        <v>13.3055</v>
      </c>
      <c r="AA22" s="22">
        <f>+[5]Expenses!E16/1000</f>
        <v>7.3221759999999998</v>
      </c>
      <c r="AB22" s="23">
        <f>+'[5]Mgmt Summary'!E16/1000</f>
        <v>4.5422900000000013</v>
      </c>
      <c r="AC22" s="24"/>
      <c r="AD22" s="21">
        <f t="shared" si="62"/>
        <v>2.8631720000000001</v>
      </c>
      <c r="AE22" s="21">
        <f t="shared" si="63"/>
        <v>17.203637000000001</v>
      </c>
      <c r="AF22" s="21">
        <f t="shared" si="64"/>
        <v>-18.624738999999998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7+33+4</f>
        <v>44</v>
      </c>
      <c r="BC22" s="100">
        <v>26</v>
      </c>
      <c r="BD22" s="65">
        <f>2+7+2+37</f>
        <v>48</v>
      </c>
      <c r="BE22" s="100">
        <v>26</v>
      </c>
      <c r="BG22" s="100">
        <v>26</v>
      </c>
      <c r="BI22" s="100">
        <v>26</v>
      </c>
    </row>
    <row r="23" spans="1:65" x14ac:dyDescent="0.25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+'[6]Mgmt Summary'!J17/1000</f>
        <v>1.5743530000000001</v>
      </c>
      <c r="Q23" s="21">
        <f>+'[6]Mgmt Summary'!M17/1000</f>
        <v>6.1434679999999995</v>
      </c>
      <c r="R23" s="21">
        <f>+'[6]Mgmt Summary'!O17/1000</f>
        <v>-5.7566199999999998</v>
      </c>
      <c r="S23" s="22">
        <f>+'[6]Mgmt Summary'!C17/1000</f>
        <v>8</v>
      </c>
      <c r="T23" s="22">
        <f>+[6]Expenses!E17/1000</f>
        <v>1.43025</v>
      </c>
      <c r="U23" s="23">
        <f>+'[6]Mgmt Summary'!E17/1000</f>
        <v>5.3767870000000002</v>
      </c>
      <c r="V23" s="24"/>
      <c r="W23" s="21">
        <f>+'[7]Mgmt Summary'!J17/1000</f>
        <v>2.2240000000000002</v>
      </c>
      <c r="X23" s="21">
        <f>+'[7]Mgmt Summary'!M17/1000</f>
        <v>3.2702499999999999</v>
      </c>
      <c r="Y23" s="21">
        <f>+'[7]Mgmt Summary'!O17/1000</f>
        <v>-2.2354279999999997</v>
      </c>
      <c r="Z23" s="22">
        <f>+'[5]Mgmt Summary'!C17/1000</f>
        <v>44</v>
      </c>
      <c r="AA23" s="22">
        <f>+[5]Expenses!E17/1000</f>
        <v>1.43025</v>
      </c>
      <c r="AB23" s="23">
        <f>+'[5]Mgmt Summary'!E17/1000</f>
        <v>41.380572000000001</v>
      </c>
      <c r="AC23" s="24"/>
      <c r="AD23" s="21">
        <f t="shared" si="62"/>
        <v>6.2435590000000003</v>
      </c>
      <c r="AE23" s="21">
        <f t="shared" si="63"/>
        <v>17.754318999999999</v>
      </c>
      <c r="AF23" s="21">
        <f t="shared" si="64"/>
        <v>-16.042884999999998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D23" s="65">
        <v>30</v>
      </c>
      <c r="BE23" s="100">
        <v>42</v>
      </c>
      <c r="BG23" s="100">
        <v>42</v>
      </c>
      <c r="BI23" s="100">
        <v>42</v>
      </c>
    </row>
    <row r="24" spans="1:65" x14ac:dyDescent="0.25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+'[6]Mgmt Summary'!J18/1000</f>
        <v>0</v>
      </c>
      <c r="Q24" s="21">
        <f>+'[6]Mgmt Summary'!M18/1000</f>
        <v>0</v>
      </c>
      <c r="R24" s="21">
        <f>+'[6]Mgmt Summary'!O18/1000</f>
        <v>0</v>
      </c>
      <c r="S24" s="22">
        <f>+'[6]Mgmt Summary'!C18/1000</f>
        <v>0</v>
      </c>
      <c r="T24" s="22">
        <f>+[6]Expenses!E18/1000</f>
        <v>0</v>
      </c>
      <c r="U24" s="23">
        <f>+'[6]Mgmt Summary'!E18/1000</f>
        <v>0</v>
      </c>
      <c r="V24" s="24"/>
      <c r="W24" s="21"/>
      <c r="X24" s="21"/>
      <c r="Y24" s="21"/>
      <c r="Z24" s="22">
        <f>+'[5]Mgmt Summary'!C18/1000</f>
        <v>0</v>
      </c>
      <c r="AA24" s="22">
        <f>+[5]Expenses!E18/1000</f>
        <v>0</v>
      </c>
      <c r="AB24" s="23">
        <f>+'[5]Mgmt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D24" s="65">
        <v>62</v>
      </c>
      <c r="BE24" s="100">
        <v>92</v>
      </c>
      <c r="BG24" s="100">
        <v>92</v>
      </c>
      <c r="BI24" s="100">
        <v>92</v>
      </c>
    </row>
    <row r="25" spans="1:65" x14ac:dyDescent="0.25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+'[6]Mgmt Summary'!J19/1000</f>
        <v>8.4899999999999993E-4</v>
      </c>
      <c r="Q25" s="21">
        <f>+'[6]Mgmt Summary'!M19/1000</f>
        <v>0.93087699999999995</v>
      </c>
      <c r="R25" s="21">
        <f>+'[6]Mgmt Summary'!O19/1000</f>
        <v>-2.53091</v>
      </c>
      <c r="S25" s="22">
        <f>+'[6]Mgmt Summary'!C19/1000</f>
        <v>3.75</v>
      </c>
      <c r="T25" s="22">
        <f>+[6]Expenses!E19/1000</f>
        <v>1.542486</v>
      </c>
      <c r="U25" s="23">
        <f>+'[6]Mgmt Summary'!E19/1000</f>
        <v>0.38362199999999985</v>
      </c>
      <c r="V25" s="24"/>
      <c r="W25" s="21">
        <f>+'[7]Mgmt Summary'!J19/1000</f>
        <v>1.415E-3</v>
      </c>
      <c r="X25" s="21">
        <f>+'[7]Mgmt Summary'!M19/1000</f>
        <v>1.542486</v>
      </c>
      <c r="Y25" s="21">
        <f>+'[7]Mgmt Summary'!O19/1000</f>
        <v>-3.3649630000000004</v>
      </c>
      <c r="Z25" s="22">
        <f>+'[5]Mgmt Summary'!C19/1000</f>
        <v>3.75</v>
      </c>
      <c r="AA25" s="22">
        <f>+[5]Expenses!E19/1000</f>
        <v>1.542486</v>
      </c>
      <c r="AB25" s="23">
        <f>+'[5]Mgmt Summary'!E19/1000</f>
        <v>0.38362199999999985</v>
      </c>
      <c r="AC25" s="24"/>
      <c r="AD25" s="21">
        <f t="shared" ref="AD25:AI25" si="68">+B25+I25+P25+W25</f>
        <v>2.264E-3</v>
      </c>
      <c r="AE25" s="21">
        <f t="shared" si="68"/>
        <v>2.473363</v>
      </c>
      <c r="AF25" s="21">
        <f t="shared" si="68"/>
        <v>-5.8958729999999999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D25" s="65">
        <v>18</v>
      </c>
      <c r="BE25" s="100">
        <v>27</v>
      </c>
      <c r="BG25" s="100">
        <v>27</v>
      </c>
      <c r="BI25" s="100">
        <v>27</v>
      </c>
    </row>
    <row r="26" spans="1:65" ht="13.8" thickBot="1" x14ac:dyDescent="0.3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SUM('[6]Mgmt Summary'!$J$20:$J$23)/1000+SUM('[6]Mgmt Summary'!$J$27:$J$27)/1000+45</f>
        <v>-3.7758059999999958</v>
      </c>
      <c r="Q26" s="21">
        <f>SUM('[6]Mgmt Summary'!M20:M23)/1000+'[6]Mgmt Summary'!$M$27/1000</f>
        <v>1.1761949999999999</v>
      </c>
      <c r="R26" s="21">
        <f>SUM('[6]Mgmt Summary'!O20:O23)/1000+'[6]Mgmt Summary'!$O$27/1000+'[6]Mgmt Summary'!$O$28/1000+'[6]Mgmt Summary'!$O$29/1000+'[6]Mgmt Summary'!$O$30/1000</f>
        <v>-59.272211999999989</v>
      </c>
      <c r="S26" s="22">
        <f>+SUM(('[6]Mgmt Summary'!C20:C23))/1000</f>
        <v>7.2037009999999997</v>
      </c>
      <c r="T26" s="22">
        <f>+SUM(([6]Expenses!E20:E22))/1000+[6]Expenses!$E$27/1000</f>
        <v>31.272687999999999</v>
      </c>
      <c r="U26" s="76">
        <f>+SUM(('[6]Mgmt Summary'!E20:E23))/1000+'[6]Mgmt Summary'!$E$27/1000+'[6]Mgmt Summary'!$E$28/1000+'[6]Mgmt Summary'!$E$29/1000+'[6]Mgmt Summary'!$E$30/1000</f>
        <v>-1.1209170000000022</v>
      </c>
      <c r="V26" s="24"/>
      <c r="W26" s="21">
        <f>SUM('[7]Mgmt Summary'!$J$20:$J$24)/1000+('[7]Mgmt Summary'!$J$27)/1000</f>
        <v>-28.853000000000002</v>
      </c>
      <c r="X26" s="21">
        <f>SUM('[7]Mgmt Summary'!$M$20:$M$24)/1000+'[7]Mgmt Summary'!$M$28/1000</f>
        <v>1.371521</v>
      </c>
      <c r="Y26" s="21">
        <f>SUM('[7]Mgmt Summary'!$O$20:$O$24)/1000+'[7]Mgmt Summary'!$O$28/1000+'[7]Mgmt Summary'!$O$29/1000+'[7]Mgmt Summary'!$O$27/1000+'[7]Mgmt Summary'!$O$30/1000</f>
        <v>-50.218253999999988</v>
      </c>
      <c r="Z26" s="22">
        <f>('[5]Mgmt Summary'!C20+'[5]Mgmt Summary'!C21+'[5]Mgmt Summary'!C22+'[5]Mgmt Summary'!C23)/1000</f>
        <v>3.3333919999999999</v>
      </c>
      <c r="AA26" s="22">
        <f>+([5]Expenses!$E$20+[5]Expenses!$E$21+[5]Expenses!$E$22+[5]Expenses!$E$26)/1000</f>
        <v>44.013506</v>
      </c>
      <c r="AB26" s="76">
        <f>+('[5]Mgmt Summary'!$E$20+'[5]Mgmt Summary'!$E$21+'[5]Mgmt Summary'!$E$22+'[5]Mgmt Summary'!$E$23+'[5]Mgmt Summary'!$E$27+'[5]Mgmt Summary'!$E$28)/1000</f>
        <v>-18.031861999999997</v>
      </c>
      <c r="AC26" s="24"/>
      <c r="AD26" s="21">
        <f t="shared" ref="AD26:AI26" si="69">+B26+I26+P26+W26</f>
        <v>-30.281074999999998</v>
      </c>
      <c r="AE26" s="21">
        <f t="shared" si="69"/>
        <v>69.06681900000001</v>
      </c>
      <c r="AF26" s="21">
        <f t="shared" si="69"/>
        <v>-138.94399949999996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D26" s="65">
        <v>39</v>
      </c>
      <c r="BE26" s="100">
        <v>44</v>
      </c>
      <c r="BG26" s="100">
        <v>44</v>
      </c>
      <c r="BI26" s="100">
        <v>44</v>
      </c>
    </row>
    <row r="27" spans="1:65" ht="13.8" thickBot="1" x14ac:dyDescent="0.3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31.038480000000007</v>
      </c>
      <c r="Q27" s="37">
        <f t="shared" si="72"/>
        <v>32.75573399999999</v>
      </c>
      <c r="R27" s="37">
        <f t="shared" si="72"/>
        <v>-31.105953999999983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-68.460611</v>
      </c>
      <c r="X27" s="37">
        <f t="shared" si="73"/>
        <v>32.094577000000001</v>
      </c>
      <c r="Y27" s="37">
        <f t="shared" si="73"/>
        <v>-143.19717299999999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157.45514012999999</v>
      </c>
      <c r="AE27" s="37">
        <f t="shared" si="74"/>
        <v>178.90097600000001</v>
      </c>
      <c r="AF27" s="37">
        <f t="shared" si="74"/>
        <v>-93.857499869999955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5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5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>
        <f>2+20+7+5</f>
        <v>34</v>
      </c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5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D30" s="2">
        <f>11+27+6+121</f>
        <v>165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5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561</v>
      </c>
      <c r="BC31" s="106">
        <f>SUM(BC19:BC30)</f>
        <v>578</v>
      </c>
      <c r="BD31" s="106">
        <f>SUM(BD19:BD30)</f>
        <v>635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8" thickBot="1" x14ac:dyDescent="0.3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5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8" thickBot="1" x14ac:dyDescent="0.3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5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78.632197000000005</v>
      </c>
      <c r="E35" s="52">
        <f t="shared" ref="E35:E43" si="80">+D35+W3</f>
        <v>31.673782000000003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5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80.135158849999996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5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21.617000000000001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5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6.0778972799999993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5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38.015206999999997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5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2.8631720000000001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5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7.3517340000000004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5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2.264E-3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8" thickBot="1" x14ac:dyDescent="0.3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-1.4280749999999958</v>
      </c>
      <c r="E43" s="55">
        <f t="shared" si="80"/>
        <v>-30.281074999999998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8" thickBot="1" x14ac:dyDescent="0.3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225.91575112999999</v>
      </c>
      <c r="E44" s="43">
        <f>SUM(E35:E43)</f>
        <v>157.45514012999999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5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5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31.038480000000007</v>
      </c>
      <c r="E47" s="28">
        <f>+W12</f>
        <v>-68.460611</v>
      </c>
      <c r="F47" s="34">
        <f>SUM(B47:E47)</f>
        <v>157.45514012999999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5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5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8" thickBot="1" x14ac:dyDescent="0.3">
      <c r="N50" s="68"/>
    </row>
    <row r="51" spans="1:35" x14ac:dyDescent="0.25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8" thickBot="1" x14ac:dyDescent="0.3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5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14.073559500000002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5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43.56358784999999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5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9.1189030000000013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5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-3.3528377199999997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5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22.771759999999997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5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-18.624738999999998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5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-16.567861000000001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5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-5.8958729999999999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8" thickBot="1" x14ac:dyDescent="0.3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-88.725745499999988</v>
      </c>
      <c r="E61" s="58">
        <f>+D11+K11+R11+Y11</f>
        <v>-138.94399949999996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8" thickBot="1" x14ac:dyDescent="0.3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49.339673129999994</v>
      </c>
      <c r="E62" s="43">
        <f>SUM(E53:E61)</f>
        <v>-93.857499869999955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5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5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5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5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-31.105953999999983</v>
      </c>
      <c r="E66" s="28">
        <f>+Y12</f>
        <v>-143.19717299999999</v>
      </c>
      <c r="F66" s="34">
        <f>SUM(B66:E66)</f>
        <v>-93.857499869999984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5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8" thickBot="1" x14ac:dyDescent="0.3">
      <c r="G68" s="73"/>
    </row>
    <row r="69" spans="1:14" x14ac:dyDescent="0.25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8" thickBot="1" x14ac:dyDescent="0.3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5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5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5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5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5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5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5">
      <c r="A77" s="63" t="s">
        <v>40</v>
      </c>
      <c r="B77" s="54"/>
      <c r="C77" s="54"/>
      <c r="D77" s="54">
        <v>0</v>
      </c>
      <c r="E77" s="55">
        <v>0</v>
      </c>
      <c r="F77" s="28">
        <f t="shared" si="93"/>
        <v>0</v>
      </c>
      <c r="G77" s="73"/>
    </row>
    <row r="78" spans="1:14" x14ac:dyDescent="0.25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5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5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8" thickBot="1" x14ac:dyDescent="0.3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8" thickBot="1" x14ac:dyDescent="0.3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5">
      <c r="B83" s="27"/>
      <c r="C83" s="27"/>
      <c r="D83" s="27"/>
      <c r="E83" s="27"/>
      <c r="F83" s="27"/>
      <c r="G83" s="73"/>
    </row>
    <row r="84" spans="1:7" x14ac:dyDescent="0.25">
      <c r="A84" s="30"/>
      <c r="B84" s="28"/>
      <c r="C84" s="28"/>
      <c r="D84" s="28"/>
      <c r="E84" s="28"/>
      <c r="F84" s="34"/>
      <c r="G84" s="73"/>
    </row>
    <row r="85" spans="1:7" x14ac:dyDescent="0.25">
      <c r="A85" s="73"/>
      <c r="B85" s="73"/>
      <c r="C85" s="73"/>
      <c r="D85" s="73"/>
      <c r="E85" s="73"/>
      <c r="F85" s="73"/>
      <c r="G85" s="73"/>
    </row>
    <row r="86" spans="1:7" ht="13.8" thickBot="1" x14ac:dyDescent="0.3">
      <c r="G86" s="73"/>
    </row>
    <row r="87" spans="1:7" x14ac:dyDescent="0.25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8" thickBot="1" x14ac:dyDescent="0.3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5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5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5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5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5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5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5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5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5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5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8" thickBot="1" x14ac:dyDescent="0.3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8" thickBot="1" x14ac:dyDescent="0.3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5">
      <c r="A101" s="8"/>
      <c r="B101" s="28"/>
      <c r="C101" s="28"/>
      <c r="D101" s="28"/>
      <c r="F101" s="35"/>
      <c r="G101" s="73"/>
    </row>
    <row r="102" spans="1:7" x14ac:dyDescent="0.25">
      <c r="G102" s="73"/>
    </row>
    <row r="103" spans="1:7" x14ac:dyDescent="0.25">
      <c r="A103" s="73"/>
      <c r="B103" s="73"/>
      <c r="C103" s="73"/>
      <c r="D103" s="73"/>
      <c r="E103" s="73"/>
      <c r="F103" s="73"/>
      <c r="G103" s="73"/>
    </row>
    <row r="104" spans="1:7" ht="13.8" thickBot="1" x14ac:dyDescent="0.3">
      <c r="G104" s="73"/>
    </row>
    <row r="105" spans="1:7" x14ac:dyDescent="0.25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8" thickBot="1" x14ac:dyDescent="0.3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5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5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5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5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5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5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5">
      <c r="A113" s="63" t="s">
        <v>40</v>
      </c>
      <c r="B113" s="53"/>
      <c r="C113" s="54"/>
      <c r="D113" s="54"/>
      <c r="E113" s="55">
        <v>-1.6020000000000001</v>
      </c>
      <c r="F113" s="28">
        <f t="shared" si="95"/>
        <v>-1.6020000000000001</v>
      </c>
      <c r="G113" s="73"/>
    </row>
    <row r="114" spans="1:7" x14ac:dyDescent="0.25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5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5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8" thickBot="1" x14ac:dyDescent="0.3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8" thickBot="1" x14ac:dyDescent="0.3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5">
      <c r="A119" s="8"/>
      <c r="B119" s="28"/>
      <c r="C119" s="28"/>
      <c r="D119" s="28"/>
      <c r="F119" s="35"/>
      <c r="G119" s="73"/>
    </row>
    <row r="120" spans="1:7" x14ac:dyDescent="0.25">
      <c r="G120" s="73"/>
    </row>
    <row r="121" spans="1:7" x14ac:dyDescent="0.25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3" workbookViewId="0">
      <selection activeCell="P42" sqref="P42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I34" sqref="I3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104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2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N23" sqref="N2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4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U12" sqref="AU12"/>
    </sheetView>
  </sheetViews>
  <sheetFormatPr defaultColWidth="9.109375" defaultRowHeight="13.2" x14ac:dyDescent="0.25"/>
  <cols>
    <col min="1" max="1" width="18" style="2" customWidth="1"/>
    <col min="2" max="2" width="13.6640625" style="2" bestFit="1" customWidth="1"/>
    <col min="3" max="3" width="16.6640625" style="2" bestFit="1" customWidth="1"/>
    <col min="4" max="5" width="12.109375" style="2" customWidth="1"/>
    <col min="6" max="6" width="2.44140625" style="4" customWidth="1"/>
    <col min="7" max="7" width="13.6640625" style="2" bestFit="1" customWidth="1"/>
    <col min="8" max="8" width="16.6640625" style="2" bestFit="1" customWidth="1"/>
    <col min="9" max="10" width="12.109375" style="2" customWidth="1"/>
    <col min="11" max="11" width="2.44140625" style="4" customWidth="1"/>
    <col min="12" max="12" width="12.6640625" style="2" bestFit="1" customWidth="1"/>
    <col min="13" max="13" width="15.6640625" style="2" bestFit="1" customWidth="1"/>
    <col min="14" max="15" width="12.109375" style="2" customWidth="1"/>
    <col min="16" max="16" width="2.44140625" style="4" customWidth="1"/>
    <col min="17" max="17" width="12.6640625" style="2" bestFit="1" customWidth="1"/>
    <col min="18" max="18" width="13.6640625" style="2" bestFit="1" customWidth="1"/>
    <col min="19" max="20" width="12.109375" style="2" customWidth="1"/>
    <col min="21" max="21" width="2.44140625" style="4" customWidth="1"/>
    <col min="22" max="22" width="13.6640625" style="2" bestFit="1" customWidth="1"/>
    <col min="23" max="23" width="15.6640625" style="2" bestFit="1" customWidth="1"/>
    <col min="24" max="25" width="12.109375" style="2" customWidth="1"/>
    <col min="26" max="26" width="2.44140625" style="7" customWidth="1"/>
    <col min="27" max="27" width="12.6640625" style="7" bestFit="1" customWidth="1"/>
    <col min="28" max="28" width="13.6640625" style="7" bestFit="1" customWidth="1"/>
    <col min="29" max="30" width="12.109375" style="7" customWidth="1"/>
    <col min="31" max="31" width="2.44140625" style="7" customWidth="1"/>
    <col min="32" max="32" width="12.6640625" style="7" bestFit="1" customWidth="1"/>
    <col min="33" max="33" width="13.6640625" style="7" bestFit="1" customWidth="1"/>
    <col min="34" max="35" width="12.109375" style="7" customWidth="1"/>
    <col min="36" max="36" width="2.44140625" style="7" customWidth="1"/>
    <col min="37" max="37" width="12.6640625" style="7" bestFit="1" customWidth="1"/>
    <col min="38" max="38" width="13.6640625" style="7" bestFit="1" customWidth="1"/>
    <col min="39" max="40" width="12.109375" style="7" customWidth="1"/>
    <col min="41" max="41" width="2.44140625" style="7" customWidth="1"/>
    <col min="42" max="42" width="12.6640625" style="7" bestFit="1" customWidth="1"/>
    <col min="43" max="43" width="13.6640625" style="7" bestFit="1" customWidth="1"/>
    <col min="44" max="45" width="12.109375" style="7" customWidth="1"/>
    <col min="46" max="46" width="2.44140625" style="7" customWidth="1"/>
    <col min="47" max="47" width="12.6640625" style="7" bestFit="1" customWidth="1"/>
    <col min="48" max="48" width="13.6640625" style="7" bestFit="1" customWidth="1"/>
    <col min="49" max="50" width="12.109375" style="7" customWidth="1"/>
    <col min="51" max="51" width="2.44140625" style="7" customWidth="1"/>
    <col min="52" max="52" width="13.6640625" style="7" bestFit="1" customWidth="1"/>
    <col min="53" max="53" width="13.6640625" style="2" bestFit="1" customWidth="1"/>
    <col min="54" max="55" width="12.109375" style="2" customWidth="1"/>
    <col min="56" max="56" width="2.44140625" style="2" customWidth="1"/>
    <col min="57" max="57" width="12.6640625" style="2" bestFit="1" customWidth="1"/>
    <col min="58" max="58" width="13.6640625" style="2" bestFit="1" customWidth="1"/>
    <col min="59" max="60" width="12.109375" style="2" customWidth="1"/>
    <col min="61" max="61" width="2.44140625" style="2" customWidth="1"/>
    <col min="62" max="62" width="13.6640625" style="2" bestFit="1" customWidth="1"/>
    <col min="63" max="63" width="15.6640625" style="2" bestFit="1" customWidth="1"/>
    <col min="64" max="65" width="12.109375" style="2" customWidth="1"/>
    <col min="66" max="68" width="9.109375" style="2"/>
    <col min="69" max="69" width="11.5546875" style="2" bestFit="1" customWidth="1"/>
    <col min="70" max="16384" width="9.109375" style="2"/>
  </cols>
  <sheetData>
    <row r="1" spans="1:138" s="12" customFormat="1" ht="19.5" customHeight="1" x14ac:dyDescent="0.25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5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5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69486</v>
      </c>
      <c r="R3" s="134">
        <f t="shared" ref="R3:T6" si="3">+AV11+BA11+BF11</f>
        <v>294215</v>
      </c>
      <c r="S3" s="134">
        <f t="shared" si="3"/>
        <v>9779</v>
      </c>
      <c r="T3" s="136">
        <f t="shared" si="3"/>
        <v>4992</v>
      </c>
      <c r="U3" s="135"/>
      <c r="V3" s="134">
        <f>+B3+G3+L3+Q3</f>
        <v>503138.73600000003</v>
      </c>
      <c r="W3" s="134">
        <f t="shared" ref="W3:Y6" si="4">+C3+H3+M3+R3</f>
        <v>3811190.1230000001</v>
      </c>
      <c r="X3" s="134">
        <f t="shared" si="4"/>
        <v>104396</v>
      </c>
      <c r="Y3" s="136">
        <f t="shared" si="4"/>
        <v>60344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5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6593</v>
      </c>
      <c r="R4" s="134">
        <f t="shared" si="3"/>
        <v>0</v>
      </c>
      <c r="S4" s="134">
        <f t="shared" si="3"/>
        <v>466</v>
      </c>
      <c r="T4" s="136">
        <f t="shared" si="3"/>
        <v>104</v>
      </c>
      <c r="U4" s="135"/>
      <c r="V4" s="134">
        <f>+B4+G4+L4+Q4</f>
        <v>70457.053999999989</v>
      </c>
      <c r="W4" s="134">
        <f t="shared" si="4"/>
        <v>9759.5119999999988</v>
      </c>
      <c r="X4" s="134">
        <f t="shared" si="4"/>
        <v>3340</v>
      </c>
      <c r="Y4" s="136">
        <f t="shared" si="4"/>
        <v>684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5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259335</v>
      </c>
      <c r="S5" s="134">
        <f t="shared" si="3"/>
        <v>180</v>
      </c>
      <c r="T5" s="136">
        <f t="shared" si="3"/>
        <v>118</v>
      </c>
      <c r="U5" s="135"/>
      <c r="V5" s="134">
        <f>+B5+G5+L5+Q5</f>
        <v>0</v>
      </c>
      <c r="W5" s="134">
        <f t="shared" si="4"/>
        <v>1038290.9</v>
      </c>
      <c r="X5" s="134">
        <f t="shared" si="4"/>
        <v>1240</v>
      </c>
      <c r="Y5" s="136">
        <f t="shared" si="4"/>
        <v>624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8" thickBot="1" x14ac:dyDescent="0.3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2645.66</v>
      </c>
      <c r="M6" s="134">
        <f t="shared" si="2"/>
        <v>0</v>
      </c>
      <c r="N6" s="134">
        <f t="shared" si="2"/>
        <v>5356</v>
      </c>
      <c r="O6" s="136">
        <f t="shared" si="2"/>
        <v>0</v>
      </c>
      <c r="P6" s="135"/>
      <c r="Q6" s="134">
        <f>+AU14+AZ14+BE14</f>
        <v>2291</v>
      </c>
      <c r="R6" s="134">
        <f t="shared" si="3"/>
        <v>0</v>
      </c>
      <c r="S6" s="134">
        <f t="shared" si="3"/>
        <v>3335</v>
      </c>
      <c r="T6" s="136">
        <f t="shared" si="3"/>
        <v>0</v>
      </c>
      <c r="U6" s="135"/>
      <c r="V6" s="134">
        <f>+B6+G6+L6+Q6</f>
        <v>7872.3379999999997</v>
      </c>
      <c r="W6" s="134">
        <f t="shared" si="4"/>
        <v>0</v>
      </c>
      <c r="X6" s="134">
        <f t="shared" si="4"/>
        <v>16592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8" thickBot="1" x14ac:dyDescent="0.3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182379.554</v>
      </c>
      <c r="M7" s="142">
        <f>SUM(M3:M6)</f>
        <v>1547212.5</v>
      </c>
      <c r="N7" s="142">
        <f>SUM(N3:N6)</f>
        <v>41119</v>
      </c>
      <c r="O7" s="143">
        <f>SUM(O3:O6)</f>
        <v>20636</v>
      </c>
      <c r="P7" s="144"/>
      <c r="Q7" s="142">
        <f>SUM(Q3:Q6)</f>
        <v>78370</v>
      </c>
      <c r="R7" s="142">
        <f>SUM(R3:R6)</f>
        <v>553550</v>
      </c>
      <c r="S7" s="142">
        <f>SUM(S3:S6)</f>
        <v>13760</v>
      </c>
      <c r="T7" s="143">
        <f>SUM(T3:T6)</f>
        <v>5214</v>
      </c>
      <c r="U7" s="135"/>
      <c r="V7" s="142">
        <f>SUM(V3:V6)</f>
        <v>581468.12800000003</v>
      </c>
      <c r="W7" s="142">
        <f>SUM(W3:W6)</f>
        <v>4859240.5350000001</v>
      </c>
      <c r="X7" s="142">
        <f>SUM(X3:X6)</f>
        <v>125568</v>
      </c>
      <c r="Y7" s="143">
        <f>SUM(Y3:Y6)</f>
        <v>61652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5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5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5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5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>
        <v>69486</v>
      </c>
      <c r="AV11" s="134">
        <v>294215</v>
      </c>
      <c r="AW11" s="134">
        <v>9779</v>
      </c>
      <c r="AX11" s="136">
        <v>4992</v>
      </c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5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>
        <v>6593</v>
      </c>
      <c r="AV12" s="134">
        <v>0</v>
      </c>
      <c r="AW12" s="134">
        <v>466</v>
      </c>
      <c r="AX12" s="136">
        <v>104</v>
      </c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5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>
        <v>0</v>
      </c>
      <c r="AV13" s="134">
        <v>259335</v>
      </c>
      <c r="AW13" s="134">
        <v>180</v>
      </c>
      <c r="AX13" s="136">
        <v>118</v>
      </c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8" thickBot="1" x14ac:dyDescent="0.3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1447</v>
      </c>
      <c r="AQ14" s="134">
        <v>0</v>
      </c>
      <c r="AR14" s="134">
        <v>2101</v>
      </c>
      <c r="AS14" s="136">
        <v>0</v>
      </c>
      <c r="AT14" s="135"/>
      <c r="AU14" s="134">
        <v>2291</v>
      </c>
      <c r="AV14" s="134">
        <v>0</v>
      </c>
      <c r="AW14" s="134">
        <v>3335</v>
      </c>
      <c r="AX14" s="136">
        <v>0</v>
      </c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8" thickBot="1" x14ac:dyDescent="0.3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5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5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5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5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5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5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8" thickBot="1" x14ac:dyDescent="0.3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8" thickBot="1" x14ac:dyDescent="0.3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5">
      <c r="V24" s="7"/>
      <c r="W24" s="7"/>
      <c r="X24" s="7"/>
      <c r="Y24" s="7"/>
    </row>
    <row r="26" spans="1:128" ht="15.6" x14ac:dyDescent="0.3">
      <c r="A26" s="155"/>
    </row>
  </sheetData>
  <phoneticPr fontId="0" type="noConversion"/>
  <pageMargins left="0.25" right="0.25" top="1" bottom="1" header="0.5" footer="0.5"/>
  <pageSetup scale="60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5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topLeftCell="C7" zoomScaleNormal="100" zoomScaleSheetLayoutView="85" workbookViewId="0">
      <selection activeCell="L23" sqref="L23"/>
    </sheetView>
  </sheetViews>
  <sheetFormatPr defaultColWidth="9.109375" defaultRowHeight="13.2" x14ac:dyDescent="0.25"/>
  <cols>
    <col min="1" max="1" width="2.6640625" style="78" customWidth="1"/>
    <col min="2" max="2" width="51.33203125" style="78" customWidth="1"/>
    <col min="3" max="3" width="7.6640625" style="78" customWidth="1"/>
    <col min="4" max="4" width="13.88671875" style="78" bestFit="1" customWidth="1"/>
    <col min="5" max="5" width="9" style="78" customWidth="1"/>
    <col min="6" max="6" width="8.88671875" style="78" customWidth="1"/>
    <col min="7" max="15" width="9" style="78" customWidth="1"/>
    <col min="16" max="16" width="3.109375" style="78" customWidth="1"/>
    <col min="17" max="16384" width="9.109375" style="78"/>
  </cols>
  <sheetData>
    <row r="1" spans="2:15" x14ac:dyDescent="0.25">
      <c r="B1" s="79" t="s">
        <v>61</v>
      </c>
      <c r="C1" s="79"/>
      <c r="J1" s="80" t="str">
        <f ca="1">CELL("FILENAME",A1)</f>
        <v>O:\Fin_Ops\Finrpt\Global\Management Summaries\2001\4Q 2001\Radar Screens\[RADAR Screens-4Q 1116.xls]Funds Flow-Cap Employed</v>
      </c>
    </row>
    <row r="2" spans="2:15" x14ac:dyDescent="0.25">
      <c r="B2" s="79" t="s">
        <v>62</v>
      </c>
      <c r="C2" s="79"/>
      <c r="J2" s="81">
        <f ca="1">NOW()</f>
        <v>37214.318435763889</v>
      </c>
    </row>
    <row r="3" spans="2:15" x14ac:dyDescent="0.25">
      <c r="B3" s="79" t="s">
        <v>63</v>
      </c>
      <c r="C3" s="79"/>
      <c r="J3" s="82">
        <f ca="1">NOW()</f>
        <v>37214.318435763889</v>
      </c>
    </row>
    <row r="4" spans="2:15" x14ac:dyDescent="0.25">
      <c r="B4" s="129" t="s">
        <v>101</v>
      </c>
      <c r="C4" s="79"/>
    </row>
    <row r="5" spans="2:15" x14ac:dyDescent="0.25">
      <c r="B5" s="79" t="s">
        <v>64</v>
      </c>
      <c r="C5" s="79"/>
    </row>
    <row r="6" spans="2:15" ht="3.75" customHeight="1" thickBot="1" x14ac:dyDescent="0.3"/>
    <row r="7" spans="2:15" x14ac:dyDescent="0.25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5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5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5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f>+L11-K11</f>
        <v>84.108000000000004</v>
      </c>
      <c r="M10" s="90">
        <v>0</v>
      </c>
      <c r="N10" s="90">
        <v>0</v>
      </c>
      <c r="O10" s="91">
        <v>0</v>
      </c>
    </row>
    <row r="11" spans="2:15" x14ac:dyDescent="0.25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-261.14999999999998</v>
      </c>
      <c r="M11" s="111">
        <v>0</v>
      </c>
      <c r="N11" s="111">
        <v>0</v>
      </c>
      <c r="O11" s="112">
        <v>0</v>
      </c>
    </row>
    <row r="12" spans="2:15" x14ac:dyDescent="0.25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5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3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3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5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23.25" customHeight="1" x14ac:dyDescent="0.25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61">
        <v>7</v>
      </c>
      <c r="J17" s="117">
        <v>8</v>
      </c>
      <c r="K17" s="117">
        <v>9</v>
      </c>
      <c r="L17" s="161">
        <v>10</v>
      </c>
      <c r="M17" s="117">
        <v>11</v>
      </c>
      <c r="N17" s="117">
        <v>12</v>
      </c>
      <c r="O17" s="118">
        <v>13</v>
      </c>
    </row>
    <row r="18" spans="2:15" x14ac:dyDescent="0.25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5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5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5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>
        <f>34.4-(51.1*0.65)</f>
        <v>1.1849999999999952</v>
      </c>
      <c r="M21" s="90"/>
      <c r="N21" s="90"/>
      <c r="O21" s="91"/>
    </row>
    <row r="22" spans="2:15" x14ac:dyDescent="0.25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5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f>L21+(23*0.65)</f>
        <v>16.134999999999998</v>
      </c>
      <c r="M23" s="90">
        <v>0</v>
      </c>
      <c r="N23" s="90">
        <v>0</v>
      </c>
      <c r="O23" s="91">
        <v>0</v>
      </c>
    </row>
    <row r="24" spans="2:15" x14ac:dyDescent="0.25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21.513333333333332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5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>
        <f>1164.947-51.5</f>
        <v>1113.4469999999999</v>
      </c>
      <c r="M25" s="90"/>
      <c r="N25" s="90"/>
      <c r="O25" s="91"/>
    </row>
    <row r="26" spans="2:15" x14ac:dyDescent="0.25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556.72349999999994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5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556.72349999999994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5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111">
        <f>SUM($C$28,$D25:L25)/L17</f>
        <v>1061.5149738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5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530.7574869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5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5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111">
        <f>SUM($C$31,$D30:L30)/L17</f>
        <v>789.14549999999997</v>
      </c>
      <c r="M31" s="90">
        <f t="shared" si="2"/>
        <v>789.14549999999997</v>
      </c>
      <c r="N31" s="90">
        <f t="shared" si="2"/>
        <v>789.14549999999997</v>
      </c>
      <c r="O31" s="91">
        <f t="shared" si="2"/>
        <v>789.14549999999997</v>
      </c>
    </row>
    <row r="32" spans="2:15" x14ac:dyDescent="0.25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5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N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>
        <f>IF(L24=0,"-",L24/L28)</f>
        <v>2.0266631997022267E-2</v>
      </c>
      <c r="M33" s="119" t="str">
        <f t="shared" si="3"/>
        <v>-</v>
      </c>
      <c r="N33" s="119" t="str">
        <f t="shared" si="3"/>
        <v>-</v>
      </c>
      <c r="O33" s="120" t="str">
        <f>IF(O24=0,"-",O24/O31)</f>
        <v>-</v>
      </c>
    </row>
    <row r="34" spans="2:15" x14ac:dyDescent="0.25">
      <c r="B34" s="87" t="s">
        <v>84</v>
      </c>
      <c r="C34" s="126"/>
      <c r="D34" s="121">
        <f>$L$33</f>
        <v>2.0266631997022267E-2</v>
      </c>
      <c r="E34" s="121">
        <f t="shared" ref="E34:O34" si="4">$L$33</f>
        <v>2.0266631997022267E-2</v>
      </c>
      <c r="F34" s="121">
        <f t="shared" si="4"/>
        <v>2.0266631997022267E-2</v>
      </c>
      <c r="G34" s="121">
        <f t="shared" si="4"/>
        <v>2.0266631997022267E-2</v>
      </c>
      <c r="H34" s="121">
        <f t="shared" si="4"/>
        <v>2.0266631997022267E-2</v>
      </c>
      <c r="I34" s="121">
        <f t="shared" si="4"/>
        <v>2.0266631997022267E-2</v>
      </c>
      <c r="J34" s="121">
        <f t="shared" si="4"/>
        <v>2.0266631997022267E-2</v>
      </c>
      <c r="K34" s="121">
        <f t="shared" si="4"/>
        <v>2.0266631997022267E-2</v>
      </c>
      <c r="L34" s="121">
        <f t="shared" si="4"/>
        <v>2.0266631997022267E-2</v>
      </c>
      <c r="M34" s="121">
        <f t="shared" si="4"/>
        <v>2.0266631997022267E-2</v>
      </c>
      <c r="N34" s="121">
        <f t="shared" si="4"/>
        <v>2.0266631997022267E-2</v>
      </c>
      <c r="O34" s="162">
        <f t="shared" si="4"/>
        <v>2.0266631997022267E-2</v>
      </c>
    </row>
    <row r="35" spans="2:15" x14ac:dyDescent="0.25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5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>
        <f t="shared" si="5"/>
        <v>0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8" thickBot="1" x14ac:dyDescent="0.3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ht="13.8" thickBot="1" x14ac:dyDescent="0.3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15" x14ac:dyDescent="0.25">
      <c r="B39" s="83" t="s">
        <v>105</v>
      </c>
      <c r="C39" s="85"/>
      <c r="D39" s="177" t="s">
        <v>60</v>
      </c>
      <c r="E39" s="177" t="s">
        <v>6</v>
      </c>
      <c r="F39" s="177" t="s">
        <v>7</v>
      </c>
      <c r="G39" s="177" t="s">
        <v>8</v>
      </c>
      <c r="H39" s="177" t="s">
        <v>9</v>
      </c>
      <c r="I39" s="177" t="s">
        <v>10</v>
      </c>
      <c r="J39" s="177" t="s">
        <v>11</v>
      </c>
      <c r="K39" s="177" t="s">
        <v>12</v>
      </c>
      <c r="L39" s="177" t="s">
        <v>66</v>
      </c>
      <c r="M39" s="177" t="s">
        <v>14</v>
      </c>
      <c r="N39" s="177" t="s">
        <v>15</v>
      </c>
      <c r="O39" s="178" t="s">
        <v>16</v>
      </c>
    </row>
    <row r="40" spans="2:15" x14ac:dyDescent="0.25">
      <c r="B40" s="87" t="s">
        <v>67</v>
      </c>
      <c r="C40" s="88"/>
      <c r="D40" s="88">
        <f>304.6-300</f>
        <v>4.6000000000000227</v>
      </c>
      <c r="E40" s="88">
        <f>-111.7</f>
        <v>-111.7</v>
      </c>
      <c r="F40" s="88">
        <f>-351.2+300</f>
        <v>-51.199999999999989</v>
      </c>
      <c r="G40" s="88">
        <v>-48.2</v>
      </c>
      <c r="H40" s="88">
        <v>-113.3</v>
      </c>
      <c r="I40" s="88">
        <v>11.5</v>
      </c>
      <c r="J40" s="88">
        <v>104.3</v>
      </c>
      <c r="K40" s="88">
        <v>-49.5</v>
      </c>
      <c r="L40" s="88">
        <v>12.5</v>
      </c>
      <c r="M40" s="88"/>
      <c r="N40" s="88"/>
      <c r="O40" s="89"/>
    </row>
    <row r="41" spans="2:15" x14ac:dyDescent="0.25">
      <c r="B41" s="87" t="s">
        <v>68</v>
      </c>
      <c r="C41" s="88"/>
      <c r="D41" s="88">
        <f>+D40</f>
        <v>4.6000000000000227</v>
      </c>
      <c r="E41" s="88">
        <f>+D41+E40</f>
        <v>-107.09999999999998</v>
      </c>
      <c r="F41" s="88">
        <f t="shared" ref="F41:O41" si="7">+E41+F40</f>
        <v>-158.29999999999995</v>
      </c>
      <c r="G41" s="88">
        <f t="shared" si="7"/>
        <v>-206.49999999999994</v>
      </c>
      <c r="H41" s="88">
        <f t="shared" si="7"/>
        <v>-319.79999999999995</v>
      </c>
      <c r="I41" s="88">
        <f t="shared" si="7"/>
        <v>-308.29999999999995</v>
      </c>
      <c r="J41" s="88">
        <f t="shared" si="7"/>
        <v>-203.99999999999994</v>
      </c>
      <c r="K41" s="88">
        <f t="shared" si="7"/>
        <v>-253.49999999999994</v>
      </c>
      <c r="L41" s="88">
        <f t="shared" si="7"/>
        <v>-240.99999999999994</v>
      </c>
      <c r="M41" s="88">
        <f t="shared" si="7"/>
        <v>-240.99999999999994</v>
      </c>
      <c r="N41" s="88">
        <f t="shared" si="7"/>
        <v>-240.99999999999994</v>
      </c>
      <c r="O41" s="89">
        <f t="shared" si="7"/>
        <v>-240.99999999999994</v>
      </c>
    </row>
    <row r="42" spans="2:15" x14ac:dyDescent="0.25">
      <c r="B42" s="87" t="s">
        <v>69</v>
      </c>
      <c r="C42" s="88"/>
      <c r="D42" s="88">
        <v>0.5</v>
      </c>
      <c r="E42" s="88">
        <v>-12.7</v>
      </c>
      <c r="F42" s="88">
        <v>-20.100000000000001</v>
      </c>
      <c r="G42" s="88">
        <v>10.7</v>
      </c>
      <c r="H42" s="88">
        <v>-0.6</v>
      </c>
      <c r="I42" s="88">
        <v>10.8</v>
      </c>
      <c r="J42" s="88">
        <v>0.7</v>
      </c>
      <c r="K42" s="88">
        <v>0.7</v>
      </c>
      <c r="L42" s="88">
        <v>11.1</v>
      </c>
      <c r="M42" s="88">
        <v>15.9</v>
      </c>
      <c r="N42" s="88">
        <v>4</v>
      </c>
      <c r="O42" s="89">
        <v>37.6</v>
      </c>
    </row>
    <row r="43" spans="2:15" ht="13.8" thickBot="1" x14ac:dyDescent="0.3">
      <c r="B43" s="92" t="s">
        <v>70</v>
      </c>
      <c r="C43" s="93"/>
      <c r="D43" s="93">
        <f>+D42</f>
        <v>0.5</v>
      </c>
      <c r="E43" s="93">
        <f t="shared" ref="E43:O43" si="8">+D43+E42</f>
        <v>-12.2</v>
      </c>
      <c r="F43" s="93">
        <f t="shared" si="8"/>
        <v>-32.299999999999997</v>
      </c>
      <c r="G43" s="93">
        <f t="shared" si="8"/>
        <v>-21.599999999999998</v>
      </c>
      <c r="H43" s="93">
        <f t="shared" si="8"/>
        <v>-22.2</v>
      </c>
      <c r="I43" s="93">
        <f t="shared" si="8"/>
        <v>-11.399999999999999</v>
      </c>
      <c r="J43" s="93">
        <f t="shared" si="8"/>
        <v>-10.7</v>
      </c>
      <c r="K43" s="93">
        <f t="shared" si="8"/>
        <v>-10</v>
      </c>
      <c r="L43" s="93">
        <f t="shared" si="8"/>
        <v>1.0999999999999996</v>
      </c>
      <c r="M43" s="93">
        <f t="shared" si="8"/>
        <v>17</v>
      </c>
      <c r="N43" s="93">
        <f t="shared" si="8"/>
        <v>21</v>
      </c>
      <c r="O43" s="179">
        <f t="shared" si="8"/>
        <v>58.6</v>
      </c>
    </row>
  </sheetData>
  <phoneticPr fontId="20" type="noConversion"/>
  <pageMargins left="0.28000000000000003" right="0.28999999999999998" top="0.34" bottom="0.2" header="0.21" footer="0.16"/>
  <pageSetup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4"/>
  <sheetViews>
    <sheetView topLeftCell="B1" zoomScaleNormal="100" zoomScaleSheetLayoutView="85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H33" sqref="H33"/>
    </sheetView>
  </sheetViews>
  <sheetFormatPr defaultColWidth="9.109375" defaultRowHeight="13.2" x14ac:dyDescent="0.25"/>
  <cols>
    <col min="1" max="1" width="2.6640625" style="78" customWidth="1"/>
    <col min="2" max="2" width="40.6640625" style="78" customWidth="1"/>
    <col min="3" max="3" width="1.44140625" style="78" customWidth="1"/>
    <col min="4" max="4" width="13.88671875" style="78" bestFit="1" customWidth="1"/>
    <col min="5" max="5" width="9" style="78" customWidth="1"/>
    <col min="6" max="6" width="8.88671875" style="78" customWidth="1"/>
    <col min="7" max="15" width="9" style="78" customWidth="1"/>
    <col min="16" max="16" width="3.109375" style="78" customWidth="1"/>
    <col min="17" max="16384" width="9.109375" style="78"/>
  </cols>
  <sheetData>
    <row r="1" spans="2:15" x14ac:dyDescent="0.25">
      <c r="B1" s="79" t="s">
        <v>61</v>
      </c>
      <c r="C1" s="79"/>
      <c r="J1" s="80" t="str">
        <f ca="1">CELL("FILENAME",A1)</f>
        <v>O:\Fin_Ops\Finrpt\Global\Management Summaries\2001\4Q 2001\Radar Screens\[RADAR Screens-4Q 1116.xls]Cash Flow by Team</v>
      </c>
    </row>
    <row r="2" spans="2:15" x14ac:dyDescent="0.25">
      <c r="B2" s="79" t="s">
        <v>62</v>
      </c>
      <c r="C2" s="79"/>
      <c r="J2" s="81">
        <f ca="1">NOW()</f>
        <v>37214.318435763889</v>
      </c>
    </row>
    <row r="3" spans="2:15" x14ac:dyDescent="0.25">
      <c r="B3" s="79" t="s">
        <v>63</v>
      </c>
      <c r="C3" s="79"/>
      <c r="J3" s="82">
        <f ca="1">NOW()</f>
        <v>37214.318435763889</v>
      </c>
    </row>
    <row r="4" spans="2:15" x14ac:dyDescent="0.25">
      <c r="B4" s="129" t="s">
        <v>101</v>
      </c>
      <c r="C4" s="79"/>
    </row>
    <row r="5" spans="2:15" x14ac:dyDescent="0.25">
      <c r="B5" s="79" t="s">
        <v>64</v>
      </c>
      <c r="C5" s="79"/>
    </row>
    <row r="6" spans="2:15" ht="3.75" customHeight="1" thickBot="1" x14ac:dyDescent="0.3"/>
    <row r="7" spans="2:15" x14ac:dyDescent="0.25">
      <c r="B7" s="163" t="s">
        <v>34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x14ac:dyDescent="0.25">
      <c r="B8" s="164" t="s">
        <v>65</v>
      </c>
      <c r="C8" s="88"/>
      <c r="D8" s="109" t="s">
        <v>60</v>
      </c>
      <c r="E8" s="109" t="s">
        <v>6</v>
      </c>
      <c r="F8" s="109" t="s">
        <v>7</v>
      </c>
      <c r="G8" s="109" t="s">
        <v>8</v>
      </c>
      <c r="H8" s="109" t="s">
        <v>9</v>
      </c>
      <c r="I8" s="109" t="s">
        <v>10</v>
      </c>
      <c r="J8" s="109" t="s">
        <v>11</v>
      </c>
      <c r="K8" s="109" t="s">
        <v>12</v>
      </c>
      <c r="L8" s="109" t="s">
        <v>66</v>
      </c>
      <c r="M8" s="109" t="s">
        <v>14</v>
      </c>
      <c r="N8" s="109" t="s">
        <v>15</v>
      </c>
      <c r="O8" s="110" t="s">
        <v>16</v>
      </c>
    </row>
    <row r="9" spans="2:15" x14ac:dyDescent="0.25">
      <c r="B9" s="87" t="s">
        <v>67</v>
      </c>
      <c r="C9" s="88"/>
      <c r="D9" s="90">
        <v>-52.095999999999997</v>
      </c>
      <c r="E9" s="90">
        <v>-22.103000000000002</v>
      </c>
      <c r="F9" s="90">
        <v>-77.444000000000003</v>
      </c>
      <c r="G9" s="90">
        <v>-0.44500000000000001</v>
      </c>
      <c r="H9" s="90">
        <v>35.423999999999999</v>
      </c>
      <c r="I9" s="90">
        <v>-66.617000000000004</v>
      </c>
      <c r="J9" s="90">
        <v>-21.798999999999999</v>
      </c>
      <c r="K9" s="90">
        <v>15.708</v>
      </c>
      <c r="L9" s="90">
        <v>-3.9060000000000001</v>
      </c>
      <c r="M9" s="90"/>
      <c r="N9" s="90"/>
      <c r="O9" s="91"/>
    </row>
    <row r="10" spans="2:15" x14ac:dyDescent="0.25">
      <c r="B10" s="87" t="s">
        <v>68</v>
      </c>
      <c r="C10" s="88"/>
      <c r="D10" s="165">
        <f>SUM($C9:D9)</f>
        <v>-52.095999999999997</v>
      </c>
      <c r="E10" s="165">
        <f>SUM($C9:E9)</f>
        <v>-74.198999999999998</v>
      </c>
      <c r="F10" s="165">
        <f>SUM($C9:F9)</f>
        <v>-151.643</v>
      </c>
      <c r="G10" s="165">
        <f>SUM($C9:G9)</f>
        <v>-152.08799999999999</v>
      </c>
      <c r="H10" s="165">
        <f>SUM($C9:H9)</f>
        <v>-116.66399999999999</v>
      </c>
      <c r="I10" s="165">
        <f>SUM($C9:I9)</f>
        <v>-183.28100000000001</v>
      </c>
      <c r="J10" s="165">
        <f>SUM($C9:J9)</f>
        <v>-205.08</v>
      </c>
      <c r="K10" s="165">
        <f>SUM($C9:K9)</f>
        <v>-189.37200000000001</v>
      </c>
      <c r="L10" s="165">
        <f>SUM($C9:L9)</f>
        <v>-193.27800000000002</v>
      </c>
      <c r="M10" s="165"/>
      <c r="N10" s="165"/>
      <c r="O10" s="166"/>
    </row>
    <row r="11" spans="2:15" x14ac:dyDescent="0.25">
      <c r="B11" s="87"/>
      <c r="C11" s="88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6"/>
    </row>
    <row r="12" spans="2:15" x14ac:dyDescent="0.25">
      <c r="B12" s="164" t="s">
        <v>105</v>
      </c>
      <c r="C12" s="88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6"/>
    </row>
    <row r="13" spans="2:15" x14ac:dyDescent="0.25">
      <c r="B13" s="87" t="s">
        <v>67</v>
      </c>
      <c r="C13" s="88"/>
      <c r="D13" s="90">
        <v>-95.409000000000006</v>
      </c>
      <c r="E13" s="90">
        <v>40.747999999999998</v>
      </c>
      <c r="F13" s="90">
        <v>-136.43799999999999</v>
      </c>
      <c r="G13" s="90">
        <v>23.298999999999999</v>
      </c>
      <c r="H13" s="90">
        <v>-37.631</v>
      </c>
      <c r="I13" s="90">
        <v>10.903</v>
      </c>
      <c r="J13" s="90">
        <v>-25.443000000000001</v>
      </c>
      <c r="K13" s="90">
        <v>-39.478000000000002</v>
      </c>
      <c r="L13" s="90">
        <v>19.797000000000001</v>
      </c>
      <c r="M13" s="90"/>
      <c r="N13" s="90"/>
      <c r="O13" s="91"/>
    </row>
    <row r="14" spans="2:15" ht="16.5" customHeight="1" x14ac:dyDescent="0.25">
      <c r="B14" s="87" t="s">
        <v>68</v>
      </c>
      <c r="C14" s="88"/>
      <c r="D14" s="165">
        <f>SUM($C13:D13)</f>
        <v>-95.409000000000006</v>
      </c>
      <c r="E14" s="165">
        <f>SUM($D13:E13)</f>
        <v>-54.661000000000008</v>
      </c>
      <c r="F14" s="165">
        <f>SUM($D13:F13)</f>
        <v>-191.09899999999999</v>
      </c>
      <c r="G14" s="165">
        <f>SUM($D13:G13)</f>
        <v>-167.79999999999998</v>
      </c>
      <c r="H14" s="165">
        <f>SUM($D13:H13)</f>
        <v>-205.43099999999998</v>
      </c>
      <c r="I14" s="165">
        <f>SUM($D13:I13)</f>
        <v>-194.52799999999999</v>
      </c>
      <c r="J14" s="165">
        <f>SUM($D13:J13)</f>
        <v>-219.971</v>
      </c>
      <c r="K14" s="165">
        <f>SUM($D13:K13)</f>
        <v>-259.44900000000001</v>
      </c>
      <c r="L14" s="165">
        <f>SUM($D13:L13)</f>
        <v>-239.65200000000002</v>
      </c>
      <c r="M14" s="165"/>
      <c r="N14" s="165"/>
      <c r="O14" s="166"/>
    </row>
    <row r="15" spans="2:15" s="167" customFormat="1" ht="13.8" thickBot="1" x14ac:dyDescent="0.3">
      <c r="B15" s="181"/>
      <c r="C15" s="182"/>
      <c r="D15" s="183"/>
      <c r="E15" s="183"/>
      <c r="F15" s="183"/>
      <c r="G15" s="183"/>
      <c r="H15" s="183"/>
      <c r="I15" s="184"/>
      <c r="J15" s="183"/>
      <c r="K15" s="183"/>
      <c r="L15" s="184"/>
      <c r="M15" s="183"/>
      <c r="N15" s="183"/>
      <c r="O15" s="185"/>
    </row>
    <row r="16" spans="2:15" s="167" customFormat="1" x14ac:dyDescent="0.25">
      <c r="B16" s="180" t="s">
        <v>108</v>
      </c>
      <c r="C16" s="169"/>
      <c r="D16" s="170"/>
      <c r="E16" s="170"/>
      <c r="F16" s="170"/>
      <c r="G16" s="170"/>
      <c r="H16" s="170"/>
      <c r="I16" s="133"/>
      <c r="J16" s="170"/>
      <c r="K16" s="170"/>
      <c r="L16" s="133"/>
      <c r="M16" s="170"/>
      <c r="N16" s="170"/>
      <c r="O16" s="171"/>
    </row>
    <row r="17" spans="2:15" s="167" customFormat="1" x14ac:dyDescent="0.25">
      <c r="B17" s="164" t="s">
        <v>65</v>
      </c>
      <c r="C17" s="169"/>
      <c r="D17" s="109" t="s">
        <v>60</v>
      </c>
      <c r="E17" s="109" t="s">
        <v>6</v>
      </c>
      <c r="F17" s="109" t="s">
        <v>7</v>
      </c>
      <c r="G17" s="109" t="s">
        <v>8</v>
      </c>
      <c r="H17" s="109" t="s">
        <v>9</v>
      </c>
      <c r="I17" s="109" t="s">
        <v>10</v>
      </c>
      <c r="J17" s="109" t="s">
        <v>11</v>
      </c>
      <c r="K17" s="109" t="s">
        <v>12</v>
      </c>
      <c r="L17" s="109" t="s">
        <v>66</v>
      </c>
      <c r="M17" s="109" t="s">
        <v>14</v>
      </c>
      <c r="N17" s="109" t="s">
        <v>15</v>
      </c>
      <c r="O17" s="110" t="s">
        <v>16</v>
      </c>
    </row>
    <row r="18" spans="2:15" s="167" customFormat="1" x14ac:dyDescent="0.25">
      <c r="B18" s="87" t="s">
        <v>67</v>
      </c>
      <c r="C18" s="169"/>
      <c r="D18" s="186">
        <f>+D27+D36+D45</f>
        <v>8.5660000000000007</v>
      </c>
      <c r="E18" s="186">
        <f t="shared" ref="E18:O18" si="0">+E27+E36+E45</f>
        <v>6.2629999999999999</v>
      </c>
      <c r="F18" s="186">
        <f t="shared" si="0"/>
        <v>38.098999999999997</v>
      </c>
      <c r="G18" s="186">
        <f t="shared" si="0"/>
        <v>-0.31099999999999994</v>
      </c>
      <c r="H18" s="186">
        <f t="shared" si="0"/>
        <v>-20.79</v>
      </c>
      <c r="I18" s="186">
        <f t="shared" si="0"/>
        <v>8.3219999999999992</v>
      </c>
      <c r="J18" s="186">
        <f t="shared" si="0"/>
        <v>-2.5449999999999999</v>
      </c>
      <c r="K18" s="186">
        <f t="shared" si="0"/>
        <v>12.832000000000001</v>
      </c>
      <c r="L18" s="186">
        <f t="shared" si="0"/>
        <v>-30.945</v>
      </c>
      <c r="M18" s="186">
        <f t="shared" si="0"/>
        <v>0</v>
      </c>
      <c r="N18" s="186">
        <f t="shared" si="0"/>
        <v>0</v>
      </c>
      <c r="O18" s="187">
        <f t="shared" si="0"/>
        <v>0</v>
      </c>
    </row>
    <row r="19" spans="2:15" s="167" customFormat="1" x14ac:dyDescent="0.25">
      <c r="B19" s="87" t="s">
        <v>68</v>
      </c>
      <c r="C19" s="169"/>
      <c r="D19" s="186">
        <f>+D28+D37+D46</f>
        <v>8.5660000000000007</v>
      </c>
      <c r="E19" s="186">
        <f t="shared" ref="E19:O19" si="1">+E28+E37+E46</f>
        <v>14.829000000000001</v>
      </c>
      <c r="F19" s="186">
        <f t="shared" si="1"/>
        <v>52.928000000000004</v>
      </c>
      <c r="G19" s="186">
        <f t="shared" si="1"/>
        <v>52.617000000000004</v>
      </c>
      <c r="H19" s="186">
        <f t="shared" si="1"/>
        <v>31.827000000000002</v>
      </c>
      <c r="I19" s="186">
        <f t="shared" si="1"/>
        <v>40.149000000000001</v>
      </c>
      <c r="J19" s="186">
        <f t="shared" si="1"/>
        <v>37.603999999999999</v>
      </c>
      <c r="K19" s="186">
        <f t="shared" si="1"/>
        <v>50.436</v>
      </c>
      <c r="L19" s="186">
        <f t="shared" si="1"/>
        <v>19.490999999999996</v>
      </c>
      <c r="M19" s="186">
        <f t="shared" si="1"/>
        <v>0</v>
      </c>
      <c r="N19" s="186">
        <f t="shared" si="1"/>
        <v>0</v>
      </c>
      <c r="O19" s="187">
        <f t="shared" si="1"/>
        <v>0</v>
      </c>
    </row>
    <row r="20" spans="2:15" s="167" customFormat="1" x14ac:dyDescent="0.25">
      <c r="B20" s="87"/>
      <c r="C20" s="169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1"/>
    </row>
    <row r="21" spans="2:15" s="167" customFormat="1" x14ac:dyDescent="0.25">
      <c r="B21" s="164" t="s">
        <v>105</v>
      </c>
      <c r="C21" s="169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1"/>
    </row>
    <row r="22" spans="2:15" s="167" customFormat="1" x14ac:dyDescent="0.25">
      <c r="B22" s="87" t="s">
        <v>67</v>
      </c>
      <c r="C22" s="169"/>
      <c r="D22" s="186">
        <f>+D31+D40+D49</f>
        <v>12.599</v>
      </c>
      <c r="E22" s="186">
        <f t="shared" ref="E22:O22" si="2">+E31+E40+E49</f>
        <v>-6.7300000000000013</v>
      </c>
      <c r="F22" s="186">
        <f t="shared" si="2"/>
        <v>-16.241</v>
      </c>
      <c r="G22" s="186">
        <f t="shared" si="2"/>
        <v>-31.310000000000002</v>
      </c>
      <c r="H22" s="186">
        <f t="shared" si="2"/>
        <v>-73.048000000000002</v>
      </c>
      <c r="I22" s="186">
        <f t="shared" si="2"/>
        <v>7.5369999999999999</v>
      </c>
      <c r="J22" s="186">
        <f t="shared" si="2"/>
        <v>2.3749999999999991</v>
      </c>
      <c r="K22" s="186">
        <f t="shared" si="2"/>
        <v>7.3559999999999999</v>
      </c>
      <c r="L22" s="186">
        <f t="shared" si="2"/>
        <v>-14.707000000000001</v>
      </c>
      <c r="M22" s="186">
        <f t="shared" si="2"/>
        <v>0</v>
      </c>
      <c r="N22" s="186">
        <f t="shared" si="2"/>
        <v>0</v>
      </c>
      <c r="O22" s="187">
        <f t="shared" si="2"/>
        <v>0</v>
      </c>
    </row>
    <row r="23" spans="2:15" s="167" customFormat="1" x14ac:dyDescent="0.25">
      <c r="B23" s="87" t="s">
        <v>68</v>
      </c>
      <c r="C23" s="169"/>
      <c r="D23" s="186">
        <f>+D32+D41+D50</f>
        <v>12.599</v>
      </c>
      <c r="E23" s="186">
        <f t="shared" ref="E23:O23" si="3">+E32+E41+E50</f>
        <v>5.8689999999999998</v>
      </c>
      <c r="F23" s="186">
        <f t="shared" si="3"/>
        <v>-10.372</v>
      </c>
      <c r="G23" s="186">
        <f t="shared" si="3"/>
        <v>-41.682000000000009</v>
      </c>
      <c r="H23" s="186">
        <f t="shared" si="3"/>
        <v>-114.73</v>
      </c>
      <c r="I23" s="186">
        <f t="shared" si="3"/>
        <v>-107.19300000000001</v>
      </c>
      <c r="J23" s="186">
        <f t="shared" si="3"/>
        <v>-104.81800000000001</v>
      </c>
      <c r="K23" s="186">
        <f t="shared" si="3"/>
        <v>-97.462000000000018</v>
      </c>
      <c r="L23" s="186">
        <f t="shared" si="3"/>
        <v>-112.169</v>
      </c>
      <c r="M23" s="186">
        <f t="shared" si="3"/>
        <v>0</v>
      </c>
      <c r="N23" s="186">
        <f t="shared" si="3"/>
        <v>0</v>
      </c>
      <c r="O23" s="187">
        <f t="shared" si="3"/>
        <v>0</v>
      </c>
    </row>
    <row r="24" spans="2:15" s="167" customFormat="1" ht="13.8" thickBot="1" x14ac:dyDescent="0.3">
      <c r="B24" s="168"/>
      <c r="C24" s="169"/>
      <c r="D24" s="170"/>
      <c r="E24" s="170"/>
      <c r="F24" s="170"/>
      <c r="G24" s="170"/>
      <c r="H24" s="170"/>
      <c r="I24" s="133"/>
      <c r="J24" s="170"/>
      <c r="K24" s="170"/>
      <c r="L24" s="133"/>
      <c r="M24" s="170"/>
      <c r="N24" s="170"/>
      <c r="O24" s="185"/>
    </row>
    <row r="25" spans="2:15" s="167" customFormat="1" x14ac:dyDescent="0.25">
      <c r="B25" s="172" t="s">
        <v>106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</row>
    <row r="26" spans="2:15" s="167" customFormat="1" x14ac:dyDescent="0.25">
      <c r="B26" s="164" t="s">
        <v>65</v>
      </c>
      <c r="C26" s="88"/>
      <c r="D26" s="109" t="s">
        <v>60</v>
      </c>
      <c r="E26" s="109" t="s">
        <v>6</v>
      </c>
      <c r="F26" s="109" t="s">
        <v>7</v>
      </c>
      <c r="G26" s="109" t="s">
        <v>8</v>
      </c>
      <c r="H26" s="109" t="s">
        <v>9</v>
      </c>
      <c r="I26" s="109" t="s">
        <v>10</v>
      </c>
      <c r="J26" s="109" t="s">
        <v>11</v>
      </c>
      <c r="K26" s="109" t="s">
        <v>12</v>
      </c>
      <c r="L26" s="109" t="s">
        <v>66</v>
      </c>
      <c r="M26" s="109" t="s">
        <v>14</v>
      </c>
      <c r="N26" s="109" t="s">
        <v>15</v>
      </c>
      <c r="O26" s="110" t="s">
        <v>16</v>
      </c>
    </row>
    <row r="27" spans="2:15" s="167" customFormat="1" x14ac:dyDescent="0.25">
      <c r="B27" s="87" t="s">
        <v>67</v>
      </c>
      <c r="C27" s="88"/>
      <c r="D27" s="90">
        <v>-4.2000000000000003E-2</v>
      </c>
      <c r="E27" s="90">
        <v>1.3759999999999999</v>
      </c>
      <c r="F27" s="90">
        <v>17.145</v>
      </c>
      <c r="G27" s="90">
        <v>-3.6869999999999998</v>
      </c>
      <c r="H27" s="90">
        <v>-0.85399999999999998</v>
      </c>
      <c r="I27" s="90">
        <v>-1.464</v>
      </c>
      <c r="J27" s="90">
        <v>-2.7829999999999999</v>
      </c>
      <c r="K27" s="90">
        <v>-8.8379999999999992</v>
      </c>
      <c r="L27" s="90">
        <v>-27.064</v>
      </c>
      <c r="M27" s="90"/>
      <c r="N27" s="90"/>
      <c r="O27" s="91"/>
    </row>
    <row r="28" spans="2:15" s="167" customFormat="1" x14ac:dyDescent="0.25">
      <c r="B28" s="87" t="s">
        <v>68</v>
      </c>
      <c r="C28" s="88"/>
      <c r="D28" s="165">
        <f>SUM($C27:D27)</f>
        <v>-4.2000000000000003E-2</v>
      </c>
      <c r="E28" s="165">
        <f>SUM($D27:E27)</f>
        <v>1.3339999999999999</v>
      </c>
      <c r="F28" s="165">
        <f>SUM($D27:F27)</f>
        <v>18.478999999999999</v>
      </c>
      <c r="G28" s="165">
        <f>SUM($D27:G27)</f>
        <v>14.792</v>
      </c>
      <c r="H28" s="165">
        <f>SUM($D27:H27)</f>
        <v>13.938000000000001</v>
      </c>
      <c r="I28" s="165">
        <f>SUM($D27:I27)</f>
        <v>12.474</v>
      </c>
      <c r="J28" s="165">
        <f>SUM($D27:J27)</f>
        <v>9.6910000000000007</v>
      </c>
      <c r="K28" s="165">
        <f>SUM($D27:K27)</f>
        <v>0.85300000000000153</v>
      </c>
      <c r="L28" s="165">
        <f>SUM($D27:L27)</f>
        <v>-26.210999999999999</v>
      </c>
      <c r="M28" s="165"/>
      <c r="N28" s="165"/>
      <c r="O28" s="166"/>
    </row>
    <row r="29" spans="2:15" s="167" customFormat="1" x14ac:dyDescent="0.25">
      <c r="B29" s="87"/>
      <c r="C29" s="88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6"/>
    </row>
    <row r="30" spans="2:15" s="167" customFormat="1" x14ac:dyDescent="0.25">
      <c r="B30" s="164" t="s">
        <v>105</v>
      </c>
      <c r="C30" s="88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6"/>
    </row>
    <row r="31" spans="2:15" s="167" customFormat="1" x14ac:dyDescent="0.25">
      <c r="B31" s="87" t="s">
        <v>67</v>
      </c>
      <c r="C31" s="88"/>
      <c r="D31" s="90">
        <v>0.27100000000000002</v>
      </c>
      <c r="E31" s="90">
        <v>10.625999999999999</v>
      </c>
      <c r="F31" s="90">
        <v>11.707000000000001</v>
      </c>
      <c r="G31" s="90">
        <v>-3.2160000000000002</v>
      </c>
      <c r="H31" s="90">
        <v>-52.593000000000004</v>
      </c>
      <c r="I31" s="90">
        <v>-1.4590000000000001</v>
      </c>
      <c r="J31" s="90">
        <v>-6.1820000000000004</v>
      </c>
      <c r="K31" s="90">
        <v>0.91700000000000004</v>
      </c>
      <c r="L31" s="90">
        <v>-26.452999999999999</v>
      </c>
      <c r="M31" s="90"/>
      <c r="N31" s="90"/>
      <c r="O31" s="91"/>
    </row>
    <row r="32" spans="2:15" s="167" customFormat="1" x14ac:dyDescent="0.25">
      <c r="B32" s="87" t="s">
        <v>68</v>
      </c>
      <c r="C32" s="88"/>
      <c r="D32" s="165">
        <f>SUM($C31:D31)</f>
        <v>0.27100000000000002</v>
      </c>
      <c r="E32" s="165">
        <f>SUM($D31:E31)</f>
        <v>10.897</v>
      </c>
      <c r="F32" s="165">
        <f>SUM($D31:F31)</f>
        <v>22.603999999999999</v>
      </c>
      <c r="G32" s="165">
        <f>SUM($D31:G31)</f>
        <v>19.387999999999998</v>
      </c>
      <c r="H32" s="165">
        <f>SUM($D31:H31)</f>
        <v>-33.205000000000005</v>
      </c>
      <c r="I32" s="165">
        <f>SUM($D31:I31)</f>
        <v>-34.664000000000009</v>
      </c>
      <c r="J32" s="165">
        <f>SUM($D31:J31)</f>
        <v>-40.846000000000011</v>
      </c>
      <c r="K32" s="165">
        <f>SUM($D31:K31)</f>
        <v>-39.929000000000009</v>
      </c>
      <c r="L32" s="165">
        <f>SUM($D31:L31)</f>
        <v>-66.382000000000005</v>
      </c>
      <c r="M32" s="165"/>
      <c r="N32" s="165"/>
      <c r="O32" s="166"/>
    </row>
    <row r="33" spans="2:15" s="167" customFormat="1" ht="13.8" thickBot="1" x14ac:dyDescent="0.3">
      <c r="B33" s="168"/>
      <c r="C33" s="108"/>
      <c r="D33" s="173"/>
      <c r="E33" s="173"/>
      <c r="F33" s="173"/>
      <c r="G33" s="173"/>
      <c r="H33" s="173"/>
      <c r="I33" s="173"/>
      <c r="J33" s="96"/>
      <c r="K33" s="96"/>
      <c r="L33" s="96"/>
      <c r="M33" s="96"/>
      <c r="N33" s="96"/>
      <c r="O33" s="97"/>
    </row>
    <row r="34" spans="2:15" s="167" customFormat="1" x14ac:dyDescent="0.25">
      <c r="B34" s="163" t="s">
        <v>107</v>
      </c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6"/>
    </row>
    <row r="35" spans="2:15" s="167" customFormat="1" x14ac:dyDescent="0.25">
      <c r="B35" s="164" t="s">
        <v>65</v>
      </c>
      <c r="C35" s="88"/>
      <c r="D35" s="109" t="s">
        <v>60</v>
      </c>
      <c r="E35" s="109" t="s">
        <v>6</v>
      </c>
      <c r="F35" s="109" t="s">
        <v>7</v>
      </c>
      <c r="G35" s="109" t="s">
        <v>8</v>
      </c>
      <c r="H35" s="109" t="s">
        <v>9</v>
      </c>
      <c r="I35" s="109" t="s">
        <v>10</v>
      </c>
      <c r="J35" s="109" t="s">
        <v>11</v>
      </c>
      <c r="K35" s="109" t="s">
        <v>12</v>
      </c>
      <c r="L35" s="109" t="s">
        <v>66</v>
      </c>
      <c r="M35" s="109" t="s">
        <v>14</v>
      </c>
      <c r="N35" s="109" t="s">
        <v>15</v>
      </c>
      <c r="O35" s="110" t="s">
        <v>16</v>
      </c>
    </row>
    <row r="36" spans="2:15" s="167" customFormat="1" x14ac:dyDescent="0.25">
      <c r="B36" s="87" t="s">
        <v>67</v>
      </c>
      <c r="C36" s="88"/>
      <c r="D36" s="90">
        <v>-0.13500000000000001</v>
      </c>
      <c r="E36" s="90">
        <v>1.7569999999999999</v>
      </c>
      <c r="F36" s="90">
        <v>-1.278</v>
      </c>
      <c r="G36" s="90">
        <v>-2.2679999999999998</v>
      </c>
      <c r="H36" s="90">
        <v>-7.1360000000000001</v>
      </c>
      <c r="I36" s="90">
        <v>-0.89400000000000002</v>
      </c>
      <c r="J36" s="90">
        <v>-3.5409999999999999</v>
      </c>
      <c r="K36" s="90">
        <v>0.90900000000000003</v>
      </c>
      <c r="L36" s="90">
        <v>7.7460000000000004</v>
      </c>
      <c r="M36" s="90"/>
      <c r="N36" s="90"/>
      <c r="O36" s="91"/>
    </row>
    <row r="37" spans="2:15" s="167" customFormat="1" x14ac:dyDescent="0.25">
      <c r="B37" s="87" t="s">
        <v>68</v>
      </c>
      <c r="C37" s="88"/>
      <c r="D37" s="165">
        <f>SUM($C36:D36)</f>
        <v>-0.13500000000000001</v>
      </c>
      <c r="E37" s="165">
        <f>SUM($D36:E36)</f>
        <v>1.6219999999999999</v>
      </c>
      <c r="F37" s="165">
        <f>SUM($D36:F36)</f>
        <v>0.34399999999999986</v>
      </c>
      <c r="G37" s="165">
        <f>SUM($D36:G36)</f>
        <v>-1.9239999999999999</v>
      </c>
      <c r="H37" s="165">
        <f>SUM($D36:H36)</f>
        <v>-9.06</v>
      </c>
      <c r="I37" s="165">
        <f>SUM($D36:I36)</f>
        <v>-9.9540000000000006</v>
      </c>
      <c r="J37" s="165">
        <f>SUM($D36:J36)</f>
        <v>-13.495000000000001</v>
      </c>
      <c r="K37" s="165">
        <f>SUM($D36:K36)</f>
        <v>-12.586</v>
      </c>
      <c r="L37" s="165">
        <f>SUM($D36:L36)</f>
        <v>-4.84</v>
      </c>
      <c r="M37" s="165"/>
      <c r="N37" s="165"/>
      <c r="O37" s="166"/>
    </row>
    <row r="38" spans="2:15" s="167" customFormat="1" x14ac:dyDescent="0.25">
      <c r="B38" s="87"/>
      <c r="C38" s="88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6"/>
    </row>
    <row r="39" spans="2:15" s="167" customFormat="1" x14ac:dyDescent="0.25">
      <c r="B39" s="164" t="s">
        <v>105</v>
      </c>
      <c r="C39" s="88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6"/>
    </row>
    <row r="40" spans="2:15" s="167" customFormat="1" x14ac:dyDescent="0.25">
      <c r="B40" s="87" t="s">
        <v>67</v>
      </c>
      <c r="C40" s="88"/>
      <c r="D40" s="90">
        <v>9.0069999999999997</v>
      </c>
      <c r="E40" s="90">
        <v>-16.797000000000001</v>
      </c>
      <c r="F40" s="90">
        <v>2.61</v>
      </c>
      <c r="G40" s="90">
        <v>-0.26700000000000002</v>
      </c>
      <c r="H40" s="90">
        <v>-12.682</v>
      </c>
      <c r="I40" s="90">
        <v>1.177</v>
      </c>
      <c r="J40" s="90">
        <v>3.5209999999999999</v>
      </c>
      <c r="K40" s="90">
        <v>2.4870000000000001</v>
      </c>
      <c r="L40" s="90">
        <v>10.468999999999999</v>
      </c>
      <c r="M40" s="90"/>
      <c r="N40" s="90"/>
      <c r="O40" s="91"/>
    </row>
    <row r="41" spans="2:15" s="167" customFormat="1" x14ac:dyDescent="0.25">
      <c r="B41" s="87" t="s">
        <v>68</v>
      </c>
      <c r="C41" s="88"/>
      <c r="D41" s="165">
        <f>SUM($C40:D40)</f>
        <v>9.0069999999999997</v>
      </c>
      <c r="E41" s="165">
        <f>SUM($D40:E40)</f>
        <v>-7.7900000000000009</v>
      </c>
      <c r="F41" s="165">
        <f>SUM($D40:F40)</f>
        <v>-5.1800000000000015</v>
      </c>
      <c r="G41" s="165">
        <f>SUM($D40:G40)</f>
        <v>-5.4470000000000018</v>
      </c>
      <c r="H41" s="165">
        <f>SUM($D40:H40)</f>
        <v>-18.129000000000001</v>
      </c>
      <c r="I41" s="165">
        <f>SUM($D40:I40)</f>
        <v>-16.952000000000002</v>
      </c>
      <c r="J41" s="165">
        <f>SUM($D40:J40)</f>
        <v>-13.431000000000001</v>
      </c>
      <c r="K41" s="165">
        <f>SUM($D40:K40)</f>
        <v>-10.944000000000001</v>
      </c>
      <c r="L41" s="165">
        <f>SUM($D40:L40)</f>
        <v>-0.47500000000000142</v>
      </c>
      <c r="M41" s="165"/>
      <c r="N41" s="165"/>
      <c r="O41" s="166"/>
    </row>
    <row r="42" spans="2:15" s="167" customFormat="1" ht="13.8" thickBot="1" x14ac:dyDescent="0.3">
      <c r="B42" s="168"/>
      <c r="C42" s="108"/>
      <c r="D42" s="173"/>
      <c r="E42" s="173"/>
      <c r="F42" s="173"/>
      <c r="G42" s="173"/>
      <c r="H42" s="173"/>
      <c r="I42" s="173"/>
      <c r="J42" s="96"/>
      <c r="K42" s="96"/>
      <c r="L42" s="96"/>
      <c r="M42" s="96"/>
      <c r="N42" s="96"/>
      <c r="O42" s="97"/>
    </row>
    <row r="43" spans="2:15" s="167" customFormat="1" x14ac:dyDescent="0.25">
      <c r="B43" s="172" t="s">
        <v>44</v>
      </c>
      <c r="C43" s="84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6"/>
    </row>
    <row r="44" spans="2:15" s="167" customFormat="1" x14ac:dyDescent="0.25">
      <c r="B44" s="164" t="s">
        <v>65</v>
      </c>
      <c r="C44" s="88"/>
      <c r="D44" s="109" t="s">
        <v>60</v>
      </c>
      <c r="E44" s="109" t="s">
        <v>6</v>
      </c>
      <c r="F44" s="109" t="s">
        <v>7</v>
      </c>
      <c r="G44" s="109" t="s">
        <v>8</v>
      </c>
      <c r="H44" s="109" t="s">
        <v>9</v>
      </c>
      <c r="I44" s="109" t="s">
        <v>10</v>
      </c>
      <c r="J44" s="109" t="s">
        <v>11</v>
      </c>
      <c r="K44" s="109" t="s">
        <v>12</v>
      </c>
      <c r="L44" s="109" t="s">
        <v>66</v>
      </c>
      <c r="M44" s="109" t="s">
        <v>14</v>
      </c>
      <c r="N44" s="109" t="s">
        <v>15</v>
      </c>
      <c r="O44" s="110" t="s">
        <v>16</v>
      </c>
    </row>
    <row r="45" spans="2:15" s="167" customFormat="1" x14ac:dyDescent="0.25">
      <c r="B45" s="87" t="s">
        <v>67</v>
      </c>
      <c r="C45" s="88"/>
      <c r="D45" s="90">
        <v>8.7430000000000003</v>
      </c>
      <c r="E45" s="90">
        <v>3.13</v>
      </c>
      <c r="F45" s="90">
        <v>22.231999999999999</v>
      </c>
      <c r="G45" s="90">
        <v>5.6440000000000001</v>
      </c>
      <c r="H45" s="90">
        <v>-12.8</v>
      </c>
      <c r="I45" s="90">
        <v>10.68</v>
      </c>
      <c r="J45" s="90">
        <v>3.7789999999999999</v>
      </c>
      <c r="K45" s="90">
        <v>20.760999999999999</v>
      </c>
      <c r="L45" s="90">
        <v>-11.627000000000001</v>
      </c>
      <c r="M45" s="90"/>
      <c r="N45" s="90"/>
      <c r="O45" s="91"/>
    </row>
    <row r="46" spans="2:15" s="167" customFormat="1" x14ac:dyDescent="0.25">
      <c r="B46" s="87" t="s">
        <v>68</v>
      </c>
      <c r="C46" s="88"/>
      <c r="D46" s="165">
        <f>SUM($C45:D45)</f>
        <v>8.7430000000000003</v>
      </c>
      <c r="E46" s="165">
        <f>SUM($D45:E45)</f>
        <v>11.873000000000001</v>
      </c>
      <c r="F46" s="165">
        <f>SUM($D45:F45)</f>
        <v>34.105000000000004</v>
      </c>
      <c r="G46" s="165">
        <f>SUM($D45:G45)</f>
        <v>39.749000000000002</v>
      </c>
      <c r="H46" s="165">
        <f>SUM($D45:H45)</f>
        <v>26.949000000000002</v>
      </c>
      <c r="I46" s="165">
        <f>SUM($D45:I45)</f>
        <v>37.629000000000005</v>
      </c>
      <c r="J46" s="165">
        <f>SUM($D45:J45)</f>
        <v>41.408000000000001</v>
      </c>
      <c r="K46" s="165">
        <f>SUM($D45:K45)</f>
        <v>62.168999999999997</v>
      </c>
      <c r="L46" s="165">
        <f>SUM($D45:L45)</f>
        <v>50.541999999999994</v>
      </c>
      <c r="M46" s="165"/>
      <c r="N46" s="165"/>
      <c r="O46" s="166"/>
    </row>
    <row r="47" spans="2:15" s="167" customFormat="1" x14ac:dyDescent="0.25">
      <c r="B47" s="87"/>
      <c r="C47" s="88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6"/>
    </row>
    <row r="48" spans="2:15" s="167" customFormat="1" x14ac:dyDescent="0.25">
      <c r="B48" s="164" t="s">
        <v>105</v>
      </c>
      <c r="C48" s="88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6"/>
    </row>
    <row r="49" spans="2:15" s="167" customFormat="1" x14ac:dyDescent="0.25">
      <c r="B49" s="87" t="s">
        <v>67</v>
      </c>
      <c r="C49" s="88"/>
      <c r="D49" s="90">
        <v>3.3210000000000002</v>
      </c>
      <c r="E49" s="90">
        <v>-0.55900000000000005</v>
      </c>
      <c r="F49" s="90">
        <v>-30.558</v>
      </c>
      <c r="G49" s="90">
        <v>-27.827000000000002</v>
      </c>
      <c r="H49" s="90">
        <v>-7.7729999999999997</v>
      </c>
      <c r="I49" s="90">
        <v>7.819</v>
      </c>
      <c r="J49" s="90">
        <v>5.0359999999999996</v>
      </c>
      <c r="K49" s="90">
        <v>3.952</v>
      </c>
      <c r="L49" s="90">
        <v>1.2769999999999999</v>
      </c>
      <c r="M49" s="90"/>
      <c r="N49" s="90"/>
      <c r="O49" s="91"/>
    </row>
    <row r="50" spans="2:15" s="167" customFormat="1" x14ac:dyDescent="0.25">
      <c r="B50" s="87" t="s">
        <v>68</v>
      </c>
      <c r="C50" s="88"/>
      <c r="D50" s="165">
        <f>SUM($C49:D49)</f>
        <v>3.3210000000000002</v>
      </c>
      <c r="E50" s="165">
        <f>SUM($D49:E49)</f>
        <v>2.762</v>
      </c>
      <c r="F50" s="165">
        <f>SUM($D49:F49)</f>
        <v>-27.795999999999999</v>
      </c>
      <c r="G50" s="165">
        <f>SUM($D49:G49)</f>
        <v>-55.623000000000005</v>
      </c>
      <c r="H50" s="165">
        <f>SUM($D49:H49)</f>
        <v>-63.396000000000001</v>
      </c>
      <c r="I50" s="165">
        <f>SUM($D49:I49)</f>
        <v>-55.576999999999998</v>
      </c>
      <c r="J50" s="165">
        <f>SUM($D49:J49)</f>
        <v>-50.540999999999997</v>
      </c>
      <c r="K50" s="165">
        <f>SUM($D49:K49)</f>
        <v>-46.588999999999999</v>
      </c>
      <c r="L50" s="165">
        <f>SUM($D49:L49)</f>
        <v>-45.311999999999998</v>
      </c>
      <c r="M50" s="165"/>
      <c r="N50" s="165"/>
      <c r="O50" s="166"/>
    </row>
    <row r="51" spans="2:15" s="167" customFormat="1" ht="13.8" thickBot="1" x14ac:dyDescent="0.3">
      <c r="B51" s="168"/>
      <c r="C51" s="108"/>
      <c r="D51" s="173"/>
      <c r="E51" s="173"/>
      <c r="F51" s="173"/>
      <c r="G51" s="173"/>
      <c r="H51" s="173"/>
      <c r="I51" s="173"/>
      <c r="J51" s="96"/>
      <c r="K51" s="96"/>
      <c r="L51" s="96"/>
      <c r="M51" s="96"/>
      <c r="N51" s="96"/>
      <c r="O51" s="97"/>
    </row>
    <row r="52" spans="2:15" s="167" customFormat="1" x14ac:dyDescent="0.25">
      <c r="B52" s="172" t="s">
        <v>0</v>
      </c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6"/>
    </row>
    <row r="53" spans="2:15" s="167" customFormat="1" x14ac:dyDescent="0.25">
      <c r="B53" s="164" t="s">
        <v>65</v>
      </c>
      <c r="C53" s="88"/>
      <c r="D53" s="109" t="s">
        <v>60</v>
      </c>
      <c r="E53" s="109" t="s">
        <v>6</v>
      </c>
      <c r="F53" s="109" t="s">
        <v>7</v>
      </c>
      <c r="G53" s="109" t="s">
        <v>8</v>
      </c>
      <c r="H53" s="109" t="s">
        <v>9</v>
      </c>
      <c r="I53" s="109" t="s">
        <v>10</v>
      </c>
      <c r="J53" s="109" t="s">
        <v>11</v>
      </c>
      <c r="K53" s="109" t="s">
        <v>12</v>
      </c>
      <c r="L53" s="109" t="s">
        <v>66</v>
      </c>
      <c r="M53" s="109" t="s">
        <v>14</v>
      </c>
      <c r="N53" s="109" t="s">
        <v>15</v>
      </c>
      <c r="O53" s="110" t="s">
        <v>16</v>
      </c>
    </row>
    <row r="54" spans="2:15" s="167" customFormat="1" x14ac:dyDescent="0.25">
      <c r="B54" s="87" t="s">
        <v>67</v>
      </c>
      <c r="C54" s="88"/>
      <c r="D54" s="90">
        <v>-18.495999999999999</v>
      </c>
      <c r="E54" s="90">
        <v>-30.257999999999999</v>
      </c>
      <c r="F54" s="90">
        <v>19.824999999999999</v>
      </c>
      <c r="G54" s="90">
        <v>-1.018</v>
      </c>
      <c r="H54" s="90">
        <v>0.28399999999999997</v>
      </c>
      <c r="I54" s="90">
        <v>-12.212</v>
      </c>
      <c r="J54" s="90">
        <v>-7.532</v>
      </c>
      <c r="K54" s="90">
        <v>-3.2250000000000001</v>
      </c>
      <c r="L54" s="90">
        <v>15.262</v>
      </c>
      <c r="M54" s="90"/>
      <c r="N54" s="90"/>
      <c r="O54" s="91"/>
    </row>
    <row r="55" spans="2:15" s="167" customFormat="1" x14ac:dyDescent="0.25">
      <c r="B55" s="87" t="s">
        <v>68</v>
      </c>
      <c r="C55" s="88"/>
      <c r="D55" s="165">
        <f>SUM($C54:D54)</f>
        <v>-18.495999999999999</v>
      </c>
      <c r="E55" s="165">
        <f>SUM($D54:E54)</f>
        <v>-48.753999999999998</v>
      </c>
      <c r="F55" s="165">
        <f>SUM($D54:F54)</f>
        <v>-28.928999999999998</v>
      </c>
      <c r="G55" s="165">
        <f>SUM($D54:G54)</f>
        <v>-29.946999999999999</v>
      </c>
      <c r="H55" s="165">
        <f>SUM($D54:H54)</f>
        <v>-29.663</v>
      </c>
      <c r="I55" s="165">
        <f>SUM($D54:I54)</f>
        <v>-41.875</v>
      </c>
      <c r="J55" s="165">
        <f>SUM($D54:J54)</f>
        <v>-49.406999999999996</v>
      </c>
      <c r="K55" s="165">
        <f>SUM($D54:K54)</f>
        <v>-52.631999999999998</v>
      </c>
      <c r="L55" s="165">
        <f>SUM($D54:L54)</f>
        <v>-37.369999999999997</v>
      </c>
      <c r="M55" s="165">
        <v>0</v>
      </c>
      <c r="N55" s="165">
        <v>0</v>
      </c>
      <c r="O55" s="166">
        <v>0</v>
      </c>
    </row>
    <row r="56" spans="2:15" s="167" customFormat="1" x14ac:dyDescent="0.25">
      <c r="B56" s="87"/>
      <c r="C56" s="88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6"/>
    </row>
    <row r="57" spans="2:15" s="167" customFormat="1" x14ac:dyDescent="0.25">
      <c r="B57" s="164" t="s">
        <v>105</v>
      </c>
      <c r="C57" s="88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6"/>
    </row>
    <row r="58" spans="2:15" s="167" customFormat="1" x14ac:dyDescent="0.25">
      <c r="B58" s="87" t="s">
        <v>67</v>
      </c>
      <c r="C58" s="88"/>
      <c r="D58" s="90">
        <v>-18.495999999999999</v>
      </c>
      <c r="E58" s="90">
        <v>-30.257999999999999</v>
      </c>
      <c r="F58" s="90">
        <v>19.824999999999999</v>
      </c>
      <c r="G58" s="90">
        <v>-1.018</v>
      </c>
      <c r="H58" s="90">
        <v>0.28399999999999997</v>
      </c>
      <c r="I58" s="90">
        <v>-12.212</v>
      </c>
      <c r="J58" s="90">
        <v>-7.532</v>
      </c>
      <c r="K58" s="90">
        <v>-3.2250000000000001</v>
      </c>
      <c r="L58" s="90">
        <v>15.262</v>
      </c>
      <c r="M58" s="90"/>
      <c r="N58" s="90"/>
      <c r="O58" s="91"/>
    </row>
    <row r="59" spans="2:15" s="167" customFormat="1" x14ac:dyDescent="0.25">
      <c r="B59" s="87" t="s">
        <v>68</v>
      </c>
      <c r="C59" s="88"/>
      <c r="D59" s="165">
        <f>SUM($C58:D58)</f>
        <v>-18.495999999999999</v>
      </c>
      <c r="E59" s="165">
        <f>SUM($D58:E58)</f>
        <v>-48.753999999999998</v>
      </c>
      <c r="F59" s="165">
        <f>SUM($D58:F58)</f>
        <v>-28.928999999999998</v>
      </c>
      <c r="G59" s="165">
        <f>SUM($D58:G58)</f>
        <v>-29.946999999999999</v>
      </c>
      <c r="H59" s="165">
        <f>SUM($D58:H58)</f>
        <v>-29.663</v>
      </c>
      <c r="I59" s="165">
        <f>SUM($D58:I58)</f>
        <v>-41.875</v>
      </c>
      <c r="J59" s="165">
        <f>SUM($D58:J58)</f>
        <v>-49.406999999999996</v>
      </c>
      <c r="K59" s="165">
        <f>SUM($D58:K58)</f>
        <v>-52.631999999999998</v>
      </c>
      <c r="L59" s="165">
        <f>SUM($D58:L58)</f>
        <v>-37.369999999999997</v>
      </c>
      <c r="M59" s="165"/>
      <c r="N59" s="165"/>
      <c r="O59" s="166"/>
    </row>
    <row r="60" spans="2:15" s="167" customFormat="1" ht="13.8" thickBot="1" x14ac:dyDescent="0.3">
      <c r="B60" s="168"/>
      <c r="C60" s="174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6"/>
    </row>
    <row r="61" spans="2:15" s="167" customFormat="1" x14ac:dyDescent="0.25">
      <c r="B61" s="163" t="s">
        <v>104</v>
      </c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6"/>
    </row>
    <row r="62" spans="2:15" s="167" customFormat="1" x14ac:dyDescent="0.25">
      <c r="B62" s="164" t="s">
        <v>65</v>
      </c>
      <c r="C62" s="88"/>
      <c r="D62" s="109" t="s">
        <v>60</v>
      </c>
      <c r="E62" s="109" t="s">
        <v>6</v>
      </c>
      <c r="F62" s="109" t="s">
        <v>7</v>
      </c>
      <c r="G62" s="109" t="s">
        <v>8</v>
      </c>
      <c r="H62" s="109" t="s">
        <v>9</v>
      </c>
      <c r="I62" s="109" t="s">
        <v>10</v>
      </c>
      <c r="J62" s="109" t="s">
        <v>11</v>
      </c>
      <c r="K62" s="109" t="s">
        <v>12</v>
      </c>
      <c r="L62" s="109" t="s">
        <v>66</v>
      </c>
      <c r="M62" s="109" t="s">
        <v>14</v>
      </c>
      <c r="N62" s="109" t="s">
        <v>15</v>
      </c>
      <c r="O62" s="110" t="s">
        <v>16</v>
      </c>
    </row>
    <row r="63" spans="2:15" s="167" customFormat="1" x14ac:dyDescent="0.25">
      <c r="B63" s="87" t="s">
        <v>67</v>
      </c>
      <c r="C63" s="88"/>
      <c r="D63" s="90">
        <v>0.311</v>
      </c>
      <c r="E63" s="90">
        <v>-0.70499999999999996</v>
      </c>
      <c r="F63" s="90">
        <v>0.122</v>
      </c>
      <c r="G63" s="90">
        <v>-0.72399999999999998</v>
      </c>
      <c r="H63" s="90">
        <v>-0.876</v>
      </c>
      <c r="I63" s="90">
        <v>3.5150000000000001</v>
      </c>
      <c r="J63" s="90">
        <v>-1.008</v>
      </c>
      <c r="K63" s="90">
        <v>0.33700000000000002</v>
      </c>
      <c r="L63" s="90">
        <v>-1.292</v>
      </c>
      <c r="M63" s="90">
        <v>0</v>
      </c>
      <c r="N63" s="90">
        <v>0</v>
      </c>
      <c r="O63" s="91">
        <v>0</v>
      </c>
    </row>
    <row r="64" spans="2:15" x14ac:dyDescent="0.25">
      <c r="B64" s="87" t="s">
        <v>68</v>
      </c>
      <c r="C64" s="88"/>
      <c r="D64" s="165">
        <f>SUM($C63:D63)</f>
        <v>0.311</v>
      </c>
      <c r="E64" s="165">
        <f>SUM($D63:E63)</f>
        <v>-0.39399999999999996</v>
      </c>
      <c r="F64" s="165">
        <f>SUM($D63:F63)</f>
        <v>-0.27199999999999996</v>
      </c>
      <c r="G64" s="165">
        <f>SUM($D63:G63)</f>
        <v>-0.996</v>
      </c>
      <c r="H64" s="165">
        <f>SUM($D63:H63)</f>
        <v>-1.8719999999999999</v>
      </c>
      <c r="I64" s="165">
        <f>SUM($D63:I63)</f>
        <v>1.6430000000000002</v>
      </c>
      <c r="J64" s="165">
        <f>SUM($D63:J63)</f>
        <v>0.63500000000000023</v>
      </c>
      <c r="K64" s="165">
        <f>SUM($D63:K63)</f>
        <v>0.9720000000000002</v>
      </c>
      <c r="L64" s="165">
        <f>SUM($D63:L63)</f>
        <v>-0.31999999999999984</v>
      </c>
      <c r="M64" s="165">
        <v>0</v>
      </c>
      <c r="N64" s="165">
        <v>0</v>
      </c>
      <c r="O64" s="166">
        <v>0</v>
      </c>
    </row>
    <row r="65" spans="2:15" x14ac:dyDescent="0.25">
      <c r="B65" s="87"/>
      <c r="C65" s="88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6"/>
    </row>
    <row r="66" spans="2:15" x14ac:dyDescent="0.25">
      <c r="B66" s="164" t="s">
        <v>105</v>
      </c>
      <c r="C66" s="88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6"/>
    </row>
    <row r="67" spans="2:15" x14ac:dyDescent="0.25">
      <c r="B67" s="87" t="s">
        <v>67</v>
      </c>
      <c r="C67" s="88"/>
      <c r="D67" s="90">
        <v>0.311</v>
      </c>
      <c r="E67" s="90">
        <v>-0.70499999999999996</v>
      </c>
      <c r="F67" s="90">
        <v>0.122</v>
      </c>
      <c r="G67" s="90">
        <v>-0.72399999999999998</v>
      </c>
      <c r="H67" s="90">
        <v>-0.876</v>
      </c>
      <c r="I67" s="90">
        <v>3.5150000000000001</v>
      </c>
      <c r="J67" s="90">
        <v>-1.008</v>
      </c>
      <c r="K67" s="90">
        <v>0.33700000000000002</v>
      </c>
      <c r="L67" s="90">
        <v>-1.292</v>
      </c>
      <c r="M67" s="90"/>
      <c r="N67" s="90"/>
      <c r="O67" s="91"/>
    </row>
    <row r="68" spans="2:15" x14ac:dyDescent="0.25">
      <c r="B68" s="87" t="s">
        <v>68</v>
      </c>
      <c r="C68" s="88"/>
      <c r="D68" s="165">
        <f>SUM($C67:D67)</f>
        <v>0.311</v>
      </c>
      <c r="E68" s="165">
        <f>SUM($D67:E67)</f>
        <v>-0.39399999999999996</v>
      </c>
      <c r="F68" s="165">
        <f>SUM($D67:F67)</f>
        <v>-0.27199999999999996</v>
      </c>
      <c r="G68" s="165">
        <f>SUM($D67:G67)</f>
        <v>-0.996</v>
      </c>
      <c r="H68" s="165">
        <f>SUM($D67:H67)</f>
        <v>-1.8719999999999999</v>
      </c>
      <c r="I68" s="165">
        <f>SUM($D67:I67)</f>
        <v>1.6430000000000002</v>
      </c>
      <c r="J68" s="165">
        <f>SUM($D67:J67)</f>
        <v>0.63500000000000023</v>
      </c>
      <c r="K68" s="165">
        <f>SUM($D67:K67)</f>
        <v>0.9720000000000002</v>
      </c>
      <c r="L68" s="165">
        <f>SUM($D67:L67)</f>
        <v>-0.31999999999999984</v>
      </c>
      <c r="M68" s="165"/>
      <c r="N68" s="165"/>
      <c r="O68" s="166"/>
    </row>
    <row r="69" spans="2:15" ht="13.8" thickBot="1" x14ac:dyDescent="0.3"/>
    <row r="70" spans="2:15" x14ac:dyDescent="0.25">
      <c r="B70" s="172" t="s">
        <v>2</v>
      </c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6"/>
    </row>
    <row r="71" spans="2:15" x14ac:dyDescent="0.25">
      <c r="B71" s="164" t="s">
        <v>65</v>
      </c>
      <c r="C71" s="88"/>
      <c r="D71" s="109" t="s">
        <v>60</v>
      </c>
      <c r="E71" s="109" t="s">
        <v>6</v>
      </c>
      <c r="F71" s="109" t="s">
        <v>7</v>
      </c>
      <c r="G71" s="109" t="s">
        <v>8</v>
      </c>
      <c r="H71" s="109" t="s">
        <v>9</v>
      </c>
      <c r="I71" s="109" t="s">
        <v>10</v>
      </c>
      <c r="J71" s="109" t="s">
        <v>11</v>
      </c>
      <c r="K71" s="109" t="s">
        <v>12</v>
      </c>
      <c r="L71" s="109" t="s">
        <v>66</v>
      </c>
      <c r="M71" s="109" t="s">
        <v>14</v>
      </c>
      <c r="N71" s="109" t="s">
        <v>15</v>
      </c>
      <c r="O71" s="110" t="s">
        <v>16</v>
      </c>
    </row>
    <row r="72" spans="2:15" x14ac:dyDescent="0.25">
      <c r="B72" s="87" t="s">
        <v>67</v>
      </c>
      <c r="C72" s="88"/>
      <c r="D72" s="90">
        <v>3.0609999999999999</v>
      </c>
      <c r="E72" s="90">
        <v>-11.233000000000001</v>
      </c>
      <c r="F72" s="90">
        <v>-25.213999999999999</v>
      </c>
      <c r="G72" s="90">
        <v>14.17</v>
      </c>
      <c r="H72" s="90">
        <v>-84.685000000000002</v>
      </c>
      <c r="I72" s="90">
        <v>22.888000000000002</v>
      </c>
      <c r="J72" s="90">
        <v>-51.070999999999998</v>
      </c>
      <c r="K72" s="90">
        <v>-11.631</v>
      </c>
      <c r="L72" s="90">
        <v>48.500999999999998</v>
      </c>
      <c r="M72" s="90">
        <v>0</v>
      </c>
      <c r="N72" s="90">
        <v>0</v>
      </c>
      <c r="O72" s="91">
        <v>0</v>
      </c>
    </row>
    <row r="73" spans="2:15" x14ac:dyDescent="0.25">
      <c r="B73" s="87" t="s">
        <v>68</v>
      </c>
      <c r="C73" s="88"/>
      <c r="D73" s="165">
        <f>SUM($C72:D72)</f>
        <v>3.0609999999999999</v>
      </c>
      <c r="E73" s="165">
        <f>SUM($D72:E72)</f>
        <v>-8.1720000000000006</v>
      </c>
      <c r="F73" s="165">
        <f>SUM($D72:F72)</f>
        <v>-33.385999999999996</v>
      </c>
      <c r="G73" s="165">
        <f>SUM($D72:G72)</f>
        <v>-19.215999999999994</v>
      </c>
      <c r="H73" s="165">
        <f>SUM($D72:H72)</f>
        <v>-103.901</v>
      </c>
      <c r="I73" s="165">
        <f>SUM($D72:I72)</f>
        <v>-81.012999999999991</v>
      </c>
      <c r="J73" s="165">
        <f>SUM($D72:J72)</f>
        <v>-132.084</v>
      </c>
      <c r="K73" s="165">
        <f>SUM($D72:K72)</f>
        <v>-143.715</v>
      </c>
      <c r="L73" s="165">
        <f>SUM($D72:L72)</f>
        <v>-95.213999999999999</v>
      </c>
      <c r="M73" s="165">
        <v>0</v>
      </c>
      <c r="N73" s="165">
        <v>0</v>
      </c>
      <c r="O73" s="166">
        <v>0</v>
      </c>
    </row>
    <row r="74" spans="2:15" x14ac:dyDescent="0.25">
      <c r="B74" s="87"/>
      <c r="C74" s="88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6"/>
    </row>
    <row r="75" spans="2:15" x14ac:dyDescent="0.25">
      <c r="B75" s="164" t="s">
        <v>105</v>
      </c>
      <c r="C75" s="88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6"/>
    </row>
    <row r="76" spans="2:15" x14ac:dyDescent="0.25">
      <c r="B76" s="87" t="s">
        <v>67</v>
      </c>
      <c r="C76" s="88"/>
      <c r="D76" s="90">
        <v>2.5299999999999998</v>
      </c>
      <c r="E76" s="90">
        <v>-20.100999999999999</v>
      </c>
      <c r="F76" s="90">
        <v>-2.1040000000000001</v>
      </c>
      <c r="G76" s="90">
        <v>12.176</v>
      </c>
      <c r="H76" s="90">
        <v>-82.956000000000003</v>
      </c>
      <c r="I76" s="90">
        <v>39.329000000000001</v>
      </c>
      <c r="J76" s="90">
        <v>-47.298999999999999</v>
      </c>
      <c r="K76" s="90">
        <v>-3.9849999999999999</v>
      </c>
      <c r="L76" s="90">
        <v>0.44900000000000001</v>
      </c>
      <c r="M76" s="90"/>
      <c r="N76" s="90"/>
      <c r="O76" s="91"/>
    </row>
    <row r="77" spans="2:15" x14ac:dyDescent="0.25">
      <c r="B77" s="87" t="s">
        <v>68</v>
      </c>
      <c r="C77" s="88"/>
      <c r="D77" s="165">
        <f>SUM($C76:D76)</f>
        <v>2.5299999999999998</v>
      </c>
      <c r="E77" s="165">
        <f>SUM($D76:E76)</f>
        <v>-17.570999999999998</v>
      </c>
      <c r="F77" s="165">
        <f>SUM($D76:F76)</f>
        <v>-19.674999999999997</v>
      </c>
      <c r="G77" s="165">
        <f>SUM($D76:G76)</f>
        <v>-7.498999999999997</v>
      </c>
      <c r="H77" s="165">
        <f>SUM($D76:H76)</f>
        <v>-90.454999999999998</v>
      </c>
      <c r="I77" s="165">
        <f>SUM($D76:I76)</f>
        <v>-51.125999999999998</v>
      </c>
      <c r="J77" s="165">
        <f>SUM($D76:J76)</f>
        <v>-98.424999999999997</v>
      </c>
      <c r="K77" s="165">
        <f>SUM($D76:K76)</f>
        <v>-102.41</v>
      </c>
      <c r="L77" s="165">
        <f>SUM($D76:L76)</f>
        <v>-101.961</v>
      </c>
      <c r="M77" s="165"/>
      <c r="N77" s="165"/>
      <c r="O77" s="166"/>
    </row>
    <row r="78" spans="2:15" ht="13.8" thickBot="1" x14ac:dyDescent="0.3"/>
    <row r="79" spans="2:15" x14ac:dyDescent="0.25">
      <c r="B79" s="172" t="s">
        <v>40</v>
      </c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6"/>
    </row>
    <row r="80" spans="2:15" x14ac:dyDescent="0.25">
      <c r="B80" s="164" t="s">
        <v>65</v>
      </c>
      <c r="C80" s="88"/>
      <c r="D80" s="109" t="s">
        <v>60</v>
      </c>
      <c r="E80" s="109" t="s">
        <v>6</v>
      </c>
      <c r="F80" s="109" t="s">
        <v>7</v>
      </c>
      <c r="G80" s="109" t="s">
        <v>8</v>
      </c>
      <c r="H80" s="109" t="s">
        <v>9</v>
      </c>
      <c r="I80" s="109" t="s">
        <v>10</v>
      </c>
      <c r="J80" s="109" t="s">
        <v>11</v>
      </c>
      <c r="K80" s="109" t="s">
        <v>12</v>
      </c>
      <c r="L80" s="109" t="s">
        <v>66</v>
      </c>
      <c r="M80" s="109" t="s">
        <v>14</v>
      </c>
      <c r="N80" s="109" t="s">
        <v>15</v>
      </c>
      <c r="O80" s="110" t="s">
        <v>16</v>
      </c>
    </row>
    <row r="81" spans="2:15" x14ac:dyDescent="0.25">
      <c r="B81" s="87" t="s">
        <v>67</v>
      </c>
      <c r="C81" s="88"/>
      <c r="D81" s="90">
        <v>-0.10299999999999999</v>
      </c>
      <c r="E81" s="90">
        <v>-0.186</v>
      </c>
      <c r="F81" s="90">
        <v>-1.7709999999999999</v>
      </c>
      <c r="G81" s="90">
        <v>-1.53</v>
      </c>
      <c r="H81" s="90">
        <v>-1.7829999999999999</v>
      </c>
      <c r="I81" s="90">
        <v>-1.7929999999999999</v>
      </c>
      <c r="J81" s="90">
        <v>-1.7509999999999999</v>
      </c>
      <c r="K81" s="90">
        <v>-1.972</v>
      </c>
      <c r="L81" s="90">
        <v>-2.0529999999999999</v>
      </c>
      <c r="M81" s="90"/>
      <c r="N81" s="90">
        <v>0</v>
      </c>
      <c r="O81" s="91">
        <v>0</v>
      </c>
    </row>
    <row r="82" spans="2:15" x14ac:dyDescent="0.25">
      <c r="B82" s="87" t="s">
        <v>68</v>
      </c>
      <c r="C82" s="88"/>
      <c r="D82" s="165">
        <f>SUM($C81:D81)</f>
        <v>-0.10299999999999999</v>
      </c>
      <c r="E82" s="165">
        <f>SUM($D81:E81)</f>
        <v>-0.28899999999999998</v>
      </c>
      <c r="F82" s="165">
        <f>SUM($D81:F81)</f>
        <v>-2.06</v>
      </c>
      <c r="G82" s="165">
        <f>SUM($D81:G81)</f>
        <v>-3.59</v>
      </c>
      <c r="H82" s="165">
        <f>SUM($D81:H81)</f>
        <v>-5.3729999999999993</v>
      </c>
      <c r="I82" s="165">
        <f>SUM($D81:I81)</f>
        <v>-7.1659999999999995</v>
      </c>
      <c r="J82" s="165">
        <f>SUM($D81:J81)</f>
        <v>-8.9169999999999998</v>
      </c>
      <c r="K82" s="165">
        <f>SUM($D81:K81)</f>
        <v>-10.888999999999999</v>
      </c>
      <c r="L82" s="165">
        <f>SUM($D81:L81)</f>
        <v>-12.942</v>
      </c>
      <c r="M82" s="165">
        <v>0</v>
      </c>
      <c r="N82" s="165">
        <v>0</v>
      </c>
      <c r="O82" s="166">
        <v>0</v>
      </c>
    </row>
    <row r="83" spans="2:15" x14ac:dyDescent="0.25">
      <c r="B83" s="87"/>
      <c r="C83" s="88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6"/>
    </row>
    <row r="84" spans="2:15" x14ac:dyDescent="0.25">
      <c r="B84" s="164" t="s">
        <v>105</v>
      </c>
      <c r="C84" s="88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6"/>
    </row>
    <row r="85" spans="2:15" x14ac:dyDescent="0.25">
      <c r="B85" s="87" t="s">
        <v>67</v>
      </c>
      <c r="C85" s="88"/>
      <c r="D85" s="90">
        <v>-0.10299999999999999</v>
      </c>
      <c r="E85" s="90">
        <v>-0.186</v>
      </c>
      <c r="F85" s="90">
        <v>-14.026999999999999</v>
      </c>
      <c r="G85" s="90">
        <v>-1.9930000000000001</v>
      </c>
      <c r="H85" s="90">
        <v>-1.925</v>
      </c>
      <c r="I85" s="90">
        <v>-1.925</v>
      </c>
      <c r="J85" s="90">
        <v>-1.143</v>
      </c>
      <c r="K85" s="90">
        <v>-1.9219999999999999</v>
      </c>
      <c r="L85" s="90">
        <v>-1.968</v>
      </c>
      <c r="M85" s="90"/>
      <c r="N85" s="90"/>
      <c r="O85" s="91"/>
    </row>
    <row r="86" spans="2:15" x14ac:dyDescent="0.25">
      <c r="B86" s="87" t="s">
        <v>68</v>
      </c>
      <c r="C86" s="88"/>
      <c r="D86" s="165">
        <f>SUM($C85:D85)</f>
        <v>-0.10299999999999999</v>
      </c>
      <c r="E86" s="165">
        <f>SUM($D85:E85)</f>
        <v>-0.28899999999999998</v>
      </c>
      <c r="F86" s="165">
        <f>SUM($D85:F85)</f>
        <v>-14.315999999999999</v>
      </c>
      <c r="G86" s="165">
        <f>SUM($D85:G85)</f>
        <v>-16.308999999999997</v>
      </c>
      <c r="H86" s="165">
        <f>SUM($D85:H85)</f>
        <v>-18.233999999999998</v>
      </c>
      <c r="I86" s="165">
        <f>SUM($D85:I85)</f>
        <v>-20.158999999999999</v>
      </c>
      <c r="J86" s="165">
        <f>SUM($D85:J85)</f>
        <v>-21.302</v>
      </c>
      <c r="K86" s="165">
        <f>SUM($D85:K85)</f>
        <v>-23.224</v>
      </c>
      <c r="L86" s="165">
        <f>SUM($D85:L85)</f>
        <v>-25.192</v>
      </c>
      <c r="M86" s="165"/>
      <c r="N86" s="165"/>
      <c r="O86" s="166"/>
    </row>
    <row r="87" spans="2:15" ht="13.8" thickBot="1" x14ac:dyDescent="0.3"/>
    <row r="88" spans="2:15" x14ac:dyDescent="0.25">
      <c r="B88" s="172" t="s">
        <v>46</v>
      </c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6"/>
    </row>
    <row r="89" spans="2:15" x14ac:dyDescent="0.25">
      <c r="B89" s="164" t="s">
        <v>65</v>
      </c>
      <c r="C89" s="88"/>
      <c r="D89" s="109" t="s">
        <v>60</v>
      </c>
      <c r="E89" s="109" t="s">
        <v>6</v>
      </c>
      <c r="F89" s="109" t="s">
        <v>7</v>
      </c>
      <c r="G89" s="109" t="s">
        <v>8</v>
      </c>
      <c r="H89" s="109" t="s">
        <v>9</v>
      </c>
      <c r="I89" s="109" t="s">
        <v>10</v>
      </c>
      <c r="J89" s="109" t="s">
        <v>11</v>
      </c>
      <c r="K89" s="109" t="s">
        <v>12</v>
      </c>
      <c r="L89" s="109" t="s">
        <v>66</v>
      </c>
      <c r="M89" s="109" t="s">
        <v>14</v>
      </c>
      <c r="N89" s="109" t="s">
        <v>15</v>
      </c>
      <c r="O89" s="110" t="s">
        <v>16</v>
      </c>
    </row>
    <row r="90" spans="2:15" x14ac:dyDescent="0.25">
      <c r="B90" s="87" t="s">
        <v>67</v>
      </c>
      <c r="C90" s="88"/>
      <c r="D90" s="90">
        <v>0.36</v>
      </c>
      <c r="E90" s="90">
        <v>-0.43099999999999999</v>
      </c>
      <c r="F90" s="90">
        <v>-1.264</v>
      </c>
      <c r="G90" s="90">
        <v>-1.671</v>
      </c>
      <c r="H90" s="90">
        <v>-4.1120000000000001</v>
      </c>
      <c r="I90" s="90">
        <v>1.014</v>
      </c>
      <c r="J90" s="90">
        <v>-1.41</v>
      </c>
      <c r="K90" s="90">
        <v>-1.9810000000000001</v>
      </c>
      <c r="L90" s="90">
        <v>-0.30599999999999999</v>
      </c>
      <c r="M90" s="90"/>
      <c r="N90" s="90"/>
      <c r="O90" s="91"/>
    </row>
    <row r="91" spans="2:15" x14ac:dyDescent="0.25">
      <c r="B91" s="87" t="s">
        <v>68</v>
      </c>
      <c r="C91" s="88"/>
      <c r="D91" s="165">
        <f>SUM($C90:D90)</f>
        <v>0.36</v>
      </c>
      <c r="E91" s="165">
        <f>SUM($D90:E90)</f>
        <v>-7.1000000000000008E-2</v>
      </c>
      <c r="F91" s="165">
        <f>SUM($D90:F90)</f>
        <v>-1.335</v>
      </c>
      <c r="G91" s="165">
        <f>SUM($D90:G90)</f>
        <v>-3.0060000000000002</v>
      </c>
      <c r="H91" s="165">
        <f>SUM($D90:H90)</f>
        <v>-7.1180000000000003</v>
      </c>
      <c r="I91" s="165">
        <f>SUM($D90:I90)</f>
        <v>-6.1040000000000001</v>
      </c>
      <c r="J91" s="165">
        <f>SUM($D90:J90)</f>
        <v>-7.5140000000000002</v>
      </c>
      <c r="K91" s="165">
        <f>SUM($D90:K90)</f>
        <v>-9.495000000000001</v>
      </c>
      <c r="L91" s="165">
        <f>SUM($D90:L90)</f>
        <v>-9.8010000000000002</v>
      </c>
      <c r="M91" s="165">
        <v>0</v>
      </c>
      <c r="N91" s="165">
        <v>0</v>
      </c>
      <c r="O91" s="166">
        <v>0</v>
      </c>
    </row>
    <row r="92" spans="2:15" x14ac:dyDescent="0.25">
      <c r="B92" s="87"/>
      <c r="C92" s="88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6"/>
    </row>
    <row r="93" spans="2:15" x14ac:dyDescent="0.25">
      <c r="B93" s="164" t="s">
        <v>105</v>
      </c>
      <c r="C93" s="88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6"/>
    </row>
    <row r="94" spans="2:15" x14ac:dyDescent="0.25">
      <c r="B94" s="87" t="s">
        <v>67</v>
      </c>
      <c r="C94" s="88"/>
      <c r="D94" s="90">
        <v>0.129</v>
      </c>
      <c r="E94" s="90">
        <v>-24.236000000000001</v>
      </c>
      <c r="F94" s="90">
        <v>11.356999999999999</v>
      </c>
      <c r="G94" s="90">
        <v>-1.88</v>
      </c>
      <c r="H94" s="90">
        <v>-11.257</v>
      </c>
      <c r="I94" s="90">
        <v>6.45</v>
      </c>
      <c r="J94" s="90">
        <v>-0.56699999999999995</v>
      </c>
      <c r="K94" s="90">
        <v>-15.481</v>
      </c>
      <c r="L94" s="90">
        <v>14.911</v>
      </c>
      <c r="M94" s="90"/>
      <c r="N94" s="90"/>
      <c r="O94" s="91"/>
    </row>
    <row r="95" spans="2:15" x14ac:dyDescent="0.25">
      <c r="B95" s="87" t="s">
        <v>68</v>
      </c>
      <c r="C95" s="88"/>
      <c r="D95" s="165">
        <f>SUM($C94:D94)</f>
        <v>0.129</v>
      </c>
      <c r="E95" s="165">
        <f>SUM($D94:E94)</f>
        <v>-24.106999999999999</v>
      </c>
      <c r="F95" s="165">
        <f>SUM($D94:F94)</f>
        <v>-12.75</v>
      </c>
      <c r="G95" s="165">
        <f>SUM($D94:G94)</f>
        <v>-14.629999999999999</v>
      </c>
      <c r="H95" s="165">
        <f>SUM($D94:H94)</f>
        <v>-25.887</v>
      </c>
      <c r="I95" s="165">
        <f>SUM($D94:I94)</f>
        <v>-19.437000000000001</v>
      </c>
      <c r="J95" s="165">
        <f>SUM($D94:J94)</f>
        <v>-20.004000000000001</v>
      </c>
      <c r="K95" s="165">
        <f>SUM($D94:K94)</f>
        <v>-35.484999999999999</v>
      </c>
      <c r="L95" s="165">
        <f>SUM($D94:L94)</f>
        <v>-20.573999999999998</v>
      </c>
      <c r="M95" s="165"/>
      <c r="N95" s="165"/>
      <c r="O95" s="166"/>
    </row>
    <row r="96" spans="2:15" ht="13.8" thickBot="1" x14ac:dyDescent="0.3"/>
    <row r="97" spans="2:15" x14ac:dyDescent="0.25">
      <c r="B97" s="172" t="s">
        <v>98</v>
      </c>
      <c r="C97" s="84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6"/>
    </row>
    <row r="98" spans="2:15" x14ac:dyDescent="0.25">
      <c r="B98" s="164" t="s">
        <v>65</v>
      </c>
      <c r="C98" s="88"/>
      <c r="D98" s="109" t="s">
        <v>60</v>
      </c>
      <c r="E98" s="109" t="s">
        <v>6</v>
      </c>
      <c r="F98" s="109" t="s">
        <v>7</v>
      </c>
      <c r="G98" s="109" t="s">
        <v>8</v>
      </c>
      <c r="H98" s="109" t="s">
        <v>9</v>
      </c>
      <c r="I98" s="109" t="s">
        <v>10</v>
      </c>
      <c r="J98" s="109" t="s">
        <v>11</v>
      </c>
      <c r="K98" s="109" t="s">
        <v>12</v>
      </c>
      <c r="L98" s="109" t="s">
        <v>66</v>
      </c>
      <c r="M98" s="109" t="s">
        <v>14</v>
      </c>
      <c r="N98" s="109" t="s">
        <v>15</v>
      </c>
      <c r="O98" s="110" t="s">
        <v>16</v>
      </c>
    </row>
    <row r="99" spans="2:15" x14ac:dyDescent="0.25">
      <c r="B99" s="87" t="s">
        <v>67</v>
      </c>
      <c r="C99" s="88"/>
      <c r="D99" s="90"/>
      <c r="E99" s="90"/>
      <c r="F99" s="90"/>
      <c r="G99" s="90"/>
      <c r="H99" s="90"/>
      <c r="I99" s="90"/>
      <c r="J99" s="90">
        <v>-1.573</v>
      </c>
      <c r="K99" s="90">
        <v>-0.99</v>
      </c>
      <c r="L99" s="90">
        <v>0.29699999999999999</v>
      </c>
      <c r="M99" s="90"/>
      <c r="N99" s="90"/>
      <c r="O99" s="91"/>
    </row>
    <row r="100" spans="2:15" x14ac:dyDescent="0.25">
      <c r="B100" s="87" t="s">
        <v>68</v>
      </c>
      <c r="C100" s="88"/>
      <c r="D100" s="165"/>
      <c r="E100" s="165"/>
      <c r="F100" s="165"/>
      <c r="G100" s="165"/>
      <c r="H100" s="165"/>
      <c r="I100" s="165"/>
      <c r="J100" s="165">
        <f>SUM($D99:J99)</f>
        <v>-1.573</v>
      </c>
      <c r="K100" s="165">
        <f>SUM($D99:K99)</f>
        <v>-2.5629999999999997</v>
      </c>
      <c r="L100" s="165">
        <f>SUM($D99:L99)</f>
        <v>-2.2659999999999996</v>
      </c>
      <c r="M100" s="165">
        <v>0</v>
      </c>
      <c r="N100" s="165">
        <v>0</v>
      </c>
      <c r="O100" s="166">
        <v>0</v>
      </c>
    </row>
    <row r="101" spans="2:15" x14ac:dyDescent="0.25">
      <c r="B101" s="87"/>
      <c r="C101" s="88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6"/>
    </row>
    <row r="102" spans="2:15" x14ac:dyDescent="0.25">
      <c r="B102" s="164" t="s">
        <v>105</v>
      </c>
      <c r="C102" s="88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6"/>
    </row>
    <row r="103" spans="2:15" x14ac:dyDescent="0.25">
      <c r="B103" s="87" t="s">
        <v>67</v>
      </c>
      <c r="C103" s="88"/>
      <c r="D103" s="90"/>
      <c r="E103" s="90"/>
      <c r="F103" s="90"/>
      <c r="G103" s="90"/>
      <c r="H103" s="90"/>
      <c r="I103" s="90"/>
      <c r="J103" s="90">
        <v>-1.573</v>
      </c>
      <c r="K103" s="90">
        <v>-0.99</v>
      </c>
      <c r="L103" s="90">
        <v>0.125</v>
      </c>
      <c r="M103" s="90"/>
      <c r="N103" s="90"/>
      <c r="O103" s="91"/>
    </row>
    <row r="104" spans="2:15" x14ac:dyDescent="0.25">
      <c r="B104" s="87" t="s">
        <v>68</v>
      </c>
      <c r="C104" s="88"/>
      <c r="D104" s="165"/>
      <c r="E104" s="165"/>
      <c r="F104" s="165"/>
      <c r="G104" s="165"/>
      <c r="H104" s="165"/>
      <c r="I104" s="165"/>
      <c r="J104" s="165">
        <f>SUM($D103:J103)</f>
        <v>-1.573</v>
      </c>
      <c r="K104" s="165">
        <f>SUM($D103:K103)</f>
        <v>-2.5629999999999997</v>
      </c>
      <c r="L104" s="165">
        <f>SUM($D103:L103)</f>
        <v>-2.4379999999999997</v>
      </c>
      <c r="M104" s="165"/>
      <c r="N104" s="165"/>
      <c r="O104" s="166"/>
    </row>
  </sheetData>
  <phoneticPr fontId="20" type="noConversion"/>
  <pageMargins left="0.28000000000000003" right="0.28999999999999998" top="0.34" bottom="0.2" header="0.21" footer="0.16"/>
  <pageSetup scale="4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E4" sqref="E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23" sqref="H2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3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6" workbookViewId="0">
      <selection activeCell="P32" sqref="P32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103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IS Input</vt:lpstr>
      <vt:lpstr>volumes Input</vt:lpstr>
      <vt:lpstr>Funds Flow-Cap Employed</vt:lpstr>
      <vt:lpstr>Cash Flow by Team</vt:lpstr>
      <vt:lpstr>EGM Summary</vt:lpstr>
      <vt:lpstr>EGM Summary (2)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Insurance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'Cash Flow by Team'!Print_Area</vt:lpstr>
      <vt:lpstr>Coal!Print_Area</vt:lpstr>
      <vt:lpstr>'Coal volumes'!Print_Area</vt:lpstr>
      <vt:lpstr>'Crude &amp; Products'!Print_Area</vt:lpstr>
      <vt:lpstr>'Crude &amp; Products volumes '!Print_Area</vt:lpstr>
      <vt:lpstr>'EGM Summary'!Print_Area</vt:lpstr>
      <vt:lpstr>'EGM Summary (2)'!Print_Area</vt:lpstr>
      <vt:lpstr>'Financial Trading'!Print_Area</vt:lpstr>
      <vt:lpstr>Freight!Print_Area</vt:lpstr>
      <vt:lpstr>'Freight volumes'!Print_Area</vt:lpstr>
      <vt:lpstr>'Funds Flow-Cap Employed'!Print_Area</vt:lpstr>
      <vt:lpstr>'Insurance Risk Mkts'!Print_Area</vt:lpstr>
      <vt:lpstr>'IS Input'!Print_Area</vt:lpstr>
      <vt:lpstr>Japan!Print_Area</vt:lpstr>
      <vt:lpstr>LNG!Print_Area</vt:lpstr>
      <vt:lpstr>'volumes Input'!Print_Area</vt:lpstr>
      <vt:lpstr>Weather!Print_Area</vt:lpstr>
      <vt:lpstr>'Weather volumes'!Print_Area</vt:lpstr>
      <vt:lpstr>'volumes Input'!Print_Titles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2001-11-16T22:04:07Z</cp:lastPrinted>
  <dcterms:created xsi:type="dcterms:W3CDTF">2000-08-25T15:53:29Z</dcterms:created>
  <dcterms:modified xsi:type="dcterms:W3CDTF">2023-09-10T11:11:21Z</dcterms:modified>
</cp:coreProperties>
</file>