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60" windowWidth="9720" windowHeight="6036" firstSheet="2" activeTab="3"/>
    <workbookView xWindow="480" yWindow="60" windowWidth="14220" windowHeight="8832" firstSheet="2" activeTab="2"/>
  </bookViews>
  <sheets>
    <sheet name="XXX" sheetId="10" state="veryHidden" r:id="rId1"/>
    <sheet name="XX0" sheetId="13" state="veryHidden" r:id="rId2"/>
    <sheet name="Enron Projections" sheetId="12" r:id="rId3"/>
    <sheet name="Assumptions-Most Likely" sheetId="4" r:id="rId4"/>
  </sheets>
  <calcPr calcId="92512"/>
</workbook>
</file>

<file path=xl/calcChain.xml><?xml version="1.0" encoding="utf-8"?>
<calcChain xmlns="http://schemas.openxmlformats.org/spreadsheetml/2006/main">
  <c r="E6" i="4" l="1"/>
  <c r="M6" i="4"/>
  <c r="F7" i="4"/>
  <c r="E8" i="4"/>
  <c r="E9" i="4"/>
  <c r="F10" i="4"/>
  <c r="E11" i="4"/>
  <c r="L11" i="4"/>
  <c r="F12" i="4"/>
  <c r="E13" i="4"/>
  <c r="F14" i="4"/>
  <c r="E15" i="4"/>
  <c r="M15" i="4"/>
  <c r="E16" i="4"/>
  <c r="L16" i="4"/>
  <c r="F17" i="4"/>
  <c r="C18" i="4"/>
  <c r="F18" i="4"/>
  <c r="L18" i="4"/>
  <c r="M18" i="4"/>
  <c r="N18" i="4"/>
  <c r="C20" i="4"/>
  <c r="F20" i="4"/>
  <c r="C21" i="4"/>
  <c r="F21" i="4"/>
  <c r="C22" i="4"/>
  <c r="F22" i="4"/>
  <c r="C23" i="4"/>
  <c r="F23" i="4"/>
  <c r="C24" i="4"/>
  <c r="F24" i="4"/>
  <c r="E6" i="12"/>
  <c r="G6" i="12"/>
  <c r="G7" i="12"/>
  <c r="G8" i="12"/>
  <c r="G9" i="12"/>
  <c r="B10" i="12"/>
  <c r="C10" i="12"/>
  <c r="D10" i="12"/>
  <c r="E10" i="12"/>
  <c r="F10" i="12"/>
  <c r="G10" i="12"/>
  <c r="C13" i="12"/>
  <c r="B14" i="12"/>
  <c r="C14" i="12"/>
  <c r="C15" i="12"/>
  <c r="C17" i="12"/>
  <c r="C18" i="12"/>
  <c r="B22" i="12"/>
  <c r="B23" i="12"/>
  <c r="B24" i="12"/>
  <c r="B25" i="12"/>
  <c r="B26" i="12"/>
  <c r="B27" i="12"/>
  <c r="B28" i="12"/>
  <c r="B29" i="12"/>
  <c r="B30" i="12"/>
  <c r="C30" i="12"/>
  <c r="T35" i="12"/>
</calcChain>
</file>

<file path=xl/sharedStrings.xml><?xml version="1.0" encoding="utf-8"?>
<sst xmlns="http://schemas.openxmlformats.org/spreadsheetml/2006/main" count="89" uniqueCount="58">
  <si>
    <t>Indonesia</t>
  </si>
  <si>
    <t>Brazil</t>
  </si>
  <si>
    <t>TOTAL</t>
  </si>
  <si>
    <t xml:space="preserve"> </t>
  </si>
  <si>
    <t>Total</t>
  </si>
  <si>
    <t>#hours</t>
  </si>
  <si>
    <t>Country</t>
  </si>
  <si>
    <t>P/L</t>
  </si>
  <si>
    <t>ECA</t>
  </si>
  <si>
    <t>PPMTS</t>
  </si>
  <si>
    <t>Trade Funding</t>
  </si>
  <si>
    <t>Surety</t>
  </si>
  <si>
    <t>Strategy</t>
  </si>
  <si>
    <t>Annual Volume</t>
  </si>
  <si>
    <t>Flat %</t>
  </si>
  <si>
    <t>LATAM</t>
  </si>
  <si>
    <t>Trade Flow</t>
  </si>
  <si>
    <t>3rd Pty</t>
  </si>
  <si>
    <t>ANNUAL</t>
  </si>
  <si>
    <t>Korea</t>
  </si>
  <si>
    <t>Summary</t>
  </si>
  <si>
    <t>Total Budget-Annual</t>
  </si>
  <si>
    <t>Enron Flow</t>
  </si>
  <si>
    <t>3rd Party US Grain to Indonesia</t>
  </si>
  <si>
    <t>Bunker Fuel, A-1 Jet</t>
  </si>
  <si>
    <t>Jet Fuel</t>
  </si>
  <si>
    <t>Japan</t>
  </si>
  <si>
    <t>Crude/Liquids</t>
  </si>
  <si>
    <t>Latin America</t>
  </si>
  <si>
    <t>3rd Party US Grain to Andean</t>
  </si>
  <si>
    <t>South American Coal/Fuels/Petrochemical Origin/Destination</t>
  </si>
  <si>
    <t>Enron Global Markets</t>
  </si>
  <si>
    <t>Annual Budget-2002</t>
  </si>
  <si>
    <t>Trade Finance/Funding</t>
  </si>
  <si>
    <t>Enron Global Markets-Structured Finance Group</t>
  </si>
  <si>
    <t>Annual Assumptions</t>
  </si>
  <si>
    <t>Prepayments</t>
  </si>
  <si>
    <t>Monthly</t>
  </si>
  <si>
    <t>Annual</t>
  </si>
  <si>
    <t>Salaries &amp; Benefits</t>
  </si>
  <si>
    <t>T/E</t>
  </si>
  <si>
    <t>Communications</t>
  </si>
  <si>
    <t>General &amp; Admin</t>
  </si>
  <si>
    <t>Legal/Tax</t>
  </si>
  <si>
    <t>Occupancy Costs</t>
  </si>
  <si>
    <t>Office Expenses</t>
  </si>
  <si>
    <t>Other</t>
  </si>
  <si>
    <t xml:space="preserve">  Total</t>
  </si>
  <si>
    <t>Structured Finance Group</t>
  </si>
  <si>
    <t>USD Projections</t>
  </si>
  <si>
    <t>Revenues</t>
  </si>
  <si>
    <t>Cost of Standby's*</t>
  </si>
  <si>
    <t>Budget-USD</t>
  </si>
  <si>
    <t>Expenses-Direct</t>
  </si>
  <si>
    <t xml:space="preserve">Direct Expense Breakdown </t>
  </si>
  <si>
    <t xml:space="preserve">Gross Margin </t>
  </si>
  <si>
    <t>Expense Allocation</t>
  </si>
  <si>
    <t>EBIT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</si>
</sst>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9" formatCode="_-* #,##0_-;\-* #,##0_-;_-* &quot;-&quot;_-;_-@_-"/>
    <numFmt numFmtId="171" formatCode="_-* #,##0.00_-;\-* #,##0.00_-;_-* &quot;-&quot;??_-;_-@_-"/>
    <numFmt numFmtId="172" formatCode="_(* #,##0_);_(* \(#,##0\);_(* &quot;-&quot;??_);_(@_)"/>
    <numFmt numFmtId="174" formatCode="_-&quot;$&quot;* #,##0_-;\-&quot;$&quot;* #,##0_-;_-&quot;$&quot;* &quot;-&quot;_-;_-@_-"/>
    <numFmt numFmtId="175" formatCode="_-&quot;$&quot;* #,##0.00_-;\-&quot;$&quot;* #,##0.00_-;_-&quot;$&quot;* &quot;-&quot;??_-;_-@_-"/>
    <numFmt numFmtId="176" formatCode="0.00_)"/>
    <numFmt numFmtId="177" formatCode="0.0000%"/>
    <numFmt numFmtId="189" formatCode="0.00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sz val="11"/>
      <name val="Arial"/>
      <family val="2"/>
    </font>
    <font>
      <b/>
      <sz val="11"/>
      <color indexed="12"/>
      <name val="Arial"/>
      <family val="2"/>
    </font>
    <font>
      <sz val="11"/>
      <color indexed="12"/>
      <name val="Arial"/>
      <family val="2"/>
    </font>
    <font>
      <b/>
      <sz val="11"/>
      <name val="Arial"/>
      <family val="2"/>
    </font>
    <font>
      <b/>
      <u/>
      <sz val="11"/>
      <color indexed="12"/>
      <name val="Arial"/>
      <family val="2"/>
    </font>
    <font>
      <b/>
      <sz val="11"/>
      <color indexed="8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176" fontId="5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</cellStyleXfs>
  <cellXfs count="133">
    <xf numFmtId="0" fontId="0" fillId="0" borderId="0" xfId="0"/>
    <xf numFmtId="0" fontId="0" fillId="0" borderId="2" xfId="0" applyBorder="1"/>
    <xf numFmtId="0" fontId="2" fillId="0" borderId="0" xfId="0" applyFont="1"/>
    <xf numFmtId="0" fontId="0" fillId="0" borderId="3" xfId="0" applyBorder="1"/>
    <xf numFmtId="0" fontId="0" fillId="0" borderId="4" xfId="0" applyBorder="1"/>
    <xf numFmtId="3" fontId="0" fillId="0" borderId="0" xfId="0" applyNumberFormat="1"/>
    <xf numFmtId="172" fontId="1" fillId="0" borderId="0" xfId="1" applyNumberFormat="1"/>
    <xf numFmtId="0" fontId="0" fillId="0" borderId="0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1" fillId="0" borderId="0" xfId="5"/>
    <xf numFmtId="0" fontId="6" fillId="0" borderId="0" xfId="0" applyFont="1"/>
    <xf numFmtId="3" fontId="6" fillId="0" borderId="0" xfId="1" applyNumberFormat="1" applyFont="1" applyBorder="1"/>
    <xf numFmtId="3" fontId="6" fillId="0" borderId="0" xfId="0" applyNumberFormat="1" applyFont="1"/>
    <xf numFmtId="3" fontId="6" fillId="0" borderId="0" xfId="0" applyNumberFormat="1" applyFont="1" applyBorder="1"/>
    <xf numFmtId="3" fontId="6" fillId="0" borderId="7" xfId="1" applyNumberFormat="1" applyFont="1" applyBorder="1"/>
    <xf numFmtId="3" fontId="6" fillId="0" borderId="9" xfId="1" applyNumberFormat="1" applyFont="1" applyBorder="1"/>
    <xf numFmtId="172" fontId="6" fillId="0" borderId="0" xfId="1" applyNumberFormat="1" applyFont="1" applyBorder="1"/>
    <xf numFmtId="3" fontId="6" fillId="0" borderId="10" xfId="1" applyNumberFormat="1" applyFont="1" applyBorder="1"/>
    <xf numFmtId="3" fontId="2" fillId="0" borderId="11" xfId="0" applyNumberFormat="1" applyFont="1" applyBorder="1"/>
    <xf numFmtId="0" fontId="7" fillId="0" borderId="10" xfId="0" applyFont="1" applyBorder="1"/>
    <xf numFmtId="172" fontId="2" fillId="0" borderId="2" xfId="0" applyNumberFormat="1" applyFont="1" applyBorder="1"/>
    <xf numFmtId="172" fontId="2" fillId="0" borderId="0" xfId="0" applyNumberFormat="1" applyFont="1" applyBorder="1"/>
    <xf numFmtId="0" fontId="0" fillId="0" borderId="12" xfId="0" applyBorder="1"/>
    <xf numFmtId="0" fontId="0" fillId="0" borderId="10" xfId="0" applyBorder="1"/>
    <xf numFmtId="0" fontId="0" fillId="0" borderId="9" xfId="0" applyBorder="1"/>
    <xf numFmtId="172" fontId="2" fillId="0" borderId="13" xfId="1" applyNumberFormat="1" applyFont="1" applyBorder="1"/>
    <xf numFmtId="172" fontId="2" fillId="0" borderId="14" xfId="0" applyNumberFormat="1" applyFont="1" applyBorder="1"/>
    <xf numFmtId="0" fontId="0" fillId="0" borderId="15" xfId="0" applyBorder="1"/>
    <xf numFmtId="172" fontId="0" fillId="0" borderId="9" xfId="1" applyNumberFormat="1" applyFont="1" applyBorder="1"/>
    <xf numFmtId="0" fontId="3" fillId="0" borderId="10" xfId="0" applyFont="1" applyBorder="1"/>
    <xf numFmtId="0" fontId="2" fillId="0" borderId="14" xfId="0" applyFont="1" applyBorder="1"/>
    <xf numFmtId="0" fontId="0" fillId="0" borderId="14" xfId="0" applyBorder="1"/>
    <xf numFmtId="172" fontId="2" fillId="0" borderId="14" xfId="1" applyNumberFormat="1" applyFont="1" applyBorder="1"/>
    <xf numFmtId="172" fontId="1" fillId="0" borderId="10" xfId="1" applyNumberFormat="1" applyBorder="1"/>
    <xf numFmtId="172" fontId="1" fillId="0" borderId="9" xfId="1" applyNumberFormat="1" applyBorder="1"/>
    <xf numFmtId="172" fontId="1" fillId="0" borderId="15" xfId="1" applyNumberFormat="1" applyBorder="1"/>
    <xf numFmtId="3" fontId="2" fillId="0" borderId="14" xfId="0" applyNumberFormat="1" applyFont="1" applyBorder="1"/>
    <xf numFmtId="10" fontId="0" fillId="0" borderId="10" xfId="0" applyNumberFormat="1" applyBorder="1"/>
    <xf numFmtId="10" fontId="0" fillId="0" borderId="9" xfId="0" applyNumberFormat="1" applyBorder="1"/>
    <xf numFmtId="10" fontId="0" fillId="0" borderId="15" xfId="0" applyNumberFormat="1" applyBorder="1"/>
    <xf numFmtId="10" fontId="1" fillId="0" borderId="15" xfId="5" applyNumberFormat="1" applyBorder="1"/>
    <xf numFmtId="10" fontId="1" fillId="0" borderId="10" xfId="5" applyNumberFormat="1" applyBorder="1"/>
    <xf numFmtId="0" fontId="7" fillId="0" borderId="0" xfId="0" applyFont="1" applyBorder="1"/>
    <xf numFmtId="9" fontId="6" fillId="0" borderId="0" xfId="5" applyFont="1" applyBorder="1"/>
    <xf numFmtId="0" fontId="3" fillId="0" borderId="9" xfId="0" applyFont="1" applyBorder="1"/>
    <xf numFmtId="0" fontId="13" fillId="0" borderId="6" xfId="0" applyFont="1" applyBorder="1"/>
    <xf numFmtId="0" fontId="13" fillId="0" borderId="3" xfId="0" applyFont="1" applyBorder="1"/>
    <xf numFmtId="3" fontId="6" fillId="0" borderId="6" xfId="0" applyNumberFormat="1" applyFont="1" applyBorder="1"/>
    <xf numFmtId="3" fontId="6" fillId="0" borderId="3" xfId="0" applyNumberFormat="1" applyFont="1" applyBorder="1"/>
    <xf numFmtId="0" fontId="7" fillId="0" borderId="15" xfId="0" applyFont="1" applyBorder="1"/>
    <xf numFmtId="3" fontId="8" fillId="0" borderId="0" xfId="0" applyNumberFormat="1" applyFont="1" applyBorder="1"/>
    <xf numFmtId="3" fontId="7" fillId="0" borderId="0" xfId="0" quotePrefix="1" applyNumberFormat="1" applyFont="1" applyBorder="1"/>
    <xf numFmtId="4" fontId="9" fillId="0" borderId="0" xfId="1" applyNumberFormat="1" applyFont="1" applyBorder="1"/>
    <xf numFmtId="189" fontId="9" fillId="0" borderId="0" xfId="1" applyNumberFormat="1" applyFont="1" applyBorder="1"/>
    <xf numFmtId="189" fontId="9" fillId="0" borderId="0" xfId="0" applyNumberFormat="1" applyFont="1" applyBorder="1"/>
    <xf numFmtId="3" fontId="7" fillId="0" borderId="0" xfId="0" applyNumberFormat="1" applyFont="1" applyBorder="1"/>
    <xf numFmtId="3" fontId="10" fillId="0" borderId="0" xfId="0" applyNumberFormat="1" applyFont="1" applyBorder="1"/>
    <xf numFmtId="0" fontId="10" fillId="0" borderId="0" xfId="0" applyFont="1" applyBorder="1"/>
    <xf numFmtId="177" fontId="6" fillId="0" borderId="0" xfId="5" applyNumberFormat="1" applyFont="1" applyBorder="1"/>
    <xf numFmtId="177" fontId="0" fillId="0" borderId="0" xfId="5" applyNumberFormat="1" applyFont="1" applyBorder="1"/>
    <xf numFmtId="0" fontId="14" fillId="0" borderId="0" xfId="0" applyFont="1" applyBorder="1"/>
    <xf numFmtId="0" fontId="15" fillId="0" borderId="0" xfId="0" applyFont="1"/>
    <xf numFmtId="0" fontId="2" fillId="4" borderId="10" xfId="0" applyFont="1" applyFill="1" applyBorder="1"/>
    <xf numFmtId="0" fontId="0" fillId="4" borderId="10" xfId="0" applyFill="1" applyBorder="1"/>
    <xf numFmtId="172" fontId="0" fillId="4" borderId="7" xfId="0" applyNumberFormat="1" applyFill="1" applyBorder="1"/>
    <xf numFmtId="0" fontId="0" fillId="4" borderId="7" xfId="0" applyFill="1" applyBorder="1"/>
    <xf numFmtId="172" fontId="0" fillId="4" borderId="10" xfId="0" applyNumberFormat="1" applyFill="1" applyBorder="1"/>
    <xf numFmtId="0" fontId="0" fillId="4" borderId="9" xfId="0" applyFill="1" applyBorder="1"/>
    <xf numFmtId="172" fontId="0" fillId="4" borderId="0" xfId="0" applyNumberFormat="1" applyFill="1" applyBorder="1"/>
    <xf numFmtId="0" fontId="0" fillId="4" borderId="0" xfId="0" applyFill="1" applyBorder="1"/>
    <xf numFmtId="172" fontId="0" fillId="4" borderId="9" xfId="0" applyNumberFormat="1" applyFill="1" applyBorder="1"/>
    <xf numFmtId="172" fontId="12" fillId="4" borderId="0" xfId="0" applyNumberFormat="1" applyFont="1" applyFill="1" applyBorder="1"/>
    <xf numFmtId="172" fontId="12" fillId="4" borderId="9" xfId="0" applyNumberFormat="1" applyFont="1" applyFill="1" applyBorder="1"/>
    <xf numFmtId="0" fontId="2" fillId="4" borderId="15" xfId="0" applyFont="1" applyFill="1" applyBorder="1"/>
    <xf numFmtId="0" fontId="0" fillId="4" borderId="15" xfId="0" applyFill="1" applyBorder="1"/>
    <xf numFmtId="172" fontId="2" fillId="4" borderId="2" xfId="0" applyNumberFormat="1" applyFont="1" applyFill="1" applyBorder="1"/>
    <xf numFmtId="0" fontId="0" fillId="4" borderId="2" xfId="0" applyFill="1" applyBorder="1"/>
    <xf numFmtId="172" fontId="2" fillId="4" borderId="15" xfId="0" applyNumberFormat="1" applyFont="1" applyFill="1" applyBorder="1"/>
    <xf numFmtId="0" fontId="2" fillId="4" borderId="14" xfId="0" applyFont="1" applyFill="1" applyBorder="1"/>
    <xf numFmtId="172" fontId="2" fillId="4" borderId="14" xfId="1" applyNumberFormat="1" applyFont="1" applyFill="1" applyBorder="1"/>
    <xf numFmtId="0" fontId="2" fillId="4" borderId="13" xfId="0" applyFont="1" applyFill="1" applyBorder="1"/>
    <xf numFmtId="172" fontId="2" fillId="4" borderId="14" xfId="1" applyNumberFormat="1" applyFont="1" applyFill="1" applyBorder="1" applyAlignment="1">
      <alignment horizontal="center"/>
    </xf>
    <xf numFmtId="0" fontId="2" fillId="4" borderId="11" xfId="0" applyFont="1" applyFill="1" applyBorder="1"/>
    <xf numFmtId="0" fontId="0" fillId="4" borderId="11" xfId="0" applyFill="1" applyBorder="1"/>
    <xf numFmtId="0" fontId="0" fillId="4" borderId="16" xfId="0" applyFill="1" applyBorder="1"/>
    <xf numFmtId="172" fontId="11" fillId="0" borderId="0" xfId="1" applyNumberFormat="1" applyFont="1" applyBorder="1"/>
    <xf numFmtId="0" fontId="9" fillId="0" borderId="0" xfId="0" applyFont="1" applyBorder="1"/>
    <xf numFmtId="3" fontId="9" fillId="0" borderId="0" xfId="1" applyNumberFormat="1" applyFont="1" applyBorder="1"/>
    <xf numFmtId="3" fontId="6" fillId="0" borderId="9" xfId="0" applyNumberFormat="1" applyFont="1" applyBorder="1"/>
    <xf numFmtId="0" fontId="7" fillId="0" borderId="9" xfId="0" applyFont="1" applyBorder="1"/>
    <xf numFmtId="0" fontId="9" fillId="0" borderId="13" xfId="0" applyFont="1" applyBorder="1"/>
    <xf numFmtId="3" fontId="9" fillId="0" borderId="11" xfId="1" applyNumberFormat="1" applyFont="1" applyBorder="1"/>
    <xf numFmtId="3" fontId="9" fillId="0" borderId="16" xfId="1" applyNumberFormat="1" applyFont="1" applyBorder="1"/>
    <xf numFmtId="3" fontId="6" fillId="5" borderId="0" xfId="0" applyNumberFormat="1" applyFont="1" applyFill="1" applyBorder="1"/>
    <xf numFmtId="0" fontId="7" fillId="4" borderId="10" xfId="0" applyFont="1" applyFill="1" applyBorder="1"/>
    <xf numFmtId="0" fontId="7" fillId="4" borderId="6" xfId="0" applyFont="1" applyFill="1" applyBorder="1"/>
    <xf numFmtId="0" fontId="7" fillId="4" borderId="7" xfId="0" applyFont="1" applyFill="1" applyBorder="1"/>
    <xf numFmtId="3" fontId="7" fillId="4" borderId="10" xfId="0" applyNumberFormat="1" applyFont="1" applyFill="1" applyBorder="1"/>
    <xf numFmtId="0" fontId="7" fillId="4" borderId="15" xfId="0" applyFont="1" applyFill="1" applyBorder="1"/>
    <xf numFmtId="0" fontId="7" fillId="4" borderId="2" xfId="0" applyFont="1" applyFill="1" applyBorder="1"/>
    <xf numFmtId="3" fontId="7" fillId="4" borderId="15" xfId="0" applyNumberFormat="1" applyFont="1" applyFill="1" applyBorder="1"/>
    <xf numFmtId="3" fontId="6" fillId="0" borderId="4" xfId="0" applyNumberFormat="1" applyFont="1" applyBorder="1"/>
    <xf numFmtId="0" fontId="13" fillId="0" borderId="0" xfId="0" applyFont="1"/>
    <xf numFmtId="172" fontId="9" fillId="0" borderId="0" xfId="1" applyNumberFormat="1" applyFont="1" applyBorder="1"/>
    <xf numFmtId="3" fontId="6" fillId="0" borderId="10" xfId="0" applyNumberFormat="1" applyFont="1" applyBorder="1"/>
    <xf numFmtId="3" fontId="6" fillId="0" borderId="7" xfId="0" applyNumberFormat="1" applyFont="1" applyBorder="1"/>
    <xf numFmtId="3" fontId="6" fillId="0" borderId="2" xfId="0" applyNumberFormat="1" applyFont="1" applyBorder="1"/>
    <xf numFmtId="3" fontId="6" fillId="0" borderId="15" xfId="0" applyNumberFormat="1" applyFont="1" applyBorder="1"/>
    <xf numFmtId="0" fontId="7" fillId="4" borderId="14" xfId="0" applyFont="1" applyFill="1" applyBorder="1"/>
    <xf numFmtId="3" fontId="7" fillId="4" borderId="6" xfId="0" applyNumberFormat="1" applyFont="1" applyFill="1" applyBorder="1"/>
    <xf numFmtId="3" fontId="7" fillId="4" borderId="8" xfId="0" applyNumberFormat="1" applyFont="1" applyFill="1" applyBorder="1"/>
    <xf numFmtId="3" fontId="7" fillId="4" borderId="13" xfId="0" applyNumberFormat="1" applyFont="1" applyFill="1" applyBorder="1"/>
    <xf numFmtId="3" fontId="7" fillId="4" borderId="16" xfId="0" applyNumberFormat="1" applyFont="1" applyFill="1" applyBorder="1"/>
    <xf numFmtId="172" fontId="11" fillId="0" borderId="13" xfId="1" applyNumberFormat="1" applyFont="1" applyBorder="1"/>
    <xf numFmtId="4" fontId="9" fillId="0" borderId="16" xfId="1" applyNumberFormat="1" applyFont="1" applyBorder="1"/>
    <xf numFmtId="3" fontId="7" fillId="4" borderId="12" xfId="0" applyNumberFormat="1" applyFont="1" applyFill="1" applyBorder="1"/>
    <xf numFmtId="3" fontId="6" fillId="0" borderId="8" xfId="1" applyNumberFormat="1" applyFont="1" applyBorder="1"/>
    <xf numFmtId="3" fontId="6" fillId="0" borderId="5" xfId="1" applyNumberFormat="1" applyFont="1" applyBorder="1"/>
    <xf numFmtId="0" fontId="8" fillId="4" borderId="7" xfId="0" applyFont="1" applyFill="1" applyBorder="1"/>
    <xf numFmtId="0" fontId="7" fillId="4" borderId="4" xfId="0" applyFont="1" applyFill="1" applyBorder="1"/>
    <xf numFmtId="0" fontId="9" fillId="0" borderId="15" xfId="0" applyFont="1" applyFill="1" applyBorder="1"/>
    <xf numFmtId="3" fontId="6" fillId="0" borderId="4" xfId="0" applyNumberFormat="1" applyFont="1" applyFill="1" applyBorder="1"/>
    <xf numFmtId="3" fontId="6" fillId="0" borderId="2" xfId="0" applyNumberFormat="1" applyFont="1" applyFill="1" applyBorder="1"/>
    <xf numFmtId="172" fontId="6" fillId="0" borderId="12" xfId="1" applyNumberFormat="1" applyFont="1" applyFill="1" applyBorder="1"/>
    <xf numFmtId="172" fontId="9" fillId="0" borderId="15" xfId="1" applyNumberFormat="1" applyFont="1" applyFill="1" applyBorder="1"/>
    <xf numFmtId="3" fontId="6" fillId="0" borderId="2" xfId="1" applyNumberFormat="1" applyFont="1" applyBorder="1"/>
    <xf numFmtId="3" fontId="6" fillId="0" borderId="12" xfId="1" applyNumberFormat="1" applyFont="1" applyBorder="1"/>
    <xf numFmtId="3" fontId="6" fillId="0" borderId="15" xfId="1" applyNumberFormat="1" applyFont="1" applyBorder="1"/>
    <xf numFmtId="0" fontId="15" fillId="0" borderId="0" xfId="0" applyFont="1" applyBorder="1"/>
  </cellXfs>
  <cellStyles count="11">
    <cellStyle name="Comma" xfId="1" builtinId="3"/>
    <cellStyle name="Grey" xfId="2"/>
    <cellStyle name="Input [yellow]" xfId="3"/>
    <cellStyle name="Normal" xfId="0" builtinId="0"/>
    <cellStyle name="Normal - Style1" xfId="4"/>
    <cellStyle name="Percent" xfId="5" builtinId="5"/>
    <cellStyle name="Percent [2]" xfId="6"/>
    <cellStyle name="Tusental (0)_pldt" xfId="7"/>
    <cellStyle name="Tusental_pldt" xfId="8"/>
    <cellStyle name="Valuta (0)_pldt" xfId="9"/>
    <cellStyle name="Valuta_pld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5" zoomScaleSheetLayoutView="68" workbookViewId="0"/>
    <sheetView workbookViewId="1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18" zoomScaleSheetLayoutView="70" workbookViewId="0"/>
    <sheetView workbookViewId="1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14" workbookViewId="0">
      <selection activeCell="C26" sqref="C26"/>
    </sheetView>
    <sheetView tabSelected="1" workbookViewId="1">
      <selection activeCell="B1" sqref="B1"/>
    </sheetView>
  </sheetViews>
  <sheetFormatPr defaultRowHeight="13.2" x14ac:dyDescent="0.25"/>
  <cols>
    <col min="1" max="1" width="46.109375" customWidth="1"/>
    <col min="2" max="2" width="13.88671875" customWidth="1"/>
    <col min="3" max="3" width="16" customWidth="1"/>
    <col min="4" max="4" width="14" customWidth="1"/>
    <col min="5" max="5" width="10.109375" customWidth="1"/>
    <col min="6" max="6" width="14" customWidth="1"/>
    <col min="7" max="7" width="12.6640625" customWidth="1"/>
    <col min="8" max="8" width="11.5546875" customWidth="1"/>
    <col min="9" max="9" width="12.6640625" customWidth="1"/>
    <col min="10" max="10" width="11.33203125" customWidth="1"/>
    <col min="19" max="19" width="38" bestFit="1" customWidth="1"/>
    <col min="20" max="20" width="19.5546875" bestFit="1" customWidth="1"/>
    <col min="21" max="21" width="11" bestFit="1" customWidth="1"/>
    <col min="22" max="22" width="41.33203125" bestFit="1" customWidth="1"/>
  </cols>
  <sheetData>
    <row r="1" spans="1:14" ht="15.6" x14ac:dyDescent="0.3">
      <c r="A1" s="65" t="s">
        <v>31</v>
      </c>
      <c r="B1" s="14"/>
      <c r="C1" s="16"/>
      <c r="D1" s="16"/>
      <c r="E1" s="16"/>
      <c r="F1" s="16"/>
      <c r="G1" s="16"/>
      <c r="H1" s="16"/>
      <c r="K1" s="14"/>
      <c r="L1" s="14"/>
      <c r="M1" s="14"/>
      <c r="N1" s="14"/>
    </row>
    <row r="2" spans="1:14" ht="15.6" x14ac:dyDescent="0.3">
      <c r="A2" s="132" t="s">
        <v>48</v>
      </c>
      <c r="B2" s="14"/>
      <c r="C2" s="16"/>
      <c r="D2" s="16"/>
      <c r="E2" s="16"/>
      <c r="F2" s="16"/>
      <c r="G2" s="16"/>
      <c r="H2" s="16"/>
      <c r="K2" s="14"/>
      <c r="L2" s="14"/>
      <c r="M2" s="14"/>
      <c r="N2" s="14"/>
    </row>
    <row r="3" spans="1:14" ht="14.4" thickBot="1" x14ac:dyDescent="0.3">
      <c r="A3" s="90"/>
      <c r="B3" s="14"/>
      <c r="C3" s="16"/>
      <c r="D3" s="16"/>
      <c r="E3" s="16"/>
      <c r="F3" s="16"/>
      <c r="G3" s="16"/>
      <c r="H3" s="16"/>
      <c r="K3" s="14"/>
      <c r="L3" s="14"/>
      <c r="M3" s="14"/>
      <c r="N3" s="14"/>
    </row>
    <row r="4" spans="1:14" ht="13.8" x14ac:dyDescent="0.25">
      <c r="A4" s="98" t="s">
        <v>49</v>
      </c>
      <c r="B4" s="99"/>
      <c r="C4" s="100" t="s">
        <v>3</v>
      </c>
      <c r="D4" s="100"/>
      <c r="E4" s="122"/>
      <c r="F4" s="114"/>
      <c r="G4" s="101" t="s">
        <v>18</v>
      </c>
      <c r="H4" s="54"/>
      <c r="K4" s="14"/>
      <c r="L4" s="14"/>
      <c r="M4" s="14"/>
      <c r="N4" s="14"/>
    </row>
    <row r="5" spans="1:14" ht="14.4" thickBot="1" x14ac:dyDescent="0.3">
      <c r="A5" s="102" t="s">
        <v>32</v>
      </c>
      <c r="B5" s="123" t="s">
        <v>19</v>
      </c>
      <c r="C5" s="103" t="s">
        <v>0</v>
      </c>
      <c r="D5" s="103" t="s">
        <v>26</v>
      </c>
      <c r="E5" s="103" t="s">
        <v>1</v>
      </c>
      <c r="F5" s="119" t="s">
        <v>15</v>
      </c>
      <c r="G5" s="104" t="s">
        <v>2</v>
      </c>
      <c r="H5" s="55"/>
      <c r="K5" s="14"/>
      <c r="L5" s="14"/>
      <c r="M5" s="14"/>
      <c r="N5" s="14"/>
    </row>
    <row r="6" spans="1:14" ht="13.8" x14ac:dyDescent="0.25">
      <c r="A6" s="23" t="s">
        <v>8</v>
      </c>
      <c r="B6" s="51"/>
      <c r="C6" s="18">
        <v>1250000</v>
      </c>
      <c r="D6" s="18"/>
      <c r="E6" s="18">
        <f>'Assumptions-Most Likely'!E15</f>
        <v>1215000</v>
      </c>
      <c r="F6" s="120">
        <v>1275000</v>
      </c>
      <c r="G6" s="21">
        <f>C6+E6+F6</f>
        <v>3740000</v>
      </c>
      <c r="H6" s="15"/>
      <c r="K6" s="14"/>
      <c r="L6" s="14"/>
      <c r="M6" s="14"/>
      <c r="N6" s="14"/>
    </row>
    <row r="7" spans="1:14" ht="13.8" x14ac:dyDescent="0.25">
      <c r="A7" s="93" t="s">
        <v>33</v>
      </c>
      <c r="B7" s="52">
        <v>1650000</v>
      </c>
      <c r="C7" s="15"/>
      <c r="D7" s="15">
        <v>500000</v>
      </c>
      <c r="E7" s="15"/>
      <c r="F7" s="121"/>
      <c r="G7" s="19">
        <f>B7+D7</f>
        <v>2150000</v>
      </c>
      <c r="H7" s="15"/>
      <c r="K7" s="14"/>
      <c r="L7" s="14"/>
      <c r="M7" s="14"/>
      <c r="N7" s="14"/>
    </row>
    <row r="8" spans="1:14" ht="13.8" x14ac:dyDescent="0.25">
      <c r="A8" s="93" t="s">
        <v>36</v>
      </c>
      <c r="B8" s="52">
        <v>900000</v>
      </c>
      <c r="C8" s="15"/>
      <c r="D8" s="15"/>
      <c r="E8" s="15"/>
      <c r="F8" s="121"/>
      <c r="G8" s="19">
        <f>B8</f>
        <v>900000</v>
      </c>
      <c r="H8" s="15"/>
      <c r="K8" s="14"/>
      <c r="L8" s="14"/>
      <c r="M8" s="14"/>
      <c r="N8" s="14"/>
    </row>
    <row r="9" spans="1:14" ht="14.4" thickBot="1" x14ac:dyDescent="0.3">
      <c r="A9" s="53" t="s">
        <v>11</v>
      </c>
      <c r="B9" s="105"/>
      <c r="C9" s="129"/>
      <c r="D9" s="129"/>
      <c r="E9" s="129">
        <v>900000</v>
      </c>
      <c r="F9" s="130"/>
      <c r="G9" s="131">
        <f>E9</f>
        <v>900000</v>
      </c>
      <c r="H9" s="15"/>
      <c r="K9" s="14"/>
      <c r="L9" s="14"/>
      <c r="M9" s="14"/>
      <c r="N9" s="14"/>
    </row>
    <row r="10" spans="1:14" ht="14.4" thickBot="1" x14ac:dyDescent="0.3">
      <c r="A10" s="124" t="s">
        <v>21</v>
      </c>
      <c r="B10" s="125">
        <f>SUM(B6:B8)</f>
        <v>2550000</v>
      </c>
      <c r="C10" s="126">
        <f>SUM(C6:C8)</f>
        <v>1250000</v>
      </c>
      <c r="D10" s="126">
        <f>SUM(D6:D8)</f>
        <v>500000</v>
      </c>
      <c r="E10" s="126">
        <f>SUM(E6:E8)</f>
        <v>1215000</v>
      </c>
      <c r="F10" s="127">
        <f>SUM(F6:F8)</f>
        <v>1275000</v>
      </c>
      <c r="G10" s="128">
        <f>SUM(G6:G9)</f>
        <v>7690000</v>
      </c>
      <c r="H10" s="20"/>
      <c r="K10" s="14"/>
      <c r="L10" s="14"/>
      <c r="M10" s="14"/>
      <c r="N10" s="14"/>
    </row>
    <row r="11" spans="1:14" ht="14.4" thickBot="1" x14ac:dyDescent="0.3">
      <c r="B11" s="17"/>
      <c r="C11" s="17"/>
      <c r="D11" s="17"/>
      <c r="E11" s="17"/>
      <c r="F11" s="20"/>
      <c r="G11" s="20"/>
      <c r="H11" s="20"/>
      <c r="K11" s="14"/>
      <c r="L11" s="14"/>
      <c r="M11" s="14"/>
      <c r="N11" s="14"/>
    </row>
    <row r="12" spans="1:14" ht="14.4" thickBot="1" x14ac:dyDescent="0.3">
      <c r="A12" s="112" t="s">
        <v>52</v>
      </c>
      <c r="B12" s="113" t="s">
        <v>38</v>
      </c>
      <c r="C12" s="114" t="s">
        <v>37</v>
      </c>
      <c r="D12" s="17"/>
      <c r="E12" s="17"/>
      <c r="F12" s="20"/>
      <c r="G12" s="20"/>
      <c r="H12" s="20"/>
      <c r="K12" s="14"/>
      <c r="L12" s="14"/>
      <c r="M12" s="14"/>
      <c r="N12" s="14"/>
    </row>
    <row r="13" spans="1:14" ht="13.8" x14ac:dyDescent="0.25">
      <c r="A13" s="23" t="s">
        <v>50</v>
      </c>
      <c r="B13" s="109">
        <v>7690000</v>
      </c>
      <c r="C13" s="108">
        <f>B13/12</f>
        <v>640833.33333333337</v>
      </c>
      <c r="D13" s="17"/>
      <c r="E13" s="17"/>
      <c r="F13" s="20"/>
      <c r="G13" s="20"/>
      <c r="H13" s="20"/>
      <c r="K13" s="14"/>
      <c r="L13" s="14"/>
      <c r="M13" s="14"/>
      <c r="N13" s="14"/>
    </row>
    <row r="14" spans="1:14" ht="13.8" x14ac:dyDescent="0.25">
      <c r="A14" s="93" t="s">
        <v>53</v>
      </c>
      <c r="B14" s="17">
        <f>C30</f>
        <v>753800</v>
      </c>
      <c r="C14" s="92">
        <f>B30</f>
        <v>62816.666666666672</v>
      </c>
      <c r="D14" s="17"/>
      <c r="E14" s="17"/>
      <c r="F14" s="20"/>
      <c r="G14" s="20"/>
      <c r="H14" s="20"/>
      <c r="K14" s="14"/>
      <c r="L14" s="14"/>
      <c r="M14" s="14"/>
      <c r="N14" s="14"/>
    </row>
    <row r="15" spans="1:14" ht="13.8" x14ac:dyDescent="0.25">
      <c r="A15" s="93" t="s">
        <v>51</v>
      </c>
      <c r="B15" s="17">
        <v>90000</v>
      </c>
      <c r="C15" s="92">
        <f>B15/12</f>
        <v>7500</v>
      </c>
      <c r="D15" s="17"/>
      <c r="E15" s="17"/>
      <c r="F15" s="20"/>
      <c r="G15" s="20"/>
      <c r="H15" s="20"/>
      <c r="K15" s="14"/>
      <c r="L15" s="14"/>
      <c r="M15" s="14"/>
      <c r="N15" s="14"/>
    </row>
    <row r="16" spans="1:14" ht="13.8" x14ac:dyDescent="0.25">
      <c r="A16" s="93" t="s">
        <v>55</v>
      </c>
      <c r="B16" s="17">
        <v>6847000</v>
      </c>
      <c r="C16" s="92">
        <v>570516</v>
      </c>
      <c r="D16" s="17"/>
      <c r="E16" s="17"/>
      <c r="F16" s="20"/>
      <c r="G16" s="20"/>
      <c r="H16" s="20"/>
      <c r="K16" s="14"/>
      <c r="L16" s="14"/>
      <c r="M16" s="14"/>
      <c r="N16" s="14"/>
    </row>
    <row r="17" spans="1:20" ht="14.4" thickBot="1" x14ac:dyDescent="0.3">
      <c r="A17" s="53" t="s">
        <v>56</v>
      </c>
      <c r="B17" s="110">
        <v>300000</v>
      </c>
      <c r="C17" s="111">
        <f>B17/12</f>
        <v>25000</v>
      </c>
      <c r="D17" s="17"/>
      <c r="E17" s="17"/>
      <c r="F17" s="20"/>
      <c r="G17" s="20"/>
      <c r="H17" s="20"/>
      <c r="K17" s="14"/>
      <c r="L17" s="14"/>
      <c r="M17" s="14"/>
      <c r="N17" s="14"/>
    </row>
    <row r="18" spans="1:20" ht="14.4" thickBot="1" x14ac:dyDescent="0.3">
      <c r="A18" s="117" t="s">
        <v>57</v>
      </c>
      <c r="B18" s="95">
        <v>6547000</v>
      </c>
      <c r="C18" s="118">
        <f>B18/12</f>
        <v>545583.33333333337</v>
      </c>
      <c r="D18" s="57"/>
      <c r="E18" s="107"/>
      <c r="F18" s="20"/>
      <c r="G18" s="20"/>
      <c r="H18" s="20"/>
      <c r="I18" s="20"/>
      <c r="J18" s="20"/>
      <c r="K18" s="14"/>
      <c r="L18" s="14"/>
      <c r="M18" s="14"/>
      <c r="N18" s="14"/>
    </row>
    <row r="19" spans="1:20" ht="13.8" x14ac:dyDescent="0.25">
      <c r="A19" s="89"/>
      <c r="B19" s="56"/>
      <c r="C19" s="56"/>
      <c r="D19" s="57"/>
      <c r="E19" s="107"/>
      <c r="F19" s="20"/>
      <c r="G19" s="20"/>
      <c r="H19" s="20"/>
      <c r="I19" s="20"/>
      <c r="J19" s="20"/>
      <c r="K19" s="14"/>
      <c r="L19" s="14"/>
      <c r="M19" s="14"/>
      <c r="N19" s="14"/>
    </row>
    <row r="20" spans="1:20" ht="14.4" thickBot="1" x14ac:dyDescent="0.3">
      <c r="A20" s="89"/>
      <c r="B20" s="56"/>
      <c r="C20" s="56"/>
      <c r="D20" s="57"/>
      <c r="E20" s="107"/>
      <c r="F20" s="20"/>
      <c r="G20" s="20"/>
      <c r="H20" s="20"/>
      <c r="I20" s="20"/>
      <c r="J20" s="20"/>
      <c r="K20" s="14"/>
      <c r="L20" s="14"/>
      <c r="M20" s="14"/>
      <c r="N20" s="14"/>
    </row>
    <row r="21" spans="1:20" ht="14.4" thickBot="1" x14ac:dyDescent="0.3">
      <c r="A21" s="112" t="s">
        <v>54</v>
      </c>
      <c r="B21" s="115" t="s">
        <v>37</v>
      </c>
      <c r="C21" s="116" t="s">
        <v>38</v>
      </c>
      <c r="D21" s="58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20" ht="13.8" x14ac:dyDescent="0.25">
      <c r="A22" s="23" t="s">
        <v>39</v>
      </c>
      <c r="B22" s="92">
        <f t="shared" ref="B22:B28" si="0">C22/12</f>
        <v>43833.333333333336</v>
      </c>
      <c r="C22" s="21">
        <v>526000</v>
      </c>
      <c r="D22" s="15"/>
      <c r="G22" s="14"/>
      <c r="H22" s="14"/>
      <c r="I22" s="14"/>
      <c r="J22" s="14" t="s">
        <v>3</v>
      </c>
      <c r="K22" s="14"/>
      <c r="L22" s="14"/>
      <c r="M22" s="14"/>
      <c r="N22" s="14"/>
    </row>
    <row r="23" spans="1:20" ht="13.8" x14ac:dyDescent="0.25">
      <c r="A23" s="93" t="s">
        <v>40</v>
      </c>
      <c r="B23" s="92">
        <f t="shared" si="0"/>
        <v>7250</v>
      </c>
      <c r="C23" s="19">
        <v>87000</v>
      </c>
      <c r="D23" s="15"/>
      <c r="F23" s="106"/>
      <c r="G23" s="14"/>
      <c r="H23" s="14"/>
      <c r="I23" s="14"/>
      <c r="J23" s="14" t="s">
        <v>3</v>
      </c>
      <c r="K23" s="14"/>
      <c r="L23" s="14"/>
      <c r="M23" s="14"/>
      <c r="N23" s="14"/>
    </row>
    <row r="24" spans="1:20" ht="13.8" x14ac:dyDescent="0.25">
      <c r="A24" s="93" t="s">
        <v>41</v>
      </c>
      <c r="B24" s="92">
        <f t="shared" si="0"/>
        <v>1833.3333333333333</v>
      </c>
      <c r="C24" s="19">
        <v>22000</v>
      </c>
      <c r="D24" s="15"/>
      <c r="E24" s="47"/>
      <c r="F24" s="47"/>
      <c r="G24" s="14"/>
      <c r="H24" s="14"/>
      <c r="I24" s="14"/>
      <c r="J24" s="14"/>
      <c r="K24" s="14"/>
      <c r="L24" s="14"/>
      <c r="M24" s="14"/>
      <c r="N24" s="14"/>
    </row>
    <row r="25" spans="1:20" ht="13.8" x14ac:dyDescent="0.25">
      <c r="A25" s="93" t="s">
        <v>42</v>
      </c>
      <c r="B25" s="92">
        <f t="shared" si="0"/>
        <v>1400</v>
      </c>
      <c r="C25" s="19">
        <v>16800</v>
      </c>
      <c r="D25" s="15"/>
      <c r="E25" s="47" t="s">
        <v>3</v>
      </c>
      <c r="F25" s="47" t="s">
        <v>3</v>
      </c>
      <c r="G25" s="14"/>
      <c r="H25" s="14"/>
      <c r="I25" s="14"/>
      <c r="J25" s="14"/>
      <c r="K25" s="14"/>
      <c r="L25" s="14"/>
      <c r="M25" s="14"/>
      <c r="N25" s="14"/>
    </row>
    <row r="26" spans="1:20" ht="13.8" x14ac:dyDescent="0.25">
      <c r="A26" s="93" t="s">
        <v>43</v>
      </c>
      <c r="B26" s="92">
        <f t="shared" si="0"/>
        <v>4166.666666666667</v>
      </c>
      <c r="C26" s="19">
        <v>50000</v>
      </c>
      <c r="D26" s="16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20" ht="13.8" x14ac:dyDescent="0.25">
      <c r="A27" s="93" t="s">
        <v>44</v>
      </c>
      <c r="B27" s="92">
        <f t="shared" si="0"/>
        <v>833.33333333333337</v>
      </c>
      <c r="C27" s="19">
        <v>10000</v>
      </c>
      <c r="D27" s="16"/>
      <c r="E27" s="16"/>
      <c r="F27" s="14"/>
      <c r="G27" s="14"/>
      <c r="H27" s="14"/>
      <c r="I27" s="14"/>
      <c r="J27" s="14"/>
      <c r="K27" s="14"/>
      <c r="L27" s="14"/>
      <c r="M27" s="14"/>
      <c r="N27" s="14"/>
    </row>
    <row r="28" spans="1:20" ht="13.8" x14ac:dyDescent="0.25">
      <c r="A28" s="93" t="s">
        <v>45</v>
      </c>
      <c r="B28" s="92">
        <f t="shared" si="0"/>
        <v>1250</v>
      </c>
      <c r="C28" s="19">
        <v>15000</v>
      </c>
      <c r="D28" s="17"/>
      <c r="E28" s="17"/>
      <c r="F28" s="14"/>
      <c r="G28" s="14"/>
      <c r="H28" s="14"/>
      <c r="I28" s="14"/>
      <c r="J28" s="14"/>
      <c r="K28" s="14"/>
      <c r="L28" s="14"/>
      <c r="M28" s="14"/>
      <c r="N28" s="14"/>
      <c r="T28" t="s">
        <v>3</v>
      </c>
    </row>
    <row r="29" spans="1:20" ht="14.4" thickBot="1" x14ac:dyDescent="0.3">
      <c r="A29" s="53" t="s">
        <v>46</v>
      </c>
      <c r="B29" s="92">
        <f>C29/12</f>
        <v>2250</v>
      </c>
      <c r="C29" s="19">
        <v>27000</v>
      </c>
      <c r="D29" s="17"/>
      <c r="E29" s="17"/>
      <c r="F29" s="14"/>
      <c r="G29" s="14"/>
      <c r="H29" s="14"/>
      <c r="I29" s="14"/>
      <c r="J29" s="14"/>
      <c r="K29" s="14"/>
      <c r="L29" s="14"/>
      <c r="M29" s="14"/>
      <c r="N29" s="14"/>
    </row>
    <row r="30" spans="1:20" ht="14.4" thickBot="1" x14ac:dyDescent="0.3">
      <c r="A30" s="94" t="s">
        <v>47</v>
      </c>
      <c r="B30" s="95">
        <f>SUM(B22:B29)</f>
        <v>62816.666666666672</v>
      </c>
      <c r="C30" s="96">
        <f>SUM(C22:C29)</f>
        <v>753800</v>
      </c>
      <c r="D30" s="17"/>
      <c r="E30" s="17"/>
      <c r="F30" s="14"/>
      <c r="G30" s="14"/>
      <c r="H30" s="14"/>
      <c r="I30" s="14"/>
      <c r="J30" s="14"/>
      <c r="K30" s="14"/>
      <c r="L30" s="14"/>
      <c r="M30" s="14"/>
      <c r="N30" s="14"/>
      <c r="S30" s="2"/>
    </row>
    <row r="31" spans="1:20" ht="13.8" x14ac:dyDescent="0.25">
      <c r="D31" s="17"/>
      <c r="E31" s="17"/>
      <c r="F31" s="14"/>
      <c r="G31" s="14"/>
      <c r="H31" s="14"/>
      <c r="I31" s="14"/>
      <c r="J31" s="14"/>
      <c r="K31" s="14"/>
      <c r="L31" s="14"/>
      <c r="M31" s="14"/>
      <c r="N31" s="14"/>
    </row>
    <row r="32" spans="1:20" ht="13.8" x14ac:dyDescent="0.25">
      <c r="A32" s="59"/>
      <c r="B32" s="60"/>
      <c r="C32" s="61"/>
      <c r="D32" s="17"/>
      <c r="E32" s="17"/>
      <c r="F32" s="14"/>
      <c r="G32" s="14"/>
      <c r="H32" s="14"/>
      <c r="I32" s="14"/>
      <c r="J32" s="14"/>
      <c r="K32" s="14"/>
      <c r="L32" s="14"/>
      <c r="M32" s="14"/>
      <c r="N32" s="14"/>
    </row>
    <row r="33" spans="1:21" ht="13.8" x14ac:dyDescent="0.25">
      <c r="A33" s="64"/>
      <c r="B33" s="20"/>
      <c r="C33" s="97"/>
      <c r="D33" s="17"/>
      <c r="E33" s="17"/>
      <c r="F33" s="14"/>
      <c r="G33" s="14"/>
      <c r="H33" s="14"/>
      <c r="I33" s="14"/>
      <c r="J33" s="14"/>
      <c r="K33" s="14"/>
      <c r="L33" s="14"/>
      <c r="M33" s="14"/>
      <c r="N33" s="14"/>
    </row>
    <row r="34" spans="1:21" ht="13.8" x14ac:dyDescent="0.25">
      <c r="A34" s="46"/>
      <c r="B34" s="17"/>
      <c r="D34" s="17"/>
      <c r="E34" s="17"/>
      <c r="F34" s="14"/>
      <c r="G34" s="14"/>
      <c r="H34" s="14"/>
      <c r="I34" s="14"/>
      <c r="J34" s="14"/>
      <c r="K34" s="14"/>
      <c r="L34" s="14"/>
      <c r="M34" s="14"/>
      <c r="N34" s="14"/>
      <c r="S34" s="2"/>
    </row>
    <row r="35" spans="1:21" ht="13.8" x14ac:dyDescent="0.25">
      <c r="A35" s="46"/>
      <c r="B35" s="17"/>
      <c r="D35" s="17"/>
      <c r="E35" s="17"/>
      <c r="F35" s="14"/>
      <c r="G35" s="14"/>
      <c r="H35" s="14"/>
      <c r="I35" s="14"/>
      <c r="J35" s="14"/>
      <c r="K35" s="14"/>
      <c r="L35" s="14"/>
      <c r="M35" s="14"/>
      <c r="N35" s="14"/>
      <c r="O35" t="s">
        <v>3</v>
      </c>
      <c r="T35" t="e">
        <f>U35*250</f>
        <v>#VALUE!</v>
      </c>
      <c r="U35" t="s">
        <v>5</v>
      </c>
    </row>
    <row r="36" spans="1:21" ht="13.8" x14ac:dyDescent="0.25">
      <c r="A36" s="46"/>
      <c r="B36" s="17"/>
      <c r="D36" s="17"/>
      <c r="E36" s="17"/>
      <c r="F36" s="14"/>
      <c r="G36" s="14"/>
      <c r="H36" s="14"/>
      <c r="I36" s="14"/>
      <c r="J36" s="14"/>
      <c r="K36" s="14"/>
      <c r="L36" s="14"/>
      <c r="M36" s="14"/>
      <c r="N36" s="14"/>
    </row>
    <row r="37" spans="1:21" ht="13.8" x14ac:dyDescent="0.25">
      <c r="A37" s="46"/>
      <c r="B37" s="17"/>
      <c r="D37" s="17"/>
      <c r="E37" s="17"/>
      <c r="F37" s="14"/>
      <c r="G37" s="14"/>
      <c r="H37" s="14"/>
      <c r="I37" s="14"/>
      <c r="J37" s="14"/>
      <c r="K37" s="14"/>
      <c r="L37" s="14"/>
      <c r="M37" s="14"/>
      <c r="N37" s="14"/>
    </row>
    <row r="38" spans="1:21" ht="13.8" x14ac:dyDescent="0.25">
      <c r="A38" s="90"/>
      <c r="B38" s="91"/>
      <c r="D38" s="17"/>
      <c r="E38" s="17"/>
      <c r="F38" s="14"/>
      <c r="G38" s="14"/>
      <c r="H38" s="14"/>
      <c r="I38" s="14"/>
      <c r="J38" s="14"/>
      <c r="K38" s="14"/>
      <c r="L38" s="14"/>
      <c r="M38" s="14"/>
      <c r="N38" s="14"/>
    </row>
    <row r="40" spans="1:21" ht="13.8" x14ac:dyDescent="0.25">
      <c r="A40" s="59"/>
      <c r="B40" s="60"/>
      <c r="C40" s="61"/>
    </row>
    <row r="41" spans="1:21" ht="13.8" x14ac:dyDescent="0.25">
      <c r="A41" s="64"/>
      <c r="B41" s="20"/>
      <c r="C41" s="20"/>
    </row>
    <row r="42" spans="1:21" ht="13.8" x14ac:dyDescent="0.25">
      <c r="A42" s="7"/>
      <c r="B42" s="62"/>
      <c r="C42" s="63"/>
    </row>
    <row r="51" spans="3:3" x14ac:dyDescent="0.25">
      <c r="C51" s="5"/>
    </row>
    <row r="53" spans="3:3" x14ac:dyDescent="0.25">
      <c r="C53" s="5"/>
    </row>
    <row r="54" spans="3:3" x14ac:dyDescent="0.25">
      <c r="C54" s="5"/>
    </row>
    <row r="55" spans="3:3" x14ac:dyDescent="0.25">
      <c r="C55" s="5"/>
    </row>
    <row r="56" spans="3:3" x14ac:dyDescent="0.25">
      <c r="C56" s="5"/>
    </row>
    <row r="57" spans="3:3" x14ac:dyDescent="0.25">
      <c r="C57" s="5"/>
    </row>
    <row r="58" spans="3:3" x14ac:dyDescent="0.25">
      <c r="C58" s="13"/>
    </row>
    <row r="59" spans="3:3" x14ac:dyDescent="0.25">
      <c r="C59" s="13"/>
    </row>
    <row r="60" spans="3:3" x14ac:dyDescent="0.25">
      <c r="C60" s="13"/>
    </row>
    <row r="61" spans="3:3" x14ac:dyDescent="0.25">
      <c r="C61" s="13"/>
    </row>
    <row r="62" spans="3:3" x14ac:dyDescent="0.25">
      <c r="C62" s="13"/>
    </row>
  </sheetData>
  <phoneticPr fontId="0" type="noConversion"/>
  <pageMargins left="0.75" right="0.75" top="1" bottom="1" header="0.5" footer="0.5"/>
  <pageSetup scale="55" orientation="landscape" horizontalDpi="36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tabSelected="1" workbookViewId="0">
      <selection activeCell="N23" sqref="N23"/>
    </sheetView>
    <sheetView workbookViewId="1"/>
  </sheetViews>
  <sheetFormatPr defaultRowHeight="13.2" x14ac:dyDescent="0.25"/>
  <cols>
    <col min="1" max="1" width="13.5546875" customWidth="1"/>
    <col min="2" max="2" width="20.109375" customWidth="1"/>
    <col min="3" max="3" width="15.5546875" customWidth="1"/>
    <col min="4" max="4" width="7.33203125" customWidth="1"/>
    <col min="5" max="5" width="16.5546875" customWidth="1"/>
    <col min="6" max="6" width="11.33203125" customWidth="1"/>
    <col min="7" max="7" width="17.88671875" customWidth="1"/>
    <col min="12" max="12" width="15" bestFit="1" customWidth="1"/>
    <col min="13" max="14" width="14" bestFit="1" customWidth="1"/>
  </cols>
  <sheetData>
    <row r="1" spans="1:13" ht="15.6" x14ac:dyDescent="0.3">
      <c r="A1" s="65" t="s">
        <v>35</v>
      </c>
      <c r="C1" s="6"/>
      <c r="E1" s="6"/>
    </row>
    <row r="2" spans="1:13" ht="15.6" x14ac:dyDescent="0.3">
      <c r="A2" s="65" t="s">
        <v>34</v>
      </c>
      <c r="C2" s="6"/>
      <c r="E2" s="6"/>
    </row>
    <row r="3" spans="1:13" ht="15.6" x14ac:dyDescent="0.3">
      <c r="A3" s="65"/>
      <c r="C3" s="6"/>
      <c r="E3" s="6"/>
    </row>
    <row r="4" spans="1:13" ht="13.8" thickBot="1" x14ac:dyDescent="0.3">
      <c r="A4" s="9"/>
      <c r="C4" s="6"/>
      <c r="E4" s="6"/>
    </row>
    <row r="5" spans="1:13" ht="13.8" thickBot="1" x14ac:dyDescent="0.3">
      <c r="A5" s="82" t="s">
        <v>6</v>
      </c>
      <c r="B5" s="82" t="s">
        <v>12</v>
      </c>
      <c r="C5" s="83" t="s">
        <v>13</v>
      </c>
      <c r="D5" s="84" t="s">
        <v>14</v>
      </c>
      <c r="E5" s="85" t="s">
        <v>7</v>
      </c>
      <c r="F5" s="86" t="s">
        <v>4</v>
      </c>
      <c r="G5" s="84" t="s">
        <v>16</v>
      </c>
      <c r="H5" s="87"/>
      <c r="I5" s="87"/>
      <c r="J5" s="87"/>
      <c r="K5" s="88"/>
      <c r="L5" s="84" t="s">
        <v>22</v>
      </c>
      <c r="M5" s="82" t="s">
        <v>17</v>
      </c>
    </row>
    <row r="6" spans="1:13" x14ac:dyDescent="0.25">
      <c r="A6" s="48" t="s">
        <v>0</v>
      </c>
      <c r="B6" s="28" t="s">
        <v>8</v>
      </c>
      <c r="C6" s="38">
        <v>50000000</v>
      </c>
      <c r="D6" s="42">
        <v>2.5000000000000001E-2</v>
      </c>
      <c r="E6" s="38">
        <f>D6*C6</f>
        <v>1250000</v>
      </c>
      <c r="F6" s="7" t="s">
        <v>3</v>
      </c>
      <c r="G6" s="3" t="s">
        <v>23</v>
      </c>
      <c r="H6" s="7"/>
      <c r="I6" s="7"/>
      <c r="J6" s="7"/>
      <c r="K6" s="8"/>
      <c r="L6" s="32" t="s">
        <v>3</v>
      </c>
      <c r="M6" s="32">
        <f>C6</f>
        <v>50000000</v>
      </c>
    </row>
    <row r="7" spans="1:13" ht="13.8" thickBot="1" x14ac:dyDescent="0.3">
      <c r="A7" s="31" t="s">
        <v>3</v>
      </c>
      <c r="B7" s="31"/>
      <c r="C7" s="39" t="s">
        <v>3</v>
      </c>
      <c r="D7" s="43"/>
      <c r="E7" s="39" t="s">
        <v>3</v>
      </c>
      <c r="F7" s="24">
        <f>SUM(E6:E6)</f>
        <v>1250000</v>
      </c>
      <c r="G7" s="4"/>
      <c r="H7" s="1"/>
      <c r="I7" s="1"/>
      <c r="J7" s="1"/>
      <c r="K7" s="26"/>
      <c r="L7" s="32"/>
      <c r="M7" s="32"/>
    </row>
    <row r="8" spans="1:13" x14ac:dyDescent="0.25">
      <c r="A8" s="48" t="s">
        <v>19</v>
      </c>
      <c r="B8" s="49" t="s">
        <v>33</v>
      </c>
      <c r="C8" s="38">
        <v>165000000</v>
      </c>
      <c r="D8" s="42">
        <v>0.01</v>
      </c>
      <c r="E8" s="38">
        <f>C8*D8</f>
        <v>1650000</v>
      </c>
      <c r="F8" s="25"/>
      <c r="G8" s="3" t="s">
        <v>24</v>
      </c>
      <c r="H8" s="7"/>
      <c r="I8" s="7"/>
      <c r="J8" s="7"/>
      <c r="K8" s="8"/>
      <c r="L8" s="32">
        <v>125000000</v>
      </c>
      <c r="M8" s="32"/>
    </row>
    <row r="9" spans="1:13" x14ac:dyDescent="0.25">
      <c r="A9" s="28"/>
      <c r="B9" s="50" t="s">
        <v>9</v>
      </c>
      <c r="C9" s="38">
        <v>100000000</v>
      </c>
      <c r="D9" s="42">
        <v>8.9999999999999993E-3</v>
      </c>
      <c r="E9" s="38">
        <f>C9*D9</f>
        <v>899999.99999999988</v>
      </c>
      <c r="F9" s="25"/>
      <c r="G9" s="3" t="s">
        <v>25</v>
      </c>
      <c r="H9" s="7"/>
      <c r="I9" s="7"/>
      <c r="J9" s="7"/>
      <c r="K9" s="8"/>
      <c r="L9" s="32">
        <v>100000000</v>
      </c>
      <c r="M9" s="32"/>
    </row>
    <row r="10" spans="1:13" ht="13.8" thickBot="1" x14ac:dyDescent="0.3">
      <c r="A10" s="31"/>
      <c r="B10" s="50"/>
      <c r="C10" s="39"/>
      <c r="D10" s="43"/>
      <c r="E10" s="39"/>
      <c r="F10" s="24">
        <f>SUM(E8:E10)</f>
        <v>2550000</v>
      </c>
      <c r="G10" s="4"/>
      <c r="H10" s="1"/>
      <c r="I10" s="1"/>
      <c r="J10" s="1"/>
      <c r="K10" s="26"/>
      <c r="L10" s="32"/>
      <c r="M10" s="32"/>
    </row>
    <row r="11" spans="1:13" x14ac:dyDescent="0.25">
      <c r="A11" s="48" t="s">
        <v>26</v>
      </c>
      <c r="B11" s="27" t="s">
        <v>10</v>
      </c>
      <c r="C11" s="38">
        <v>100000000</v>
      </c>
      <c r="D11" s="42">
        <v>5.0000000000000001E-3</v>
      </c>
      <c r="E11" s="38">
        <f>C11*D11</f>
        <v>500000</v>
      </c>
      <c r="F11" s="7"/>
      <c r="G11" s="3" t="s">
        <v>27</v>
      </c>
      <c r="H11" s="7"/>
      <c r="I11" s="7"/>
      <c r="J11" s="7"/>
      <c r="K11" s="8"/>
      <c r="L11" s="32">
        <f>C11</f>
        <v>100000000</v>
      </c>
      <c r="M11" s="32"/>
    </row>
    <row r="12" spans="1:13" ht="13.8" thickBot="1" x14ac:dyDescent="0.3">
      <c r="A12" s="31"/>
      <c r="B12" s="31"/>
      <c r="C12" s="39"/>
      <c r="D12" s="44"/>
      <c r="E12" s="39"/>
      <c r="F12" s="24">
        <f>SUM(E11:E11)</f>
        <v>500000</v>
      </c>
      <c r="G12" s="4"/>
      <c r="H12" s="1"/>
      <c r="I12" s="1"/>
      <c r="J12" s="1"/>
      <c r="K12" s="26"/>
      <c r="L12" s="32" t="s">
        <v>3</v>
      </c>
      <c r="M12" s="32"/>
    </row>
    <row r="13" spans="1:13" x14ac:dyDescent="0.25">
      <c r="A13" s="33" t="s">
        <v>28</v>
      </c>
      <c r="B13" s="27" t="s">
        <v>8</v>
      </c>
      <c r="C13" s="37">
        <v>75000000</v>
      </c>
      <c r="D13" s="45">
        <v>1.7000000000000001E-2</v>
      </c>
      <c r="E13" s="38">
        <f>C13*D13</f>
        <v>1275000</v>
      </c>
      <c r="F13" s="11"/>
      <c r="G13" s="10" t="s">
        <v>29</v>
      </c>
      <c r="H13" s="11"/>
      <c r="I13" s="11"/>
      <c r="J13" s="11"/>
      <c r="K13" s="12"/>
      <c r="L13" s="32"/>
      <c r="M13" s="32">
        <v>75000000</v>
      </c>
    </row>
    <row r="14" spans="1:13" ht="13.8" thickBot="1" x14ac:dyDescent="0.3">
      <c r="A14" s="28"/>
      <c r="E14" s="39"/>
      <c r="F14" s="25">
        <f>SUM(E13:E13)</f>
        <v>1275000</v>
      </c>
      <c r="G14" s="4"/>
      <c r="H14" s="1"/>
      <c r="I14" s="1"/>
      <c r="J14" s="1"/>
      <c r="K14" s="26"/>
      <c r="L14" s="32"/>
      <c r="M14" s="32"/>
    </row>
    <row r="15" spans="1:13" x14ac:dyDescent="0.25">
      <c r="A15" s="33" t="s">
        <v>1</v>
      </c>
      <c r="B15" s="27" t="s">
        <v>8</v>
      </c>
      <c r="C15" s="37">
        <v>90000000</v>
      </c>
      <c r="D15" s="41">
        <v>1.35E-2</v>
      </c>
      <c r="E15" s="38">
        <f>C15*D15</f>
        <v>1215000</v>
      </c>
      <c r="F15" s="11"/>
      <c r="G15" s="3" t="s">
        <v>29</v>
      </c>
      <c r="H15" s="7"/>
      <c r="I15" s="7"/>
      <c r="J15" s="7"/>
      <c r="K15" s="8"/>
      <c r="L15" s="32"/>
      <c r="M15" s="32">
        <f>C15</f>
        <v>90000000</v>
      </c>
    </row>
    <row r="16" spans="1:13" x14ac:dyDescent="0.25">
      <c r="A16" s="28"/>
      <c r="B16" s="28" t="s">
        <v>11</v>
      </c>
      <c r="C16" s="38">
        <v>45000000</v>
      </c>
      <c r="D16" s="42">
        <v>0.02</v>
      </c>
      <c r="E16" s="38">
        <f>C16*D16</f>
        <v>900000</v>
      </c>
      <c r="F16" s="7"/>
      <c r="G16" s="3" t="s">
        <v>30</v>
      </c>
      <c r="H16" s="7"/>
      <c r="I16" s="7"/>
      <c r="J16" s="7"/>
      <c r="K16" s="8"/>
      <c r="L16" s="32">
        <f>C16</f>
        <v>45000000</v>
      </c>
      <c r="M16" s="32"/>
    </row>
    <row r="17" spans="1:14" ht="13.8" thickBot="1" x14ac:dyDescent="0.3">
      <c r="A17" s="31"/>
      <c r="B17" s="31"/>
      <c r="C17" s="39"/>
      <c r="D17" s="43"/>
      <c r="E17" s="39"/>
      <c r="F17" s="24">
        <f>SUM(E15:E17)</f>
        <v>2115000</v>
      </c>
      <c r="G17" s="4"/>
      <c r="H17" s="1"/>
      <c r="I17" s="1"/>
      <c r="J17" s="1"/>
      <c r="K17" s="26"/>
      <c r="L17" s="32"/>
      <c r="M17" s="32"/>
    </row>
    <row r="18" spans="1:14" ht="13.8" thickBot="1" x14ac:dyDescent="0.3">
      <c r="A18" s="34" t="s">
        <v>4</v>
      </c>
      <c r="B18" s="35"/>
      <c r="C18" s="40">
        <f>SUM(C6:C17)</f>
        <v>625000000</v>
      </c>
      <c r="D18" s="35"/>
      <c r="E18" s="35"/>
      <c r="F18" s="22">
        <f>SUM(E6:E17)</f>
        <v>7690000</v>
      </c>
      <c r="G18" s="4"/>
      <c r="H18" s="1"/>
      <c r="I18" s="1"/>
      <c r="J18" s="1"/>
      <c r="K18" s="26"/>
      <c r="L18" s="29">
        <f>SUM(L6:L17)</f>
        <v>370000000</v>
      </c>
      <c r="M18" s="36">
        <f>SUM(M6:M17)</f>
        <v>215000000</v>
      </c>
      <c r="N18" s="30">
        <f>L18+M18</f>
        <v>585000000</v>
      </c>
    </row>
    <row r="19" spans="1:14" ht="13.8" thickBot="1" x14ac:dyDescent="0.3"/>
    <row r="20" spans="1:14" x14ac:dyDescent="0.25">
      <c r="A20" s="66" t="s">
        <v>20</v>
      </c>
      <c r="B20" s="67" t="s">
        <v>8</v>
      </c>
      <c r="C20" s="68">
        <f>C6+C13+C15</f>
        <v>215000000</v>
      </c>
      <c r="D20" s="69" t="s">
        <v>3</v>
      </c>
      <c r="E20" s="67"/>
      <c r="F20" s="70">
        <f>E6+E13+E15</f>
        <v>3740000</v>
      </c>
    </row>
    <row r="21" spans="1:14" x14ac:dyDescent="0.25">
      <c r="A21" s="71"/>
      <c r="B21" s="71" t="s">
        <v>9</v>
      </c>
      <c r="C21" s="72">
        <f>C9</f>
        <v>100000000</v>
      </c>
      <c r="D21" s="73"/>
      <c r="E21" s="71"/>
      <c r="F21" s="74">
        <f>E9</f>
        <v>899999.99999999988</v>
      </c>
    </row>
    <row r="22" spans="1:14" x14ac:dyDescent="0.25">
      <c r="A22" s="71"/>
      <c r="B22" s="71" t="s">
        <v>33</v>
      </c>
      <c r="C22" s="72">
        <f>C11+C8</f>
        <v>265000000</v>
      </c>
      <c r="D22" s="73"/>
      <c r="E22" s="71"/>
      <c r="F22" s="74">
        <f>E8+E11</f>
        <v>2150000</v>
      </c>
    </row>
    <row r="23" spans="1:14" x14ac:dyDescent="0.25">
      <c r="A23" s="71"/>
      <c r="B23" s="71" t="s">
        <v>11</v>
      </c>
      <c r="C23" s="75">
        <f>C16</f>
        <v>45000000</v>
      </c>
      <c r="D23" s="73"/>
      <c r="E23" s="71"/>
      <c r="F23" s="76">
        <f>E16</f>
        <v>900000</v>
      </c>
    </row>
    <row r="24" spans="1:14" ht="13.8" thickBot="1" x14ac:dyDescent="0.3">
      <c r="A24" s="77" t="s">
        <v>4</v>
      </c>
      <c r="B24" s="78"/>
      <c r="C24" s="79">
        <f>SUM(C20:C23)</f>
        <v>625000000</v>
      </c>
      <c r="D24" s="80"/>
      <c r="E24" s="78"/>
      <c r="F24" s="81">
        <f>SUM(F20:F23)</f>
        <v>7690000</v>
      </c>
    </row>
  </sheetData>
  <phoneticPr fontId="0" type="noConversion"/>
  <pageMargins left="0.75" right="0.75" top="1" bottom="1" header="0.5" footer="0.5"/>
  <pageSetup scale="68" orientation="landscape" horizontalDpi="36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Enron Projections</vt:lpstr>
      <vt:lpstr>Assumptions-Most Likely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2001-10-19T12:34:23Z</cp:lastPrinted>
  <dcterms:created xsi:type="dcterms:W3CDTF">1998-11-06T19:52:03Z</dcterms:created>
  <dcterms:modified xsi:type="dcterms:W3CDTF">2023-09-10T11:11:29Z</dcterms:modified>
</cp:coreProperties>
</file>