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Oct-16-2001 no Fin Ops &amp; JPN" sheetId="5" r:id="rId1"/>
    <sheet name="Oct-15-2001" sheetId="4" r:id="rId2"/>
    <sheet name="Oct-13-2001" sheetId="1" r:id="rId3"/>
  </sheets>
  <definedNames>
    <definedName name="_xlnm.Print_Area" localSheetId="2">'Oct-13-2001'!$A$1:$Q$63</definedName>
    <definedName name="_xlnm.Print_Area" localSheetId="1">'Oct-15-2001'!$A$1:$Q$63</definedName>
    <definedName name="_xlnm.Print_Area" localSheetId="0">'Oct-16-2001 no Fin Ops &amp; JPN'!$A$1:$M$57</definedName>
  </definedNames>
  <calcPr calcId="92512"/>
</workbook>
</file>

<file path=xl/calcChain.xml><?xml version="1.0" encoding="utf-8"?>
<calcChain xmlns="http://schemas.openxmlformats.org/spreadsheetml/2006/main">
  <c r="C5" i="1" l="1"/>
  <c r="E5" i="1"/>
  <c r="G5" i="1"/>
  <c r="I5" i="1"/>
  <c r="K5" i="1"/>
  <c r="M5" i="1"/>
  <c r="O5" i="1"/>
  <c r="Q5" i="1"/>
  <c r="K6" i="1"/>
  <c r="M6" i="1"/>
  <c r="O6" i="1"/>
  <c r="Q6" i="1"/>
  <c r="K7" i="1"/>
  <c r="M7" i="1"/>
  <c r="O7" i="1"/>
  <c r="Q7" i="1"/>
  <c r="K8" i="1"/>
  <c r="M8" i="1"/>
  <c r="O8" i="1"/>
  <c r="Q8" i="1"/>
  <c r="K9" i="1"/>
  <c r="M9" i="1"/>
  <c r="O9" i="1"/>
  <c r="Q9" i="1"/>
  <c r="K10" i="1"/>
  <c r="M10" i="1"/>
  <c r="O10" i="1"/>
  <c r="Q10" i="1"/>
  <c r="C12" i="1"/>
  <c r="E12" i="1"/>
  <c r="G12" i="1"/>
  <c r="I12" i="1"/>
  <c r="K12" i="1"/>
  <c r="M12" i="1"/>
  <c r="O12" i="1"/>
  <c r="Q12" i="1"/>
  <c r="K13" i="1"/>
  <c r="M13" i="1"/>
  <c r="O13" i="1"/>
  <c r="Q13" i="1"/>
  <c r="K14" i="1"/>
  <c r="M14" i="1"/>
  <c r="O14" i="1"/>
  <c r="Q14" i="1"/>
  <c r="K15" i="1"/>
  <c r="M15" i="1"/>
  <c r="O15" i="1"/>
  <c r="Q15" i="1"/>
  <c r="K16" i="1"/>
  <c r="M16" i="1"/>
  <c r="O16" i="1"/>
  <c r="Q16" i="1"/>
  <c r="C18" i="1"/>
  <c r="E18" i="1"/>
  <c r="G18" i="1"/>
  <c r="I18" i="1"/>
  <c r="K18" i="1"/>
  <c r="M18" i="1"/>
  <c r="O18" i="1"/>
  <c r="Q18" i="1"/>
  <c r="K19" i="1"/>
  <c r="M19" i="1"/>
  <c r="O19" i="1"/>
  <c r="Q19" i="1"/>
  <c r="K20" i="1"/>
  <c r="M20" i="1"/>
  <c r="O20" i="1"/>
  <c r="Q20" i="1"/>
  <c r="K21" i="1"/>
  <c r="M21" i="1"/>
  <c r="O21" i="1"/>
  <c r="Q21" i="1"/>
  <c r="K23" i="1"/>
  <c r="M23" i="1"/>
  <c r="O23" i="1"/>
  <c r="Q23" i="1"/>
  <c r="K25" i="1"/>
  <c r="M25" i="1"/>
  <c r="O25" i="1"/>
  <c r="Q25" i="1"/>
  <c r="K27" i="1"/>
  <c r="M27" i="1"/>
  <c r="O27" i="1"/>
  <c r="Q27" i="1"/>
  <c r="K29" i="1"/>
  <c r="M29" i="1"/>
  <c r="O29" i="1"/>
  <c r="Q29" i="1"/>
  <c r="K31" i="1"/>
  <c r="M31" i="1"/>
  <c r="O31" i="1"/>
  <c r="Q31" i="1"/>
  <c r="K33" i="1"/>
  <c r="M33" i="1"/>
  <c r="O33" i="1"/>
  <c r="Q33" i="1"/>
  <c r="K35" i="1"/>
  <c r="M35" i="1"/>
  <c r="O35" i="1"/>
  <c r="Q35" i="1"/>
  <c r="K37" i="1"/>
  <c r="M37" i="1"/>
  <c r="K39" i="1"/>
  <c r="M39" i="1"/>
  <c r="O39" i="1"/>
  <c r="C41" i="1"/>
  <c r="E41" i="1"/>
  <c r="G41" i="1"/>
  <c r="I41" i="1"/>
  <c r="K41" i="1"/>
  <c r="M41" i="1"/>
  <c r="O41" i="1"/>
  <c r="Q41" i="1"/>
  <c r="K44" i="1"/>
  <c r="M44" i="1"/>
  <c r="O44" i="1"/>
  <c r="Q44" i="1"/>
  <c r="K45" i="1"/>
  <c r="M45" i="1"/>
  <c r="O45" i="1"/>
  <c r="Q45" i="1"/>
  <c r="K46" i="1"/>
  <c r="M46" i="1"/>
  <c r="O46" i="1"/>
  <c r="Q46" i="1"/>
  <c r="K47" i="1"/>
  <c r="M47" i="1"/>
  <c r="O47" i="1"/>
  <c r="Q47" i="1"/>
  <c r="K48" i="1"/>
  <c r="M48" i="1"/>
  <c r="O48" i="1"/>
  <c r="Q48" i="1"/>
  <c r="K49" i="1"/>
  <c r="M49" i="1"/>
  <c r="O49" i="1"/>
  <c r="Q49" i="1"/>
  <c r="K50" i="1"/>
  <c r="M50" i="1"/>
  <c r="O50" i="1"/>
  <c r="Q50" i="1"/>
  <c r="K51" i="1"/>
  <c r="M51" i="1"/>
  <c r="O51" i="1"/>
  <c r="Q51" i="1"/>
  <c r="K52" i="1"/>
  <c r="M52" i="1"/>
  <c r="O52" i="1"/>
  <c r="Q52" i="1"/>
  <c r="C54" i="1"/>
  <c r="E54" i="1"/>
  <c r="G54" i="1"/>
  <c r="I54" i="1"/>
  <c r="K54" i="1"/>
  <c r="M54" i="1"/>
  <c r="O54" i="1"/>
  <c r="Q54" i="1"/>
  <c r="K56" i="1"/>
  <c r="M56" i="1"/>
  <c r="O56" i="1"/>
  <c r="Q56" i="1"/>
  <c r="K58" i="1"/>
  <c r="M58" i="1"/>
  <c r="O58" i="1"/>
  <c r="Q58" i="1"/>
  <c r="C60" i="1"/>
  <c r="E60" i="1"/>
  <c r="G60" i="1"/>
  <c r="I60" i="1"/>
  <c r="K60" i="1"/>
  <c r="M60" i="1"/>
  <c r="O60" i="1"/>
  <c r="Q60" i="1"/>
  <c r="A62" i="1"/>
  <c r="A63" i="1"/>
  <c r="C5" i="4"/>
  <c r="E5" i="4"/>
  <c r="G5" i="4"/>
  <c r="I5" i="4"/>
  <c r="K5" i="4"/>
  <c r="M5" i="4"/>
  <c r="O5" i="4"/>
  <c r="Q5" i="4"/>
  <c r="K6" i="4"/>
  <c r="M6" i="4"/>
  <c r="O6" i="4"/>
  <c r="Q6" i="4"/>
  <c r="I7" i="4"/>
  <c r="K7" i="4"/>
  <c r="M7" i="4"/>
  <c r="O7" i="4"/>
  <c r="Q7" i="4"/>
  <c r="K8" i="4"/>
  <c r="M8" i="4"/>
  <c r="O8" i="4"/>
  <c r="Q8" i="4"/>
  <c r="I9" i="4"/>
  <c r="K9" i="4"/>
  <c r="M9" i="4"/>
  <c r="O9" i="4"/>
  <c r="Q9" i="4"/>
  <c r="K10" i="4"/>
  <c r="M10" i="4"/>
  <c r="O10" i="4"/>
  <c r="Q10" i="4"/>
  <c r="C12" i="4"/>
  <c r="E12" i="4"/>
  <c r="G12" i="4"/>
  <c r="I12" i="4"/>
  <c r="K12" i="4"/>
  <c r="M12" i="4"/>
  <c r="O12" i="4"/>
  <c r="Q12" i="4"/>
  <c r="K13" i="4"/>
  <c r="M13" i="4"/>
  <c r="O13" i="4"/>
  <c r="Q13" i="4"/>
  <c r="K14" i="4"/>
  <c r="M14" i="4"/>
  <c r="O14" i="4"/>
  <c r="Q14" i="4"/>
  <c r="K15" i="4"/>
  <c r="M15" i="4"/>
  <c r="O15" i="4"/>
  <c r="Q15" i="4"/>
  <c r="K16" i="4"/>
  <c r="M16" i="4"/>
  <c r="O16" i="4"/>
  <c r="Q16" i="4"/>
  <c r="C18" i="4"/>
  <c r="E18" i="4"/>
  <c r="G18" i="4"/>
  <c r="I18" i="4"/>
  <c r="K18" i="4"/>
  <c r="M18" i="4"/>
  <c r="O18" i="4"/>
  <c r="Q18" i="4"/>
  <c r="K19" i="4"/>
  <c r="M19" i="4"/>
  <c r="O19" i="4"/>
  <c r="Q19" i="4"/>
  <c r="K20" i="4"/>
  <c r="M20" i="4"/>
  <c r="O20" i="4"/>
  <c r="Q20" i="4"/>
  <c r="I21" i="4"/>
  <c r="K21" i="4"/>
  <c r="M21" i="4"/>
  <c r="O21" i="4"/>
  <c r="Q21" i="4"/>
  <c r="K23" i="4"/>
  <c r="M23" i="4"/>
  <c r="O23" i="4"/>
  <c r="Q23" i="4"/>
  <c r="K25" i="4"/>
  <c r="M25" i="4"/>
  <c r="O25" i="4"/>
  <c r="Q25" i="4"/>
  <c r="K27" i="4"/>
  <c r="M27" i="4"/>
  <c r="O27" i="4"/>
  <c r="Q27" i="4"/>
  <c r="K29" i="4"/>
  <c r="M29" i="4"/>
  <c r="O29" i="4"/>
  <c r="Q29" i="4"/>
  <c r="K31" i="4"/>
  <c r="M31" i="4"/>
  <c r="O31" i="4"/>
  <c r="Q31" i="4"/>
  <c r="K33" i="4"/>
  <c r="M33" i="4"/>
  <c r="O33" i="4"/>
  <c r="Q33" i="4"/>
  <c r="K35" i="4"/>
  <c r="M35" i="4"/>
  <c r="O35" i="4"/>
  <c r="Q35" i="4"/>
  <c r="K37" i="4"/>
  <c r="M37" i="4"/>
  <c r="K39" i="4"/>
  <c r="M39" i="4"/>
  <c r="O39" i="4"/>
  <c r="Q39" i="4"/>
  <c r="C41" i="4"/>
  <c r="E41" i="4"/>
  <c r="G41" i="4"/>
  <c r="I41" i="4"/>
  <c r="K41" i="4"/>
  <c r="M41" i="4"/>
  <c r="O41" i="4"/>
  <c r="Q41" i="4"/>
  <c r="K44" i="4"/>
  <c r="M44" i="4"/>
  <c r="O44" i="4"/>
  <c r="Q44" i="4"/>
  <c r="K45" i="4"/>
  <c r="M45" i="4"/>
  <c r="O45" i="4"/>
  <c r="Q45" i="4"/>
  <c r="K46" i="4"/>
  <c r="M46" i="4"/>
  <c r="O46" i="4"/>
  <c r="Q46" i="4"/>
  <c r="K47" i="4"/>
  <c r="M47" i="4"/>
  <c r="O47" i="4"/>
  <c r="Q47" i="4"/>
  <c r="K48" i="4"/>
  <c r="M48" i="4"/>
  <c r="O48" i="4"/>
  <c r="Q48" i="4"/>
  <c r="K49" i="4"/>
  <c r="M49" i="4"/>
  <c r="O49" i="4"/>
  <c r="Q49" i="4"/>
  <c r="K50" i="4"/>
  <c r="M50" i="4"/>
  <c r="O50" i="4"/>
  <c r="Q50" i="4"/>
  <c r="K51" i="4"/>
  <c r="M51" i="4"/>
  <c r="O51" i="4"/>
  <c r="Q51" i="4"/>
  <c r="K52" i="4"/>
  <c r="M52" i="4"/>
  <c r="O52" i="4"/>
  <c r="Q52" i="4"/>
  <c r="C54" i="4"/>
  <c r="E54" i="4"/>
  <c r="G54" i="4"/>
  <c r="I54" i="4"/>
  <c r="K54" i="4"/>
  <c r="M54" i="4"/>
  <c r="O54" i="4"/>
  <c r="Q54" i="4"/>
  <c r="K56" i="4"/>
  <c r="M56" i="4"/>
  <c r="O56" i="4"/>
  <c r="Q56" i="4"/>
  <c r="K58" i="4"/>
  <c r="M58" i="4"/>
  <c r="O58" i="4"/>
  <c r="Q58" i="4"/>
  <c r="C60" i="4"/>
  <c r="E60" i="4"/>
  <c r="G60" i="4"/>
  <c r="I60" i="4"/>
  <c r="K60" i="4"/>
  <c r="M60" i="4"/>
  <c r="O60" i="4"/>
  <c r="Q60" i="4"/>
  <c r="A62" i="4"/>
  <c r="A63" i="4"/>
  <c r="C5" i="5"/>
  <c r="E5" i="5"/>
  <c r="G5" i="5"/>
  <c r="I5" i="5"/>
  <c r="K5" i="5"/>
  <c r="M5" i="5"/>
  <c r="O5" i="5"/>
  <c r="Q5" i="5"/>
  <c r="K6" i="5"/>
  <c r="M6" i="5"/>
  <c r="O6" i="5"/>
  <c r="Q6" i="5"/>
  <c r="I7" i="5"/>
  <c r="K7" i="5"/>
  <c r="M7" i="5"/>
  <c r="O7" i="5"/>
  <c r="Q7" i="5"/>
  <c r="K8" i="5"/>
  <c r="M8" i="5"/>
  <c r="O8" i="5"/>
  <c r="Q8" i="5"/>
  <c r="I9" i="5"/>
  <c r="K9" i="5"/>
  <c r="M9" i="5"/>
  <c r="O9" i="5"/>
  <c r="Q9" i="5"/>
  <c r="C11" i="5"/>
  <c r="E11" i="5"/>
  <c r="G11" i="5"/>
  <c r="I11" i="5"/>
  <c r="K11" i="5"/>
  <c r="M11" i="5"/>
  <c r="O11" i="5"/>
  <c r="Q11" i="5"/>
  <c r="K12" i="5"/>
  <c r="M12" i="5"/>
  <c r="O12" i="5"/>
  <c r="Q12" i="5"/>
  <c r="K13" i="5"/>
  <c r="M13" i="5"/>
  <c r="O13" i="5"/>
  <c r="Q13" i="5"/>
  <c r="K14" i="5"/>
  <c r="M14" i="5"/>
  <c r="O14" i="5"/>
  <c r="Q14" i="5"/>
  <c r="K15" i="5"/>
  <c r="M15" i="5"/>
  <c r="O15" i="5"/>
  <c r="Q15" i="5"/>
  <c r="C17" i="5"/>
  <c r="E17" i="5"/>
  <c r="G17" i="5"/>
  <c r="I17" i="5"/>
  <c r="K17" i="5"/>
  <c r="M17" i="5"/>
  <c r="O17" i="5"/>
  <c r="Q17" i="5"/>
  <c r="K18" i="5"/>
  <c r="M18" i="5"/>
  <c r="O18" i="5"/>
  <c r="Q18" i="5"/>
  <c r="K19" i="5"/>
  <c r="M19" i="5"/>
  <c r="O19" i="5"/>
  <c r="Q19" i="5"/>
  <c r="I20" i="5"/>
  <c r="K20" i="5"/>
  <c r="M20" i="5"/>
  <c r="O20" i="5"/>
  <c r="Q20" i="5"/>
  <c r="K22" i="5"/>
  <c r="M22" i="5"/>
  <c r="O22" i="5"/>
  <c r="Q22" i="5"/>
  <c r="K24" i="5"/>
  <c r="M24" i="5"/>
  <c r="O24" i="5"/>
  <c r="Q24" i="5"/>
  <c r="G26" i="5"/>
  <c r="I26" i="5"/>
  <c r="K26" i="5"/>
  <c r="M26" i="5"/>
  <c r="O26" i="5"/>
  <c r="Q26" i="5"/>
  <c r="K28" i="5"/>
  <c r="M28" i="5"/>
  <c r="O28" i="5"/>
  <c r="Q28" i="5"/>
  <c r="K30" i="5"/>
  <c r="M30" i="5"/>
  <c r="O30" i="5"/>
  <c r="Q30" i="5"/>
  <c r="K32" i="5"/>
  <c r="M32" i="5"/>
  <c r="O32" i="5"/>
  <c r="Q32" i="5"/>
  <c r="G34" i="5"/>
  <c r="I34" i="5"/>
  <c r="K34" i="5"/>
  <c r="M34" i="5"/>
  <c r="O34" i="5"/>
  <c r="Q34" i="5"/>
  <c r="K36" i="5"/>
  <c r="M36" i="5"/>
  <c r="O36" i="5"/>
  <c r="Q36" i="5"/>
  <c r="C38" i="5"/>
  <c r="E38" i="5"/>
  <c r="G38" i="5"/>
  <c r="I38" i="5"/>
  <c r="K38" i="5"/>
  <c r="M38" i="5"/>
  <c r="O38" i="5"/>
  <c r="Q38" i="5"/>
  <c r="K41" i="5"/>
  <c r="M41" i="5"/>
  <c r="O41" i="5"/>
  <c r="Q41" i="5"/>
  <c r="K42" i="5"/>
  <c r="M42" i="5"/>
  <c r="O42" i="5"/>
  <c r="Q42" i="5"/>
  <c r="K43" i="5"/>
  <c r="M43" i="5"/>
  <c r="O43" i="5"/>
  <c r="Q43" i="5"/>
  <c r="K44" i="5"/>
  <c r="M44" i="5"/>
  <c r="O44" i="5"/>
  <c r="Q44" i="5"/>
  <c r="K45" i="5"/>
  <c r="M45" i="5"/>
  <c r="O45" i="5"/>
  <c r="Q45" i="5"/>
  <c r="K46" i="5"/>
  <c r="M46" i="5"/>
  <c r="O46" i="5"/>
  <c r="Q46" i="5"/>
  <c r="K47" i="5"/>
  <c r="M47" i="5"/>
  <c r="O47" i="5"/>
  <c r="Q47" i="5"/>
  <c r="K48" i="5"/>
  <c r="M48" i="5"/>
  <c r="O48" i="5"/>
  <c r="Q48" i="5"/>
  <c r="C50" i="5"/>
  <c r="E50" i="5"/>
  <c r="G50" i="5"/>
  <c r="I50" i="5"/>
  <c r="K50" i="5"/>
  <c r="M50" i="5"/>
  <c r="O50" i="5"/>
  <c r="Q50" i="5"/>
  <c r="K52" i="5"/>
  <c r="M52" i="5"/>
  <c r="O52" i="5"/>
  <c r="Q52" i="5"/>
  <c r="C54" i="5"/>
  <c r="E54" i="5"/>
  <c r="G54" i="5"/>
  <c r="I54" i="5"/>
  <c r="K54" i="5"/>
  <c r="M54" i="5"/>
  <c r="O54" i="5"/>
  <c r="Q54" i="5"/>
  <c r="A56" i="5"/>
  <c r="A57" i="5"/>
</calcChain>
</file>

<file path=xl/sharedStrings.xml><?xml version="1.0" encoding="utf-8"?>
<sst xmlns="http://schemas.openxmlformats.org/spreadsheetml/2006/main" count="143" uniqueCount="40">
  <si>
    <t>Actual Headcount as of 7/31/01</t>
  </si>
  <si>
    <t>Plan Headcount as of 12/31/02</t>
  </si>
  <si>
    <t>2002 Plan</t>
  </si>
  <si>
    <t>US Operations</t>
  </si>
  <si>
    <t>Global Products</t>
  </si>
  <si>
    <t>Risk Management</t>
  </si>
  <si>
    <t>Documentation</t>
  </si>
  <si>
    <t>Trade Accounting</t>
  </si>
  <si>
    <t>Logistics Coordination</t>
  </si>
  <si>
    <t>Management</t>
  </si>
  <si>
    <t>Coal</t>
  </si>
  <si>
    <t>EFM</t>
  </si>
  <si>
    <t>Settlements</t>
  </si>
  <si>
    <t>Financial Commodities</t>
  </si>
  <si>
    <t>Transaction Structuring</t>
  </si>
  <si>
    <t>Technology</t>
  </si>
  <si>
    <t>Management - CAO</t>
  </si>
  <si>
    <t>Global Risk Market</t>
  </si>
  <si>
    <t>Total US Operations</t>
  </si>
  <si>
    <t>Europe Operations</t>
  </si>
  <si>
    <t>Coal Support</t>
  </si>
  <si>
    <t>Total Europe Operations</t>
  </si>
  <si>
    <t>Singapore Operations</t>
  </si>
  <si>
    <t>Total EGM Operations</t>
  </si>
  <si>
    <t>EGM - Energy and Financial Operations 2002 Plan</t>
  </si>
  <si>
    <t>Financial Operations</t>
  </si>
  <si>
    <t>Physical Commodities</t>
  </si>
  <si>
    <t>2001 Estimate</t>
  </si>
  <si>
    <t>Japan Operations</t>
  </si>
  <si>
    <t>Increase / (Decrease) $</t>
  </si>
  <si>
    <t>Increase / (Decrease) %</t>
  </si>
  <si>
    <t>Risk Mgt. Training Program</t>
  </si>
  <si>
    <t>Cost per Person 2001 Est.</t>
  </si>
  <si>
    <t>Cost per Person 2002 Plan</t>
  </si>
  <si>
    <t>Operations Management</t>
  </si>
  <si>
    <t>Global Settlements</t>
  </si>
  <si>
    <t>Commodity Structuring</t>
  </si>
  <si>
    <t>Weather Risk Management</t>
  </si>
  <si>
    <t>Coal Risk Mgt.</t>
  </si>
  <si>
    <t>Crude &amp; Products Risk Mgt.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</si>
</sst>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%"/>
    <numFmt numFmtId="169" formatCode="m/d/yy\ h:mm\ AM/PM"/>
  </numFmts>
  <fonts count="9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22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b/>
      <sz val="12"/>
      <name val="Arial Narrow"/>
      <family val="2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 applyFill="1" applyAlignment="1">
      <alignment horizontal="left"/>
    </xf>
    <xf numFmtId="0" fontId="4" fillId="0" borderId="0" xfId="0" applyFont="1"/>
    <xf numFmtId="0" fontId="3" fillId="0" borderId="0" xfId="0" applyFont="1" applyFill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Border="1"/>
    <xf numFmtId="0" fontId="7" fillId="0" borderId="0" xfId="0" applyFont="1"/>
    <xf numFmtId="0" fontId="5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6" fontId="5" fillId="0" borderId="0" xfId="0" applyNumberFormat="1" applyFont="1"/>
    <xf numFmtId="0" fontId="5" fillId="0" borderId="0" xfId="0" applyFont="1" applyBorder="1" applyAlignment="1">
      <alignment horizontal="center"/>
    </xf>
    <xf numFmtId="165" fontId="4" fillId="0" borderId="0" xfId="2" applyNumberFormat="1" applyFont="1"/>
    <xf numFmtId="38" fontId="4" fillId="0" borderId="0" xfId="0" applyNumberFormat="1" applyFont="1"/>
    <xf numFmtId="38" fontId="5" fillId="0" borderId="0" xfId="0" applyNumberFormat="1" applyFont="1"/>
    <xf numFmtId="0" fontId="4" fillId="0" borderId="0" xfId="0" applyFont="1" applyBorder="1" applyAlignment="1">
      <alignment horizontal="center"/>
    </xf>
    <xf numFmtId="6" fontId="4" fillId="0" borderId="0" xfId="0" applyNumberFormat="1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6" fontId="4" fillId="0" borderId="0" xfId="0" applyNumberFormat="1" applyFont="1" applyBorder="1"/>
    <xf numFmtId="38" fontId="4" fillId="2" borderId="0" xfId="0" applyNumberFormat="1" applyFont="1" applyFill="1"/>
    <xf numFmtId="38" fontId="5" fillId="0" borderId="0" xfId="0" applyNumberFormat="1" applyFont="1" applyBorder="1"/>
    <xf numFmtId="38" fontId="5" fillId="2" borderId="0" xfId="0" applyNumberFormat="1" applyFont="1" applyFill="1" applyBorder="1"/>
    <xf numFmtId="38" fontId="5" fillId="3" borderId="0" xfId="0" applyNumberFormat="1" applyFont="1" applyFill="1" applyBorder="1"/>
    <xf numFmtId="38" fontId="5" fillId="0" borderId="0" xfId="0" applyNumberFormat="1" applyFont="1" applyFill="1" applyBorder="1"/>
    <xf numFmtId="0" fontId="4" fillId="0" borderId="0" xfId="0" applyFont="1" applyBorder="1"/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left" indent="2"/>
    </xf>
    <xf numFmtId="165" fontId="5" fillId="0" borderId="0" xfId="2" applyNumberFormat="1" applyFont="1"/>
    <xf numFmtId="165" fontId="5" fillId="0" borderId="2" xfId="2" applyNumberFormat="1" applyFont="1" applyBorder="1"/>
    <xf numFmtId="0" fontId="5" fillId="0" borderId="2" xfId="0" applyFont="1" applyBorder="1" applyAlignment="1">
      <alignment horizontal="center"/>
    </xf>
    <xf numFmtId="38" fontId="5" fillId="0" borderId="2" xfId="0" applyNumberFormat="1" applyFont="1" applyBorder="1"/>
    <xf numFmtId="0" fontId="4" fillId="0" borderId="0" xfId="0" applyFont="1" applyAlignment="1">
      <alignment horizontal="left" indent="1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indent="4"/>
    </xf>
    <xf numFmtId="6" fontId="5" fillId="0" borderId="0" xfId="0" applyNumberFormat="1" applyFont="1" applyBorder="1"/>
    <xf numFmtId="164" fontId="4" fillId="0" borderId="0" xfId="1" applyNumberFormat="1" applyFont="1"/>
    <xf numFmtId="164" fontId="5" fillId="0" borderId="0" xfId="1" applyNumberFormat="1" applyFont="1"/>
    <xf numFmtId="164" fontId="5" fillId="0" borderId="2" xfId="1" applyNumberFormat="1" applyFont="1" applyBorder="1"/>
    <xf numFmtId="165" fontId="5" fillId="0" borderId="1" xfId="2" applyNumberFormat="1" applyFont="1" applyBorder="1"/>
    <xf numFmtId="164" fontId="5" fillId="0" borderId="1" xfId="1" applyNumberFormat="1" applyFont="1" applyBorder="1"/>
    <xf numFmtId="0" fontId="8" fillId="0" borderId="0" xfId="0" applyFont="1" applyAlignment="1">
      <alignment horizontal="left"/>
    </xf>
    <xf numFmtId="169" fontId="8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center" wrapText="1"/>
    </xf>
    <xf numFmtId="38" fontId="4" fillId="0" borderId="0" xfId="0" applyNumberFormat="1" applyFont="1" applyFill="1"/>
    <xf numFmtId="0" fontId="5" fillId="0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tabSelected="1" workbookViewId="0"/>
  </sheetViews>
  <sheetFormatPr defaultColWidth="9.109375" defaultRowHeight="13.8" x14ac:dyDescent="0.3"/>
  <cols>
    <col min="1" max="1" width="27.6640625" style="3" customWidth="1"/>
    <col min="2" max="2" width="2.33203125" style="3" customWidth="1"/>
    <col min="3" max="3" width="11.6640625" style="3" customWidth="1"/>
    <col min="4" max="4" width="2.33203125" style="3" customWidth="1"/>
    <col min="5" max="5" width="11.6640625" style="3" customWidth="1"/>
    <col min="6" max="6" width="2.33203125" style="30" customWidth="1"/>
    <col min="7" max="7" width="11.5546875" style="3" customWidth="1"/>
    <col min="8" max="8" width="2.33203125" style="3" customWidth="1"/>
    <col min="9" max="9" width="11.6640625" style="3" customWidth="1"/>
    <col min="10" max="10" width="2.33203125" style="3" customWidth="1"/>
    <col min="11" max="11" width="9.6640625" style="3" customWidth="1"/>
    <col min="12" max="12" width="2.33203125" style="3" customWidth="1"/>
    <col min="13" max="13" width="9.6640625" style="3" customWidth="1"/>
    <col min="14" max="14" width="2.33203125" style="3" hidden="1" customWidth="1"/>
    <col min="15" max="15" width="13.109375" style="3" hidden="1" customWidth="1"/>
    <col min="16" max="16" width="2.33203125" style="3" hidden="1" customWidth="1"/>
    <col min="17" max="17" width="13.109375" style="3" hidden="1" customWidth="1"/>
    <col min="18" max="16384" width="9.109375" style="3"/>
  </cols>
  <sheetData>
    <row r="1" spans="1:17" ht="28.2" x14ac:dyDescent="0.5">
      <c r="A1" s="1" t="s">
        <v>24</v>
      </c>
      <c r="B1" s="2"/>
      <c r="C1" s="2"/>
      <c r="E1" s="2"/>
      <c r="F1" s="4"/>
    </row>
    <row r="2" spans="1:17" x14ac:dyDescent="0.3">
      <c r="A2" s="5"/>
      <c r="B2" s="7"/>
      <c r="C2" s="7"/>
      <c r="E2" s="7"/>
      <c r="F2" s="8"/>
    </row>
    <row r="3" spans="1:17" ht="41.25" customHeight="1" x14ac:dyDescent="0.3">
      <c r="A3" s="9"/>
      <c r="B3" s="10"/>
      <c r="C3" s="48" t="s">
        <v>0</v>
      </c>
      <c r="D3" s="6"/>
      <c r="E3" s="48" t="s">
        <v>1</v>
      </c>
      <c r="F3" s="10"/>
      <c r="G3" s="48" t="s">
        <v>27</v>
      </c>
      <c r="H3" s="6"/>
      <c r="I3" s="48" t="s">
        <v>2</v>
      </c>
      <c r="J3" s="6"/>
      <c r="K3" s="48" t="s">
        <v>29</v>
      </c>
      <c r="M3" s="48" t="s">
        <v>30</v>
      </c>
      <c r="O3" s="48" t="s">
        <v>32</v>
      </c>
      <c r="Q3" s="48" t="s">
        <v>33</v>
      </c>
    </row>
    <row r="4" spans="1:17" x14ac:dyDescent="0.3">
      <c r="A4" s="5" t="s">
        <v>3</v>
      </c>
      <c r="B4" s="5"/>
      <c r="C4" s="5"/>
      <c r="E4" s="5"/>
      <c r="F4" s="6"/>
    </row>
    <row r="5" spans="1:17" x14ac:dyDescent="0.3">
      <c r="A5" s="37" t="s">
        <v>4</v>
      </c>
      <c r="B5" s="19"/>
      <c r="C5" s="19">
        <f>SUM(C6:C9)</f>
        <v>37</v>
      </c>
      <c r="D5" s="18"/>
      <c r="E5" s="38">
        <f>SUM(E6:E9)</f>
        <v>42</v>
      </c>
      <c r="F5" s="17"/>
      <c r="G5" s="41">
        <f>SUM(G6:G9)</f>
        <v>2393846</v>
      </c>
      <c r="H5" s="18"/>
      <c r="I5" s="41">
        <f>SUM(I6:I9)</f>
        <v>3542123</v>
      </c>
      <c r="J5" s="18"/>
      <c r="K5" s="18">
        <f>SUM(K6:K9)</f>
        <v>1148277</v>
      </c>
      <c r="M5" s="14">
        <f>+I5/G5-1</f>
        <v>0.47967872620043228</v>
      </c>
      <c r="O5" s="41">
        <f>+G5/C5</f>
        <v>64698.54054054054</v>
      </c>
      <c r="Q5" s="41">
        <f>+I5/E5</f>
        <v>84336.261904761908</v>
      </c>
    </row>
    <row r="6" spans="1:17" x14ac:dyDescent="0.3">
      <c r="A6" s="32" t="s">
        <v>5</v>
      </c>
      <c r="B6" s="19"/>
      <c r="C6" s="19">
        <v>12</v>
      </c>
      <c r="D6" s="18"/>
      <c r="E6" s="38">
        <v>15</v>
      </c>
      <c r="F6" s="17"/>
      <c r="G6" s="15">
        <v>1135131</v>
      </c>
      <c r="H6" s="15"/>
      <c r="I6" s="15">
        <v>1528796</v>
      </c>
      <c r="J6" s="15"/>
      <c r="K6" s="15">
        <f>+I6-G6</f>
        <v>393665</v>
      </c>
      <c r="M6" s="14">
        <f>+I6/G6-1</f>
        <v>0.34680138239551206</v>
      </c>
      <c r="O6" s="41">
        <f>+G6/C6</f>
        <v>94594.25</v>
      </c>
      <c r="Q6" s="41">
        <f>+I6/E6</f>
        <v>101919.73333333334</v>
      </c>
    </row>
    <row r="7" spans="1:17" x14ac:dyDescent="0.3">
      <c r="A7" s="32" t="s">
        <v>6</v>
      </c>
      <c r="B7" s="19"/>
      <c r="C7" s="19">
        <v>9</v>
      </c>
      <c r="D7" s="18"/>
      <c r="E7" s="38">
        <v>9</v>
      </c>
      <c r="F7" s="17"/>
      <c r="G7" s="15">
        <v>444660</v>
      </c>
      <c r="H7" s="15"/>
      <c r="I7" s="15">
        <f>782247-78225</f>
        <v>704022</v>
      </c>
      <c r="J7" s="15"/>
      <c r="K7" s="15">
        <f>+I7-G7</f>
        <v>259362</v>
      </c>
      <c r="M7" s="14">
        <f>+I7/G7-1</f>
        <v>0.58328160841991639</v>
      </c>
      <c r="O7" s="41">
        <f>+G7/C7</f>
        <v>49406.666666666664</v>
      </c>
      <c r="Q7" s="41">
        <f>+I7/E7</f>
        <v>78224.666666666672</v>
      </c>
    </row>
    <row r="8" spans="1:17" x14ac:dyDescent="0.3">
      <c r="A8" s="32" t="s">
        <v>7</v>
      </c>
      <c r="B8" s="19"/>
      <c r="C8" s="19">
        <v>8</v>
      </c>
      <c r="D8" s="18"/>
      <c r="E8" s="38">
        <v>10</v>
      </c>
      <c r="F8" s="17"/>
      <c r="G8" s="15">
        <v>495700</v>
      </c>
      <c r="H8" s="15"/>
      <c r="I8" s="15">
        <v>738830</v>
      </c>
      <c r="J8" s="15"/>
      <c r="K8" s="15">
        <f>+I8-G8</f>
        <v>243130</v>
      </c>
      <c r="M8" s="14">
        <f>+I8/G8-1</f>
        <v>0.49047811176114586</v>
      </c>
      <c r="O8" s="41">
        <f>+G8/C8</f>
        <v>61962.5</v>
      </c>
      <c r="Q8" s="41">
        <f>+I8/E8</f>
        <v>73883</v>
      </c>
    </row>
    <row r="9" spans="1:17" x14ac:dyDescent="0.3">
      <c r="A9" s="32" t="s">
        <v>8</v>
      </c>
      <c r="B9" s="19"/>
      <c r="C9" s="19">
        <v>8</v>
      </c>
      <c r="D9" s="18"/>
      <c r="E9" s="38">
        <v>8</v>
      </c>
      <c r="F9" s="17"/>
      <c r="G9" s="15">
        <v>318355</v>
      </c>
      <c r="H9" s="15"/>
      <c r="I9" s="15">
        <f>641784-71309</f>
        <v>570475</v>
      </c>
      <c r="J9" s="15"/>
      <c r="K9" s="15">
        <f>+I9-G9</f>
        <v>252120</v>
      </c>
      <c r="M9" s="14">
        <f>+I9/G9-1</f>
        <v>0.79194609790956627</v>
      </c>
      <c r="O9" s="41">
        <f>+G9/C9</f>
        <v>39794.375</v>
      </c>
      <c r="Q9" s="41">
        <f>+I9/E9</f>
        <v>71309.375</v>
      </c>
    </row>
    <row r="10" spans="1:17" ht="6" customHeight="1" x14ac:dyDescent="0.3">
      <c r="A10" s="31"/>
      <c r="B10" s="19"/>
      <c r="C10" s="19"/>
      <c r="D10" s="18"/>
      <c r="E10" s="19"/>
      <c r="F10" s="17"/>
      <c r="G10" s="15"/>
      <c r="H10" s="15"/>
      <c r="I10" s="15"/>
      <c r="J10" s="15"/>
    </row>
    <row r="11" spans="1:17" x14ac:dyDescent="0.3">
      <c r="A11" s="37" t="s">
        <v>10</v>
      </c>
      <c r="B11" s="19"/>
      <c r="C11" s="19">
        <f>SUM(C12:C15)</f>
        <v>11</v>
      </c>
      <c r="D11" s="18"/>
      <c r="E11" s="38">
        <f>SUM(E12:E15)</f>
        <v>15</v>
      </c>
      <c r="F11" s="17"/>
      <c r="G11" s="15">
        <f>SUM(G12:G15)</f>
        <v>1018240</v>
      </c>
      <c r="H11" s="15"/>
      <c r="I11" s="15">
        <f>SUM(I12:I15)</f>
        <v>1164908</v>
      </c>
      <c r="J11" s="15"/>
      <c r="K11" s="15">
        <f>SUM(K12:K15)</f>
        <v>146668</v>
      </c>
      <c r="M11" s="14">
        <f>+I11/G11-1</f>
        <v>0.14404069767441863</v>
      </c>
      <c r="O11" s="41">
        <f>+G11/C11</f>
        <v>92567.272727272721</v>
      </c>
      <c r="Q11" s="41">
        <f>+I11/E11</f>
        <v>77660.53333333334</v>
      </c>
    </row>
    <row r="12" spans="1:17" x14ac:dyDescent="0.3">
      <c r="A12" s="32" t="s">
        <v>5</v>
      </c>
      <c r="B12" s="19"/>
      <c r="C12" s="19">
        <v>5</v>
      </c>
      <c r="D12" s="18"/>
      <c r="E12" s="38">
        <v>7</v>
      </c>
      <c r="F12" s="17"/>
      <c r="G12" s="15">
        <v>413273</v>
      </c>
      <c r="H12" s="15"/>
      <c r="I12" s="15">
        <v>628906</v>
      </c>
      <c r="J12" s="15"/>
      <c r="K12" s="15">
        <f>+I12-G12</f>
        <v>215633</v>
      </c>
      <c r="M12" s="14">
        <f>+I12/G12-1</f>
        <v>0.52176890336412018</v>
      </c>
      <c r="O12" s="41">
        <f>+G12/C12</f>
        <v>82654.600000000006</v>
      </c>
      <c r="Q12" s="41">
        <f>+I12/E12</f>
        <v>89843.71428571429</v>
      </c>
    </row>
    <row r="13" spans="1:17" x14ac:dyDescent="0.3">
      <c r="A13" s="32" t="s">
        <v>6</v>
      </c>
      <c r="B13" s="19"/>
      <c r="C13" s="19">
        <v>1</v>
      </c>
      <c r="D13" s="18"/>
      <c r="E13" s="38">
        <v>1</v>
      </c>
      <c r="F13" s="17"/>
      <c r="G13" s="15">
        <v>249185</v>
      </c>
      <c r="H13" s="15"/>
      <c r="I13" s="15">
        <v>64557</v>
      </c>
      <c r="J13" s="15"/>
      <c r="K13" s="15">
        <f>+I13-G13</f>
        <v>-184628</v>
      </c>
      <c r="M13" s="14">
        <f>+I13/G13-1</f>
        <v>-0.74092742340028495</v>
      </c>
      <c r="O13" s="41">
        <f>+G13/C13</f>
        <v>249185</v>
      </c>
      <c r="Q13" s="41">
        <f>+I13/E13</f>
        <v>64557</v>
      </c>
    </row>
    <row r="14" spans="1:17" x14ac:dyDescent="0.3">
      <c r="A14" s="32" t="s">
        <v>7</v>
      </c>
      <c r="B14" s="19"/>
      <c r="C14" s="19">
        <v>3</v>
      </c>
      <c r="D14" s="18"/>
      <c r="E14" s="38">
        <v>4</v>
      </c>
      <c r="F14" s="17"/>
      <c r="G14" s="15">
        <v>169059</v>
      </c>
      <c r="H14" s="15"/>
      <c r="I14" s="15">
        <v>270851</v>
      </c>
      <c r="J14" s="15"/>
      <c r="K14" s="15">
        <f>+I14-G14</f>
        <v>101792</v>
      </c>
      <c r="M14" s="14">
        <f>+I14/G14-1</f>
        <v>0.60210932278080431</v>
      </c>
      <c r="O14" s="41">
        <f>+G14/C14</f>
        <v>56353</v>
      </c>
      <c r="Q14" s="41">
        <f>+I14/E14</f>
        <v>67712.75</v>
      </c>
    </row>
    <row r="15" spans="1:17" x14ac:dyDescent="0.3">
      <c r="A15" s="32" t="s">
        <v>8</v>
      </c>
      <c r="B15" s="19"/>
      <c r="C15" s="19">
        <v>2</v>
      </c>
      <c r="D15" s="18"/>
      <c r="E15" s="38">
        <v>3</v>
      </c>
      <c r="F15" s="17"/>
      <c r="G15" s="15">
        <v>186723</v>
      </c>
      <c r="H15" s="15"/>
      <c r="I15" s="15">
        <v>200594</v>
      </c>
      <c r="J15" s="15"/>
      <c r="K15" s="15">
        <f>+I15-G15</f>
        <v>13871</v>
      </c>
      <c r="M15" s="14">
        <f>+I15/G15-1</f>
        <v>7.4286509963957359E-2</v>
      </c>
      <c r="O15" s="41">
        <f>+G15/C15</f>
        <v>93361.5</v>
      </c>
      <c r="Q15" s="41">
        <f>+I15/E15</f>
        <v>66864.666666666672</v>
      </c>
    </row>
    <row r="16" spans="1:17" ht="5.0999999999999996" customHeight="1" x14ac:dyDescent="0.3">
      <c r="B16" s="19"/>
      <c r="C16" s="19"/>
      <c r="D16" s="18"/>
      <c r="E16" s="19"/>
      <c r="F16" s="17"/>
      <c r="G16" s="15"/>
      <c r="H16" s="15"/>
      <c r="I16" s="15"/>
      <c r="J16" s="15"/>
    </row>
    <row r="17" spans="1:17" x14ac:dyDescent="0.3">
      <c r="A17" s="37" t="s">
        <v>11</v>
      </c>
      <c r="B17" s="19"/>
      <c r="C17" s="19">
        <f>SUM(C18:C20)</f>
        <v>15</v>
      </c>
      <c r="D17" s="19"/>
      <c r="E17" s="19">
        <f>SUM(E18:E20)</f>
        <v>22</v>
      </c>
      <c r="F17" s="3"/>
      <c r="G17" s="15">
        <f>SUM(G18:G20)</f>
        <v>713433</v>
      </c>
      <c r="H17" s="18"/>
      <c r="I17" s="15">
        <f>SUM(I18:I20)</f>
        <v>1470008</v>
      </c>
      <c r="J17" s="18"/>
      <c r="K17" s="15">
        <f>SUM(K18:K20)</f>
        <v>756575</v>
      </c>
      <c r="M17" s="14">
        <f>+I17/G17-1</f>
        <v>1.0604709902681821</v>
      </c>
      <c r="O17" s="41">
        <f>+G17/C17</f>
        <v>47562.2</v>
      </c>
      <c r="Q17" s="41">
        <f>+I17/E17</f>
        <v>66818.545454545456</v>
      </c>
    </row>
    <row r="18" spans="1:17" x14ac:dyDescent="0.3">
      <c r="A18" s="32" t="s">
        <v>5</v>
      </c>
      <c r="B18" s="19"/>
      <c r="C18" s="19">
        <v>6</v>
      </c>
      <c r="D18" s="19"/>
      <c r="E18" s="19">
        <v>8</v>
      </c>
      <c r="F18" s="3"/>
      <c r="G18" s="15">
        <v>377368</v>
      </c>
      <c r="H18" s="18"/>
      <c r="I18" s="15">
        <v>607494</v>
      </c>
      <c r="J18" s="18"/>
      <c r="K18" s="15">
        <f>+I18-G18</f>
        <v>230126</v>
      </c>
      <c r="M18" s="14">
        <f>+I18/G18-1</f>
        <v>0.60981853257297924</v>
      </c>
      <c r="O18" s="41">
        <f>+G18/C18</f>
        <v>62894.666666666664</v>
      </c>
      <c r="Q18" s="41">
        <f>+I18/E18</f>
        <v>75936.75</v>
      </c>
    </row>
    <row r="19" spans="1:17" x14ac:dyDescent="0.3">
      <c r="A19" s="32" t="s">
        <v>6</v>
      </c>
      <c r="B19" s="19"/>
      <c r="C19" s="19">
        <v>3</v>
      </c>
      <c r="D19" s="19"/>
      <c r="E19" s="19">
        <v>5</v>
      </c>
      <c r="F19" s="3"/>
      <c r="G19" s="15">
        <v>98292</v>
      </c>
      <c r="H19" s="18"/>
      <c r="I19" s="15">
        <v>310351</v>
      </c>
      <c r="J19" s="18"/>
      <c r="K19" s="15">
        <f>+I19-G19</f>
        <v>212059</v>
      </c>
      <c r="M19" s="14">
        <f>+I19/G19-1</f>
        <v>2.1574390591299393</v>
      </c>
      <c r="O19" s="41">
        <f>+G19/C19</f>
        <v>32764</v>
      </c>
      <c r="Q19" s="41">
        <f>+I19/E19</f>
        <v>62070.2</v>
      </c>
    </row>
    <row r="20" spans="1:17" x14ac:dyDescent="0.3">
      <c r="A20" s="32" t="s">
        <v>8</v>
      </c>
      <c r="B20" s="19"/>
      <c r="C20" s="19">
        <v>6</v>
      </c>
      <c r="D20" s="19"/>
      <c r="E20" s="19">
        <v>9</v>
      </c>
      <c r="F20" s="3"/>
      <c r="G20" s="15">
        <v>237773</v>
      </c>
      <c r="H20" s="18"/>
      <c r="I20" s="15">
        <f>613514-61351</f>
        <v>552163</v>
      </c>
      <c r="J20" s="18"/>
      <c r="K20" s="15">
        <f>+I20-G20</f>
        <v>314390</v>
      </c>
      <c r="M20" s="14">
        <f>+I20/G20-1</f>
        <v>1.3222275027021571</v>
      </c>
      <c r="O20" s="41">
        <f>+G20/C20</f>
        <v>39628.833333333336</v>
      </c>
      <c r="Q20" s="41">
        <f>+I20/E20</f>
        <v>61351.444444444445</v>
      </c>
    </row>
    <row r="21" spans="1:17" ht="5.0999999999999996" customHeight="1" x14ac:dyDescent="0.3">
      <c r="B21" s="19"/>
      <c r="C21" s="19"/>
      <c r="D21" s="18"/>
      <c r="E21" s="19"/>
      <c r="F21" s="17"/>
      <c r="G21" s="15"/>
      <c r="H21" s="15"/>
      <c r="I21" s="15"/>
      <c r="J21" s="15"/>
    </row>
    <row r="22" spans="1:17" x14ac:dyDescent="0.3">
      <c r="A22" s="37" t="s">
        <v>34</v>
      </c>
      <c r="B22" s="19"/>
      <c r="C22" s="19">
        <v>9</v>
      </c>
      <c r="D22" s="18"/>
      <c r="E22" s="38">
        <v>9</v>
      </c>
      <c r="F22" s="17"/>
      <c r="G22" s="15">
        <v>1752364</v>
      </c>
      <c r="H22" s="15"/>
      <c r="I22" s="15">
        <v>1233265</v>
      </c>
      <c r="J22" s="15"/>
      <c r="K22" s="15">
        <f>+I22-G22</f>
        <v>-519099</v>
      </c>
      <c r="M22" s="14">
        <f>+I22/G22-1</f>
        <v>-0.2962278385084377</v>
      </c>
      <c r="O22" s="41">
        <f>+G22/C22</f>
        <v>194707.11111111112</v>
      </c>
      <c r="Q22" s="41">
        <f>+I22/E22</f>
        <v>137029.44444444444</v>
      </c>
    </row>
    <row r="23" spans="1:17" ht="4.5" customHeight="1" x14ac:dyDescent="0.3">
      <c r="A23" s="32"/>
      <c r="B23" s="19"/>
      <c r="C23" s="19"/>
      <c r="D23" s="18"/>
      <c r="E23" s="38"/>
      <c r="F23" s="17"/>
      <c r="G23" s="15"/>
      <c r="H23" s="15"/>
      <c r="I23" s="15"/>
      <c r="J23" s="15"/>
      <c r="K23" s="15"/>
      <c r="M23" s="14"/>
      <c r="O23" s="41"/>
      <c r="Q23" s="41"/>
    </row>
    <row r="24" spans="1:17" x14ac:dyDescent="0.3">
      <c r="A24" s="37" t="s">
        <v>35</v>
      </c>
      <c r="B24" s="19"/>
      <c r="C24" s="19">
        <v>8</v>
      </c>
      <c r="D24" s="18"/>
      <c r="E24" s="19">
        <v>9</v>
      </c>
      <c r="F24" s="17"/>
      <c r="G24" s="15">
        <v>418770</v>
      </c>
      <c r="H24" s="15"/>
      <c r="I24" s="15">
        <v>620610</v>
      </c>
      <c r="J24" s="15"/>
      <c r="K24" s="15">
        <f>+I24-G24</f>
        <v>201840</v>
      </c>
      <c r="M24" s="14">
        <f>+I24/G24-1</f>
        <v>0.48198295006805636</v>
      </c>
      <c r="O24" s="41">
        <f>+G24/C24</f>
        <v>52346.25</v>
      </c>
      <c r="Q24" s="41">
        <f>+I24/E24</f>
        <v>68956.666666666672</v>
      </c>
    </row>
    <row r="25" spans="1:17" ht="5.0999999999999996" customHeight="1" x14ac:dyDescent="0.3">
      <c r="B25" s="19"/>
      <c r="C25" s="19"/>
      <c r="D25" s="18"/>
      <c r="E25" s="19"/>
      <c r="F25" s="17"/>
      <c r="G25" s="15"/>
      <c r="H25" s="15"/>
      <c r="I25" s="15"/>
      <c r="J25" s="15"/>
    </row>
    <row r="26" spans="1:17" x14ac:dyDescent="0.3">
      <c r="A26" s="37" t="s">
        <v>37</v>
      </c>
      <c r="B26" s="19"/>
      <c r="C26" s="19">
        <v>4</v>
      </c>
      <c r="D26" s="18"/>
      <c r="E26" s="19">
        <v>6</v>
      </c>
      <c r="F26" s="17"/>
      <c r="G26" s="15">
        <f>659402-100000</f>
        <v>559402</v>
      </c>
      <c r="H26" s="15"/>
      <c r="I26" s="15">
        <f>763100-110000</f>
        <v>653100</v>
      </c>
      <c r="J26" s="15"/>
      <c r="K26" s="15">
        <f>+I26-G26</f>
        <v>93698</v>
      </c>
      <c r="M26" s="14">
        <f>+I26/G26-1</f>
        <v>0.16749671971140612</v>
      </c>
      <c r="O26" s="41">
        <f>+G26/C26</f>
        <v>139850.5</v>
      </c>
      <c r="Q26" s="41">
        <f>+I26/E26</f>
        <v>108850</v>
      </c>
    </row>
    <row r="27" spans="1:17" ht="3.75" customHeight="1" x14ac:dyDescent="0.3">
      <c r="A27" s="39"/>
      <c r="B27" s="19"/>
      <c r="C27" s="19"/>
      <c r="D27" s="18"/>
      <c r="E27" s="19"/>
      <c r="F27" s="17"/>
      <c r="G27" s="15"/>
      <c r="H27" s="15"/>
      <c r="I27" s="15"/>
      <c r="J27" s="15"/>
    </row>
    <row r="28" spans="1:17" x14ac:dyDescent="0.3">
      <c r="A28" s="37" t="s">
        <v>13</v>
      </c>
      <c r="B28" s="19"/>
      <c r="C28" s="19">
        <v>23</v>
      </c>
      <c r="D28" s="18"/>
      <c r="E28" s="19">
        <v>25</v>
      </c>
      <c r="F28" s="17"/>
      <c r="G28" s="15">
        <v>2212003</v>
      </c>
      <c r="H28" s="15"/>
      <c r="I28" s="15">
        <v>2948249</v>
      </c>
      <c r="J28" s="15"/>
      <c r="K28" s="15">
        <f>+I28-G28</f>
        <v>736246</v>
      </c>
      <c r="M28" s="14">
        <f>+I28/G28-1</f>
        <v>0.33284132073961925</v>
      </c>
      <c r="O28" s="41">
        <f>+G28/C28</f>
        <v>96174.043478260865</v>
      </c>
      <c r="Q28" s="41">
        <f>+I28/E28</f>
        <v>117929.96</v>
      </c>
    </row>
    <row r="29" spans="1:17" ht="3.75" customHeight="1" x14ac:dyDescent="0.3">
      <c r="A29" s="32"/>
      <c r="B29" s="19"/>
      <c r="C29" s="19"/>
      <c r="D29" s="18"/>
      <c r="E29" s="19"/>
      <c r="F29" s="17"/>
      <c r="G29" s="15"/>
      <c r="H29" s="15"/>
      <c r="I29" s="15"/>
      <c r="J29" s="15"/>
    </row>
    <row r="30" spans="1:17" x14ac:dyDescent="0.3">
      <c r="A30" s="37" t="s">
        <v>36</v>
      </c>
      <c r="B30" s="19"/>
      <c r="C30" s="19">
        <v>10</v>
      </c>
      <c r="D30" s="18"/>
      <c r="E30" s="19">
        <v>10</v>
      </c>
      <c r="F30" s="17"/>
      <c r="G30" s="15">
        <v>951399</v>
      </c>
      <c r="H30" s="15"/>
      <c r="I30" s="15">
        <v>1012528</v>
      </c>
      <c r="J30" s="15"/>
      <c r="K30" s="15">
        <f>+I30-G30</f>
        <v>61129</v>
      </c>
      <c r="M30" s="14">
        <f>+I30/G30-1</f>
        <v>6.4251696711894901E-2</v>
      </c>
      <c r="O30" s="41">
        <f>+G30/C30</f>
        <v>95139.9</v>
      </c>
      <c r="Q30" s="41">
        <f>+I30/E30</f>
        <v>101252.8</v>
      </c>
    </row>
    <row r="31" spans="1:17" ht="5.25" customHeight="1" x14ac:dyDescent="0.3">
      <c r="A31" s="39"/>
      <c r="B31" s="19"/>
      <c r="C31" s="19"/>
      <c r="D31" s="18"/>
      <c r="E31" s="19"/>
      <c r="F31" s="17"/>
      <c r="G31" s="15"/>
      <c r="H31" s="15"/>
      <c r="I31" s="15"/>
      <c r="J31" s="15"/>
    </row>
    <row r="32" spans="1:17" x14ac:dyDescent="0.3">
      <c r="A32" s="37" t="s">
        <v>15</v>
      </c>
      <c r="B32" s="19"/>
      <c r="C32" s="19">
        <v>2</v>
      </c>
      <c r="D32" s="18"/>
      <c r="E32" s="19">
        <v>2</v>
      </c>
      <c r="F32" s="17"/>
      <c r="G32" s="15">
        <v>778232</v>
      </c>
      <c r="H32" s="15"/>
      <c r="I32" s="15">
        <v>209420</v>
      </c>
      <c r="J32" s="15"/>
      <c r="K32" s="15">
        <f>+I32-G32</f>
        <v>-568812</v>
      </c>
      <c r="M32" s="14">
        <f>+I32/G32-1</f>
        <v>-0.73090286701137963</v>
      </c>
      <c r="O32" s="41">
        <f>+G32/C32</f>
        <v>389116</v>
      </c>
      <c r="Q32" s="41">
        <f>+I32/E32</f>
        <v>104710</v>
      </c>
    </row>
    <row r="33" spans="1:17" ht="5.25" customHeight="1" x14ac:dyDescent="0.3">
      <c r="A33" s="32"/>
      <c r="B33" s="19"/>
      <c r="C33" s="19"/>
      <c r="D33" s="18"/>
      <c r="E33" s="19"/>
      <c r="F33" s="17"/>
      <c r="G33" s="15"/>
      <c r="H33" s="15"/>
      <c r="I33" s="15"/>
      <c r="J33" s="15"/>
    </row>
    <row r="34" spans="1:17" x14ac:dyDescent="0.3">
      <c r="A34" s="37" t="s">
        <v>16</v>
      </c>
      <c r="B34" s="19"/>
      <c r="C34" s="19">
        <v>5</v>
      </c>
      <c r="D34" s="18"/>
      <c r="E34" s="19">
        <v>5</v>
      </c>
      <c r="F34" s="17"/>
      <c r="G34" s="15">
        <f>675830+64796+100000</f>
        <v>840626</v>
      </c>
      <c r="H34" s="15"/>
      <c r="I34" s="15">
        <f>771419+80527+110000</f>
        <v>961946</v>
      </c>
      <c r="J34" s="15"/>
      <c r="K34" s="15">
        <f>+I34-G34</f>
        <v>121320</v>
      </c>
      <c r="M34" s="14">
        <f>+I34/G34-1</f>
        <v>0.14432101790808272</v>
      </c>
      <c r="O34" s="41">
        <f>+G34/C34</f>
        <v>168125.2</v>
      </c>
      <c r="Q34" s="41">
        <f>+I34/E34</f>
        <v>192389.2</v>
      </c>
    </row>
    <row r="35" spans="1:17" ht="5.0999999999999996" customHeight="1" x14ac:dyDescent="0.3">
      <c r="B35" s="19"/>
      <c r="C35" s="19"/>
      <c r="D35" s="18"/>
      <c r="E35" s="19"/>
      <c r="F35" s="17"/>
      <c r="G35" s="15"/>
      <c r="H35" s="15"/>
      <c r="I35" s="15"/>
      <c r="J35" s="15"/>
    </row>
    <row r="36" spans="1:17" x14ac:dyDescent="0.3">
      <c r="A36" s="37" t="s">
        <v>17</v>
      </c>
      <c r="B36" s="19"/>
      <c r="C36" s="19">
        <v>2</v>
      </c>
      <c r="D36" s="18"/>
      <c r="E36" s="19">
        <v>2</v>
      </c>
      <c r="F36" s="17"/>
      <c r="G36" s="15">
        <v>82331</v>
      </c>
      <c r="H36" s="15"/>
      <c r="I36" s="15">
        <v>232695.56173125003</v>
      </c>
      <c r="J36" s="15"/>
      <c r="K36" s="15">
        <f>+I36-G36</f>
        <v>150364.56173125003</v>
      </c>
      <c r="M36" s="14">
        <f>+I36/G36-1</f>
        <v>1.8263419821361335</v>
      </c>
      <c r="O36" s="41">
        <f>+G36/C36</f>
        <v>41165.5</v>
      </c>
      <c r="Q36" s="41">
        <f>+I36/E36</f>
        <v>116347.78086562501</v>
      </c>
    </row>
    <row r="37" spans="1:17" ht="5.0999999999999996" customHeight="1" x14ac:dyDescent="0.3">
      <c r="B37" s="19"/>
      <c r="C37" s="19"/>
      <c r="D37" s="18"/>
      <c r="E37" s="19"/>
      <c r="F37" s="17"/>
      <c r="G37" s="15"/>
      <c r="H37" s="15"/>
      <c r="I37" s="15"/>
      <c r="J37" s="15"/>
    </row>
    <row r="38" spans="1:17" s="5" customFormat="1" x14ac:dyDescent="0.3">
      <c r="A38" s="5" t="s">
        <v>18</v>
      </c>
      <c r="B38" s="13"/>
      <c r="C38" s="20">
        <f>SUM(C22:C36,C17,C11,C5)</f>
        <v>126</v>
      </c>
      <c r="D38" s="12"/>
      <c r="E38" s="21">
        <f>SUM(E22:E36,E17,E11,E5)</f>
        <v>147</v>
      </c>
      <c r="F38" s="13"/>
      <c r="G38" s="22">
        <f>SUM(G22:G36,G17,G11,G5)</f>
        <v>11720646</v>
      </c>
      <c r="H38" s="16"/>
      <c r="I38" s="22">
        <f>SUM(I22:I36,I17,I11,I5)</f>
        <v>14048852.561731249</v>
      </c>
      <c r="J38" s="16"/>
      <c r="K38" s="22">
        <f>SUM(K22:K36,K17,K11,K5)</f>
        <v>2328206.56173125</v>
      </c>
      <c r="M38" s="44">
        <f>+I38/G38-1</f>
        <v>0.19864148799744052</v>
      </c>
      <c r="O38" s="45">
        <f>+G38/C38</f>
        <v>93021</v>
      </c>
      <c r="Q38" s="45">
        <f>+I38/E38</f>
        <v>95570.425590008497</v>
      </c>
    </row>
    <row r="39" spans="1:17" ht="7.5" customHeight="1" x14ac:dyDescent="0.3">
      <c r="B39" s="19"/>
      <c r="C39" s="19"/>
      <c r="D39" s="18"/>
      <c r="E39" s="19"/>
      <c r="F39" s="17"/>
      <c r="G39" s="15"/>
      <c r="H39" s="15"/>
      <c r="I39" s="15"/>
      <c r="J39" s="15"/>
    </row>
    <row r="40" spans="1:17" x14ac:dyDescent="0.3">
      <c r="A40" s="23" t="s">
        <v>19</v>
      </c>
      <c r="B40" s="19"/>
      <c r="C40" s="19"/>
      <c r="D40" s="18"/>
      <c r="E40" s="19"/>
      <c r="G40" s="24"/>
      <c r="H40" s="18"/>
      <c r="I40" s="24"/>
      <c r="J40" s="18"/>
    </row>
    <row r="41" spans="1:17" x14ac:dyDescent="0.3">
      <c r="A41" s="37" t="s">
        <v>38</v>
      </c>
      <c r="B41" s="19"/>
      <c r="C41" s="19">
        <v>5</v>
      </c>
      <c r="D41" s="18"/>
      <c r="E41" s="38">
        <v>5</v>
      </c>
      <c r="F41" s="17"/>
      <c r="G41" s="15">
        <v>427988</v>
      </c>
      <c r="H41" s="15"/>
      <c r="I41" s="49">
        <v>412191</v>
      </c>
      <c r="J41" s="15"/>
      <c r="K41" s="15">
        <f t="shared" ref="K41:K48" si="0">+I41-G41</f>
        <v>-15797</v>
      </c>
      <c r="M41" s="14">
        <f t="shared" ref="M41:M48" si="1">+I41/G41-1</f>
        <v>-3.6909913362056845E-2</v>
      </c>
      <c r="O41" s="41">
        <f t="shared" ref="O41:O48" si="2">+G41/C41</f>
        <v>85597.6</v>
      </c>
      <c r="Q41" s="41">
        <f t="shared" ref="Q41:Q48" si="3">+I41/E41</f>
        <v>82438.2</v>
      </c>
    </row>
    <row r="42" spans="1:17" x14ac:dyDescent="0.3">
      <c r="A42" s="37" t="s">
        <v>39</v>
      </c>
      <c r="B42" s="19"/>
      <c r="C42" s="19">
        <v>6</v>
      </c>
      <c r="D42" s="18"/>
      <c r="E42" s="38">
        <v>7</v>
      </c>
      <c r="F42" s="17"/>
      <c r="G42" s="15">
        <v>629499</v>
      </c>
      <c r="H42" s="15"/>
      <c r="I42" s="49">
        <v>654117</v>
      </c>
      <c r="J42" s="15"/>
      <c r="K42" s="15">
        <f t="shared" si="0"/>
        <v>24618</v>
      </c>
      <c r="M42" s="14">
        <f t="shared" si="1"/>
        <v>3.9107290083066015E-2</v>
      </c>
      <c r="O42" s="41">
        <f t="shared" si="2"/>
        <v>104916.5</v>
      </c>
      <c r="Q42" s="41">
        <f t="shared" si="3"/>
        <v>93445.28571428571</v>
      </c>
    </row>
    <row r="43" spans="1:17" x14ac:dyDescent="0.3">
      <c r="A43" s="37" t="s">
        <v>6</v>
      </c>
      <c r="B43" s="19"/>
      <c r="C43" s="19">
        <v>11</v>
      </c>
      <c r="D43" s="18"/>
      <c r="E43" s="38">
        <v>12</v>
      </c>
      <c r="F43" s="17"/>
      <c r="G43" s="15">
        <v>643921</v>
      </c>
      <c r="H43" s="15"/>
      <c r="I43" s="49">
        <v>884497</v>
      </c>
      <c r="J43" s="15"/>
      <c r="K43" s="15">
        <f t="shared" si="0"/>
        <v>240576</v>
      </c>
      <c r="M43" s="14">
        <f t="shared" si="1"/>
        <v>0.3736110485603048</v>
      </c>
      <c r="O43" s="41">
        <f t="shared" si="2"/>
        <v>58538.272727272728</v>
      </c>
      <c r="Q43" s="41">
        <f t="shared" si="3"/>
        <v>73708.083333333328</v>
      </c>
    </row>
    <row r="44" spans="1:17" x14ac:dyDescent="0.3">
      <c r="A44" s="37" t="s">
        <v>8</v>
      </c>
      <c r="B44" s="19"/>
      <c r="C44" s="19">
        <v>5</v>
      </c>
      <c r="D44" s="18"/>
      <c r="E44" s="38">
        <v>7</v>
      </c>
      <c r="F44" s="17"/>
      <c r="G44" s="15">
        <v>287192</v>
      </c>
      <c r="H44" s="15"/>
      <c r="I44" s="49">
        <v>503124</v>
      </c>
      <c r="J44" s="15"/>
      <c r="K44" s="15">
        <f t="shared" si="0"/>
        <v>215932</v>
      </c>
      <c r="M44" s="14">
        <f t="shared" si="1"/>
        <v>0.75187331123429613</v>
      </c>
      <c r="O44" s="41">
        <f t="shared" si="2"/>
        <v>57438.400000000001</v>
      </c>
      <c r="Q44" s="41">
        <f t="shared" si="3"/>
        <v>71874.857142857145</v>
      </c>
    </row>
    <row r="45" spans="1:17" x14ac:dyDescent="0.3">
      <c r="A45" s="37" t="s">
        <v>7</v>
      </c>
      <c r="B45" s="19"/>
      <c r="C45" s="19">
        <v>11</v>
      </c>
      <c r="D45" s="18"/>
      <c r="E45" s="38">
        <v>10</v>
      </c>
      <c r="F45" s="17"/>
      <c r="G45" s="15">
        <v>1081966</v>
      </c>
      <c r="H45" s="15"/>
      <c r="I45" s="49">
        <v>844972</v>
      </c>
      <c r="J45" s="15"/>
      <c r="K45" s="15">
        <f t="shared" si="0"/>
        <v>-236994</v>
      </c>
      <c r="M45" s="14">
        <f t="shared" si="1"/>
        <v>-0.2190401546813856</v>
      </c>
      <c r="O45" s="41">
        <f t="shared" si="2"/>
        <v>98360.545454545456</v>
      </c>
      <c r="Q45" s="41">
        <f t="shared" si="3"/>
        <v>84497.2</v>
      </c>
    </row>
    <row r="46" spans="1:17" x14ac:dyDescent="0.3">
      <c r="A46" s="37" t="s">
        <v>12</v>
      </c>
      <c r="B46" s="19"/>
      <c r="C46" s="19">
        <v>9</v>
      </c>
      <c r="D46" s="18"/>
      <c r="E46" s="38">
        <v>8</v>
      </c>
      <c r="F46" s="17"/>
      <c r="G46" s="15">
        <v>398773</v>
      </c>
      <c r="H46" s="15"/>
      <c r="I46" s="49">
        <v>540334</v>
      </c>
      <c r="J46" s="15"/>
      <c r="K46" s="15">
        <f t="shared" si="0"/>
        <v>141561</v>
      </c>
      <c r="M46" s="14">
        <f t="shared" si="1"/>
        <v>0.35499143623063745</v>
      </c>
      <c r="O46" s="41">
        <f t="shared" si="2"/>
        <v>44308.111111111109</v>
      </c>
      <c r="Q46" s="41">
        <f t="shared" si="3"/>
        <v>67541.75</v>
      </c>
    </row>
    <row r="47" spans="1:17" x14ac:dyDescent="0.3">
      <c r="A47" s="37" t="s">
        <v>15</v>
      </c>
      <c r="B47" s="19"/>
      <c r="C47" s="19">
        <v>4</v>
      </c>
      <c r="D47" s="18"/>
      <c r="E47" s="38">
        <v>4</v>
      </c>
      <c r="F47" s="17"/>
      <c r="G47" s="15">
        <v>691236</v>
      </c>
      <c r="H47" s="15"/>
      <c r="I47" s="49">
        <v>420107</v>
      </c>
      <c r="J47" s="15"/>
      <c r="K47" s="15">
        <f t="shared" si="0"/>
        <v>-271129</v>
      </c>
      <c r="M47" s="14">
        <f t="shared" si="1"/>
        <v>-0.39223796214317541</v>
      </c>
      <c r="O47" s="41">
        <f t="shared" si="2"/>
        <v>172809</v>
      </c>
      <c r="Q47" s="41">
        <f t="shared" si="3"/>
        <v>105026.75</v>
      </c>
    </row>
    <row r="48" spans="1:17" x14ac:dyDescent="0.3">
      <c r="A48" s="37" t="s">
        <v>9</v>
      </c>
      <c r="B48" s="19"/>
      <c r="C48" s="19">
        <v>4</v>
      </c>
      <c r="D48" s="18"/>
      <c r="E48" s="38">
        <v>6</v>
      </c>
      <c r="F48" s="17"/>
      <c r="G48" s="15">
        <v>709897</v>
      </c>
      <c r="H48" s="15"/>
      <c r="I48" s="49">
        <v>893359</v>
      </c>
      <c r="J48" s="15"/>
      <c r="K48" s="15">
        <f t="shared" si="0"/>
        <v>183462</v>
      </c>
      <c r="M48" s="14">
        <f t="shared" si="1"/>
        <v>0.25843467432599376</v>
      </c>
      <c r="O48" s="41">
        <f t="shared" si="2"/>
        <v>177474.25</v>
      </c>
      <c r="Q48" s="41">
        <f t="shared" si="3"/>
        <v>148893.16666666666</v>
      </c>
    </row>
    <row r="49" spans="1:17" ht="5.0999999999999996" customHeight="1" x14ac:dyDescent="0.3">
      <c r="B49" s="19"/>
      <c r="C49" s="19"/>
      <c r="D49" s="18"/>
      <c r="E49" s="19"/>
      <c r="F49" s="17"/>
      <c r="G49" s="15"/>
      <c r="H49" s="15"/>
      <c r="I49" s="15"/>
      <c r="J49" s="15"/>
    </row>
    <row r="50" spans="1:17" s="5" customFormat="1" x14ac:dyDescent="0.3">
      <c r="A50" s="5" t="s">
        <v>21</v>
      </c>
      <c r="B50" s="13"/>
      <c r="C50" s="20">
        <f>SUM(C41:C49)</f>
        <v>55</v>
      </c>
      <c r="D50" s="12"/>
      <c r="E50" s="20">
        <f>SUM(E41:E49)</f>
        <v>59</v>
      </c>
      <c r="F50" s="13"/>
      <c r="G50" s="22">
        <f>SUM(G41:G49)</f>
        <v>4870472</v>
      </c>
      <c r="H50" s="16"/>
      <c r="I50" s="22">
        <f>SUM(I41:I49)</f>
        <v>5152701</v>
      </c>
      <c r="J50" s="16"/>
      <c r="K50" s="22">
        <f>SUM(K41:K49)</f>
        <v>282229</v>
      </c>
      <c r="M50" s="44">
        <f>+I50/G50-1</f>
        <v>5.7946950521427842E-2</v>
      </c>
      <c r="O50" s="45">
        <f>+G50/C50</f>
        <v>88554.036363636362</v>
      </c>
      <c r="Q50" s="45">
        <f>+I50/E50</f>
        <v>87333.91525423729</v>
      </c>
    </row>
    <row r="51" spans="1:17" ht="5.25" customHeight="1" x14ac:dyDescent="0.3">
      <c r="A51" s="32"/>
      <c r="B51" s="19"/>
      <c r="C51" s="19"/>
      <c r="D51" s="18"/>
      <c r="E51" s="19"/>
      <c r="F51" s="17"/>
      <c r="G51" s="15"/>
      <c r="H51" s="15"/>
      <c r="I51" s="15"/>
      <c r="J51" s="15"/>
    </row>
    <row r="52" spans="1:17" s="5" customFormat="1" x14ac:dyDescent="0.3">
      <c r="A52" s="23" t="s">
        <v>22</v>
      </c>
      <c r="B52" s="11"/>
      <c r="C52" s="13">
        <v>7</v>
      </c>
      <c r="D52" s="40"/>
      <c r="E52" s="13">
        <v>7</v>
      </c>
      <c r="F52" s="40"/>
      <c r="G52" s="26">
        <v>647000</v>
      </c>
      <c r="H52" s="40"/>
      <c r="I52" s="29">
        <v>400000</v>
      </c>
      <c r="J52" s="40"/>
      <c r="K52" s="16">
        <f>+I52-G52</f>
        <v>-247000</v>
      </c>
      <c r="M52" s="33">
        <f>+I52/G52-1</f>
        <v>-0.38176197836166925</v>
      </c>
      <c r="O52" s="42">
        <f>+G52/C52</f>
        <v>92428.571428571435</v>
      </c>
      <c r="Q52" s="42">
        <f>+I52/E52</f>
        <v>57142.857142857145</v>
      </c>
    </row>
    <row r="53" spans="1:17" x14ac:dyDescent="0.3">
      <c r="B53" s="19"/>
      <c r="C53" s="19"/>
      <c r="D53" s="18"/>
      <c r="E53" s="19"/>
      <c r="G53" s="24"/>
      <c r="H53" s="18"/>
      <c r="I53" s="24"/>
      <c r="J53" s="18"/>
    </row>
    <row r="54" spans="1:17" s="5" customFormat="1" ht="14.4" thickBot="1" x14ac:dyDescent="0.35">
      <c r="A54" s="5" t="s">
        <v>23</v>
      </c>
      <c r="B54" s="11"/>
      <c r="C54" s="35">
        <f>SUM(C50:C52,C38)</f>
        <v>188</v>
      </c>
      <c r="D54" s="12"/>
      <c r="E54" s="35">
        <f>SUM(E50:E52,E38)</f>
        <v>213</v>
      </c>
      <c r="F54" s="12"/>
      <c r="G54" s="36">
        <f>SUM(G50:G52,G38)</f>
        <v>17238118</v>
      </c>
      <c r="H54" s="16"/>
      <c r="I54" s="36">
        <f>SUM(I50:I52,I38)</f>
        <v>19601553.561731249</v>
      </c>
      <c r="J54" s="16"/>
      <c r="K54" s="36">
        <f>SUM(K50:K52,K38)</f>
        <v>2363435.56173125</v>
      </c>
      <c r="M54" s="34">
        <f>+I54/G54-1</f>
        <v>0.13710519685102796</v>
      </c>
      <c r="O54" s="43">
        <f>+G54/C54</f>
        <v>91692.117021276601</v>
      </c>
      <c r="Q54" s="43">
        <f>+I54/E54</f>
        <v>92026.073059771123</v>
      </c>
    </row>
    <row r="55" spans="1:17" ht="14.4" thickTop="1" x14ac:dyDescent="0.3"/>
    <row r="56" spans="1:17" x14ac:dyDescent="0.3">
      <c r="A56" s="46" t="str">
        <f ca="1">CELL("filename")</f>
        <v>O:\Fin_Ops\Finrpt\Global\Group\2002Plan\[EGM Operations - BP.xls]Oct-16-2001 no Fin Ops &amp; JPN</v>
      </c>
      <c r="I56" s="18"/>
    </row>
    <row r="57" spans="1:17" x14ac:dyDescent="0.3">
      <c r="A57" s="47">
        <f ca="1">NOW()</f>
        <v>37180.511189699071</v>
      </c>
    </row>
  </sheetData>
  <phoneticPr fontId="0" type="noConversion"/>
  <printOptions horizontalCentered="1"/>
  <pageMargins left="0.5" right="0.5" top="0.5" bottom="0.5" header="0.5" footer="0.5"/>
  <pageSetup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workbookViewId="0"/>
  </sheetViews>
  <sheetFormatPr defaultColWidth="9.109375" defaultRowHeight="13.8" x14ac:dyDescent="0.3"/>
  <cols>
    <col min="1" max="1" width="27.6640625" style="3" customWidth="1"/>
    <col min="2" max="2" width="2.33203125" style="3" customWidth="1"/>
    <col min="3" max="3" width="11.6640625" style="3" customWidth="1"/>
    <col min="4" max="4" width="2.33203125" style="3" customWidth="1"/>
    <col min="5" max="5" width="11.6640625" style="3" customWidth="1"/>
    <col min="6" max="6" width="2.33203125" style="30" customWidth="1"/>
    <col min="7" max="7" width="11.5546875" style="3" customWidth="1"/>
    <col min="8" max="8" width="2.33203125" style="3" customWidth="1"/>
    <col min="9" max="9" width="11.6640625" style="3" customWidth="1"/>
    <col min="10" max="10" width="2.33203125" style="3" customWidth="1"/>
    <col min="11" max="11" width="9.6640625" style="3" customWidth="1"/>
    <col min="12" max="12" width="2.33203125" style="3" customWidth="1"/>
    <col min="13" max="13" width="9.6640625" style="3" customWidth="1"/>
    <col min="14" max="14" width="2.33203125" style="3" customWidth="1"/>
    <col min="15" max="15" width="13.109375" style="3" customWidth="1"/>
    <col min="16" max="16" width="2.33203125" style="3" customWidth="1"/>
    <col min="17" max="17" width="13.109375" style="3" customWidth="1"/>
    <col min="18" max="16384" width="9.109375" style="3"/>
  </cols>
  <sheetData>
    <row r="1" spans="1:17" ht="28.2" x14ac:dyDescent="0.5">
      <c r="A1" s="1" t="s">
        <v>24</v>
      </c>
      <c r="B1" s="2"/>
      <c r="C1" s="2"/>
      <c r="E1" s="2"/>
      <c r="F1" s="4"/>
    </row>
    <row r="2" spans="1:17" x14ac:dyDescent="0.3">
      <c r="A2" s="5"/>
      <c r="B2" s="7"/>
      <c r="C2" s="7"/>
      <c r="E2" s="7"/>
      <c r="F2" s="8"/>
    </row>
    <row r="3" spans="1:17" ht="41.25" customHeight="1" x14ac:dyDescent="0.3">
      <c r="A3" s="9"/>
      <c r="B3" s="10"/>
      <c r="C3" s="48" t="s">
        <v>0</v>
      </c>
      <c r="D3" s="6"/>
      <c r="E3" s="48" t="s">
        <v>1</v>
      </c>
      <c r="F3" s="10"/>
      <c r="G3" s="48" t="s">
        <v>27</v>
      </c>
      <c r="H3" s="6"/>
      <c r="I3" s="48" t="s">
        <v>2</v>
      </c>
      <c r="J3" s="6"/>
      <c r="K3" s="48" t="s">
        <v>29</v>
      </c>
      <c r="M3" s="48" t="s">
        <v>30</v>
      </c>
      <c r="O3" s="48" t="s">
        <v>32</v>
      </c>
      <c r="Q3" s="48" t="s">
        <v>33</v>
      </c>
    </row>
    <row r="4" spans="1:17" x14ac:dyDescent="0.3">
      <c r="A4" s="5" t="s">
        <v>3</v>
      </c>
      <c r="B4" s="5"/>
      <c r="C4" s="5"/>
      <c r="E4" s="5"/>
      <c r="F4" s="6"/>
    </row>
    <row r="5" spans="1:17" x14ac:dyDescent="0.3">
      <c r="A5" s="37" t="s">
        <v>4</v>
      </c>
      <c r="B5" s="19"/>
      <c r="C5" s="19">
        <f>SUM(C6:C10)</f>
        <v>46</v>
      </c>
      <c r="D5" s="18"/>
      <c r="E5" s="38">
        <f>SUM(E6:E10)</f>
        <v>51</v>
      </c>
      <c r="F5" s="17"/>
      <c r="G5" s="41">
        <f>SUM(G6:G10)</f>
        <v>4146210</v>
      </c>
      <c r="H5" s="18"/>
      <c r="I5" s="41">
        <f>SUM(I6:I10)</f>
        <v>4775388</v>
      </c>
      <c r="J5" s="18"/>
      <c r="K5" s="18">
        <f>SUM(K6:K10)</f>
        <v>629178</v>
      </c>
      <c r="M5" s="14">
        <f t="shared" ref="M5:M10" si="0">+I5/G5-1</f>
        <v>0.15174774070777897</v>
      </c>
      <c r="O5" s="41">
        <f t="shared" ref="O5:O10" si="1">+G5/C5</f>
        <v>90135</v>
      </c>
      <c r="Q5" s="41">
        <f t="shared" ref="Q5:Q10" si="2">+I5/E5</f>
        <v>93635.058823529413</v>
      </c>
    </row>
    <row r="6" spans="1:17" x14ac:dyDescent="0.3">
      <c r="A6" s="32" t="s">
        <v>5</v>
      </c>
      <c r="B6" s="19"/>
      <c r="C6" s="19">
        <v>12</v>
      </c>
      <c r="D6" s="18"/>
      <c r="E6" s="38">
        <v>15</v>
      </c>
      <c r="F6" s="17"/>
      <c r="G6" s="15">
        <v>1135131</v>
      </c>
      <c r="H6" s="15"/>
      <c r="I6" s="15">
        <v>1528796</v>
      </c>
      <c r="J6" s="15"/>
      <c r="K6" s="15">
        <f>+I6-G6</f>
        <v>393665</v>
      </c>
      <c r="M6" s="14">
        <f t="shared" si="0"/>
        <v>0.34680138239551206</v>
      </c>
      <c r="O6" s="41">
        <f t="shared" si="1"/>
        <v>94594.25</v>
      </c>
      <c r="Q6" s="41">
        <f t="shared" si="2"/>
        <v>101919.73333333334</v>
      </c>
    </row>
    <row r="7" spans="1:17" x14ac:dyDescent="0.3">
      <c r="A7" s="32" t="s">
        <v>6</v>
      </c>
      <c r="B7" s="19"/>
      <c r="C7" s="19">
        <v>9</v>
      </c>
      <c r="D7" s="18"/>
      <c r="E7" s="38">
        <v>9</v>
      </c>
      <c r="F7" s="17"/>
      <c r="G7" s="15">
        <v>444660</v>
      </c>
      <c r="H7" s="15"/>
      <c r="I7" s="15">
        <f>782247-78225</f>
        <v>704022</v>
      </c>
      <c r="J7" s="15"/>
      <c r="K7" s="15">
        <f>+I7-G7</f>
        <v>259362</v>
      </c>
      <c r="M7" s="14">
        <f t="shared" si="0"/>
        <v>0.58328160841991639</v>
      </c>
      <c r="O7" s="41">
        <f t="shared" si="1"/>
        <v>49406.666666666664</v>
      </c>
      <c r="Q7" s="41">
        <f t="shared" si="2"/>
        <v>78224.666666666672</v>
      </c>
    </row>
    <row r="8" spans="1:17" x14ac:dyDescent="0.3">
      <c r="A8" s="32" t="s">
        <v>7</v>
      </c>
      <c r="B8" s="19"/>
      <c r="C8" s="19">
        <v>8</v>
      </c>
      <c r="D8" s="18"/>
      <c r="E8" s="38">
        <v>10</v>
      </c>
      <c r="F8" s="17"/>
      <c r="G8" s="15">
        <v>495700</v>
      </c>
      <c r="H8" s="15"/>
      <c r="I8" s="15">
        <v>738830</v>
      </c>
      <c r="J8" s="15"/>
      <c r="K8" s="15">
        <f>+I8-G8</f>
        <v>243130</v>
      </c>
      <c r="M8" s="14">
        <f t="shared" si="0"/>
        <v>0.49047811176114586</v>
      </c>
      <c r="O8" s="41">
        <f t="shared" si="1"/>
        <v>61962.5</v>
      </c>
      <c r="Q8" s="41">
        <f t="shared" si="2"/>
        <v>73883</v>
      </c>
    </row>
    <row r="9" spans="1:17" x14ac:dyDescent="0.3">
      <c r="A9" s="32" t="s">
        <v>8</v>
      </c>
      <c r="B9" s="19"/>
      <c r="C9" s="19">
        <v>8</v>
      </c>
      <c r="D9" s="18"/>
      <c r="E9" s="38">
        <v>8</v>
      </c>
      <c r="F9" s="17"/>
      <c r="G9" s="15">
        <v>318355</v>
      </c>
      <c r="H9" s="15"/>
      <c r="I9" s="15">
        <f>641784-71309</f>
        <v>570475</v>
      </c>
      <c r="J9" s="15"/>
      <c r="K9" s="15">
        <f>+I9-G9</f>
        <v>252120</v>
      </c>
      <c r="M9" s="14">
        <f t="shared" si="0"/>
        <v>0.79194609790956627</v>
      </c>
      <c r="O9" s="41">
        <f t="shared" si="1"/>
        <v>39794.375</v>
      </c>
      <c r="Q9" s="41">
        <f t="shared" si="2"/>
        <v>71309.375</v>
      </c>
    </row>
    <row r="10" spans="1:17" x14ac:dyDescent="0.3">
      <c r="A10" s="32" t="s">
        <v>9</v>
      </c>
      <c r="B10" s="19"/>
      <c r="C10" s="19">
        <v>9</v>
      </c>
      <c r="D10" s="18"/>
      <c r="E10" s="38">
        <v>9</v>
      </c>
      <c r="F10" s="17"/>
      <c r="G10" s="15">
        <v>1752364</v>
      </c>
      <c r="H10" s="15"/>
      <c r="I10" s="15">
        <v>1233265</v>
      </c>
      <c r="J10" s="15"/>
      <c r="K10" s="15">
        <f>+I10-G10</f>
        <v>-519099</v>
      </c>
      <c r="M10" s="14">
        <f t="shared" si="0"/>
        <v>-0.2962278385084377</v>
      </c>
      <c r="O10" s="41">
        <f t="shared" si="1"/>
        <v>194707.11111111112</v>
      </c>
      <c r="Q10" s="41">
        <f t="shared" si="2"/>
        <v>137029.44444444444</v>
      </c>
    </row>
    <row r="11" spans="1:17" ht="6" customHeight="1" x14ac:dyDescent="0.3">
      <c r="A11" s="31"/>
      <c r="B11" s="19"/>
      <c r="C11" s="19"/>
      <c r="D11" s="18"/>
      <c r="E11" s="19"/>
      <c r="F11" s="17"/>
      <c r="G11" s="15"/>
      <c r="H11" s="15"/>
      <c r="I11" s="15"/>
      <c r="J11" s="15"/>
    </row>
    <row r="12" spans="1:17" x14ac:dyDescent="0.3">
      <c r="A12" s="37" t="s">
        <v>10</v>
      </c>
      <c r="B12" s="19"/>
      <c r="C12" s="19">
        <f>SUM(C13:C16)</f>
        <v>11</v>
      </c>
      <c r="D12" s="18"/>
      <c r="E12" s="38">
        <f>SUM(E13:E16)</f>
        <v>15</v>
      </c>
      <c r="F12" s="17"/>
      <c r="G12" s="15">
        <f>SUM(G13:G16)</f>
        <v>1018240</v>
      </c>
      <c r="H12" s="15"/>
      <c r="I12" s="15">
        <f>SUM(I13:I16)</f>
        <v>1164908</v>
      </c>
      <c r="J12" s="15"/>
      <c r="K12" s="15">
        <f>SUM(K13:K16)</f>
        <v>146668</v>
      </c>
      <c r="M12" s="14">
        <f>+I12/G12-1</f>
        <v>0.14404069767441863</v>
      </c>
      <c r="O12" s="41">
        <f>+G12/C12</f>
        <v>92567.272727272721</v>
      </c>
      <c r="Q12" s="41">
        <f>+I12/E12</f>
        <v>77660.53333333334</v>
      </c>
    </row>
    <row r="13" spans="1:17" x14ac:dyDescent="0.3">
      <c r="A13" s="32" t="s">
        <v>5</v>
      </c>
      <c r="B13" s="19"/>
      <c r="C13" s="19">
        <v>5</v>
      </c>
      <c r="D13" s="18"/>
      <c r="E13" s="38">
        <v>7</v>
      </c>
      <c r="F13" s="17"/>
      <c r="G13" s="15">
        <v>413273</v>
      </c>
      <c r="H13" s="15"/>
      <c r="I13" s="15">
        <v>628906</v>
      </c>
      <c r="J13" s="15"/>
      <c r="K13" s="15">
        <f>+I13-G13</f>
        <v>215633</v>
      </c>
      <c r="M13" s="14">
        <f>+I13/G13-1</f>
        <v>0.52176890336412018</v>
      </c>
      <c r="O13" s="41">
        <f>+G13/C13</f>
        <v>82654.600000000006</v>
      </c>
      <c r="Q13" s="41">
        <f>+I13/E13</f>
        <v>89843.71428571429</v>
      </c>
    </row>
    <row r="14" spans="1:17" x14ac:dyDescent="0.3">
      <c r="A14" s="32" t="s">
        <v>6</v>
      </c>
      <c r="B14" s="19"/>
      <c r="C14" s="19">
        <v>1</v>
      </c>
      <c r="D14" s="18"/>
      <c r="E14" s="38">
        <v>1</v>
      </c>
      <c r="F14" s="17"/>
      <c r="G14" s="15">
        <v>249185</v>
      </c>
      <c r="H14" s="15"/>
      <c r="I14" s="15">
        <v>64557</v>
      </c>
      <c r="J14" s="15"/>
      <c r="K14" s="15">
        <f>+I14-G14</f>
        <v>-184628</v>
      </c>
      <c r="M14" s="14">
        <f>+I14/G14-1</f>
        <v>-0.74092742340028495</v>
      </c>
      <c r="O14" s="41">
        <f>+G14/C14</f>
        <v>249185</v>
      </c>
      <c r="Q14" s="41">
        <f>+I14/E14</f>
        <v>64557</v>
      </c>
    </row>
    <row r="15" spans="1:17" x14ac:dyDescent="0.3">
      <c r="A15" s="32" t="s">
        <v>7</v>
      </c>
      <c r="B15" s="19"/>
      <c r="C15" s="19">
        <v>3</v>
      </c>
      <c r="D15" s="18"/>
      <c r="E15" s="38">
        <v>4</v>
      </c>
      <c r="F15" s="17"/>
      <c r="G15" s="15">
        <v>169059</v>
      </c>
      <c r="H15" s="15"/>
      <c r="I15" s="15">
        <v>270851</v>
      </c>
      <c r="J15" s="15"/>
      <c r="K15" s="15">
        <f>+I15-G15</f>
        <v>101792</v>
      </c>
      <c r="M15" s="14">
        <f>+I15/G15-1</f>
        <v>0.60210932278080431</v>
      </c>
      <c r="O15" s="41">
        <f>+G15/C15</f>
        <v>56353</v>
      </c>
      <c r="Q15" s="41">
        <f>+I15/E15</f>
        <v>67712.75</v>
      </c>
    </row>
    <row r="16" spans="1:17" x14ac:dyDescent="0.3">
      <c r="A16" s="32" t="s">
        <v>8</v>
      </c>
      <c r="B16" s="19"/>
      <c r="C16" s="19">
        <v>2</v>
      </c>
      <c r="D16" s="18"/>
      <c r="E16" s="38">
        <v>3</v>
      </c>
      <c r="F16" s="17"/>
      <c r="G16" s="15">
        <v>186723</v>
      </c>
      <c r="H16" s="15"/>
      <c r="I16" s="15">
        <v>200594</v>
      </c>
      <c r="J16" s="15"/>
      <c r="K16" s="15">
        <f>+I16-G16</f>
        <v>13871</v>
      </c>
      <c r="M16" s="14">
        <f>+I16/G16-1</f>
        <v>7.4286509963957359E-2</v>
      </c>
      <c r="O16" s="41">
        <f>+G16/C16</f>
        <v>93361.5</v>
      </c>
      <c r="Q16" s="41">
        <f>+I16/E16</f>
        <v>66864.666666666672</v>
      </c>
    </row>
    <row r="17" spans="1:17" ht="5.0999999999999996" customHeight="1" x14ac:dyDescent="0.3">
      <c r="B17" s="19"/>
      <c r="C17" s="19"/>
      <c r="D17" s="18"/>
      <c r="E17" s="19"/>
      <c r="F17" s="17"/>
      <c r="G17" s="15"/>
      <c r="H17" s="15"/>
      <c r="I17" s="15"/>
      <c r="J17" s="15"/>
    </row>
    <row r="18" spans="1:17" x14ac:dyDescent="0.3">
      <c r="A18" s="37" t="s">
        <v>11</v>
      </c>
      <c r="B18" s="19"/>
      <c r="C18" s="19">
        <f>SUM(C19:C21)</f>
        <v>15</v>
      </c>
      <c r="D18" s="19"/>
      <c r="E18" s="19">
        <f>SUM(E19:E21)</f>
        <v>22</v>
      </c>
      <c r="F18" s="3"/>
      <c r="G18" s="15">
        <f>SUM(G19:G21)</f>
        <v>713433</v>
      </c>
      <c r="H18" s="18"/>
      <c r="I18" s="15">
        <f>SUM(I19:I21)</f>
        <v>1470008</v>
      </c>
      <c r="J18" s="18"/>
      <c r="K18" s="15">
        <f>SUM(K19:K21)</f>
        <v>756575</v>
      </c>
      <c r="M18" s="14">
        <f>+I18/G18-1</f>
        <v>1.0604709902681821</v>
      </c>
      <c r="O18" s="41">
        <f>+G18/C18</f>
        <v>47562.2</v>
      </c>
      <c r="Q18" s="41">
        <f>+I18/E18</f>
        <v>66818.545454545456</v>
      </c>
    </row>
    <row r="19" spans="1:17" x14ac:dyDescent="0.3">
      <c r="A19" s="32" t="s">
        <v>5</v>
      </c>
      <c r="B19" s="19"/>
      <c r="C19" s="19">
        <v>6</v>
      </c>
      <c r="D19" s="19"/>
      <c r="E19" s="19">
        <v>8</v>
      </c>
      <c r="F19" s="3"/>
      <c r="G19" s="15">
        <v>377368</v>
      </c>
      <c r="H19" s="18"/>
      <c r="I19" s="15">
        <v>607494</v>
      </c>
      <c r="J19" s="18"/>
      <c r="K19" s="15">
        <f>+I19-G19</f>
        <v>230126</v>
      </c>
      <c r="M19" s="14">
        <f>+I19/G19-1</f>
        <v>0.60981853257297924</v>
      </c>
      <c r="O19" s="41">
        <f>+G19/C19</f>
        <v>62894.666666666664</v>
      </c>
      <c r="Q19" s="41">
        <f>+I19/E19</f>
        <v>75936.75</v>
      </c>
    </row>
    <row r="20" spans="1:17" x14ac:dyDescent="0.3">
      <c r="A20" s="32" t="s">
        <v>6</v>
      </c>
      <c r="B20" s="19"/>
      <c r="C20" s="19">
        <v>3</v>
      </c>
      <c r="D20" s="19"/>
      <c r="E20" s="19">
        <v>5</v>
      </c>
      <c r="F20" s="3"/>
      <c r="G20" s="15">
        <v>98292</v>
      </c>
      <c r="H20" s="18"/>
      <c r="I20" s="15">
        <v>310351</v>
      </c>
      <c r="J20" s="18"/>
      <c r="K20" s="15">
        <f>+I20-G20</f>
        <v>212059</v>
      </c>
      <c r="M20" s="14">
        <f>+I20/G20-1</f>
        <v>2.1574390591299393</v>
      </c>
      <c r="O20" s="41">
        <f>+G20/C20</f>
        <v>32764</v>
      </c>
      <c r="Q20" s="41">
        <f>+I20/E20</f>
        <v>62070.2</v>
      </c>
    </row>
    <row r="21" spans="1:17" x14ac:dyDescent="0.3">
      <c r="A21" s="32" t="s">
        <v>8</v>
      </c>
      <c r="B21" s="19"/>
      <c r="C21" s="19">
        <v>6</v>
      </c>
      <c r="D21" s="19"/>
      <c r="E21" s="19">
        <v>9</v>
      </c>
      <c r="F21" s="3"/>
      <c r="G21" s="15">
        <v>237773</v>
      </c>
      <c r="H21" s="18"/>
      <c r="I21" s="15">
        <f>613514-61351</f>
        <v>552163</v>
      </c>
      <c r="J21" s="18"/>
      <c r="K21" s="15">
        <f>+I21-G21</f>
        <v>314390</v>
      </c>
      <c r="M21" s="14">
        <f>+I21/G21-1</f>
        <v>1.3222275027021571</v>
      </c>
      <c r="O21" s="41">
        <f>+G21/C21</f>
        <v>39628.833333333336</v>
      </c>
      <c r="Q21" s="41">
        <f>+I21/E21</f>
        <v>61351.444444444445</v>
      </c>
    </row>
    <row r="22" spans="1:17" ht="5.0999999999999996" customHeight="1" x14ac:dyDescent="0.3">
      <c r="B22" s="19"/>
      <c r="C22" s="19"/>
      <c r="D22" s="18"/>
      <c r="E22" s="19"/>
      <c r="F22" s="17"/>
      <c r="G22" s="15"/>
      <c r="H22" s="15"/>
      <c r="I22" s="15"/>
      <c r="J22" s="15"/>
    </row>
    <row r="23" spans="1:17" x14ac:dyDescent="0.3">
      <c r="A23" s="37" t="s">
        <v>12</v>
      </c>
      <c r="B23" s="19"/>
      <c r="C23" s="19">
        <v>8</v>
      </c>
      <c r="D23" s="18"/>
      <c r="E23" s="19">
        <v>9</v>
      </c>
      <c r="F23" s="17"/>
      <c r="G23" s="15">
        <v>418770</v>
      </c>
      <c r="H23" s="15"/>
      <c r="I23" s="15">
        <v>620610</v>
      </c>
      <c r="J23" s="15"/>
      <c r="K23" s="15">
        <f>+I23-G23</f>
        <v>201840</v>
      </c>
      <c r="M23" s="14">
        <f>+I23/G23-1</f>
        <v>0.48198295006805636</v>
      </c>
      <c r="O23" s="41">
        <f>+G23/C23</f>
        <v>52346.25</v>
      </c>
      <c r="Q23" s="41">
        <f>+I23/E23</f>
        <v>68956.666666666672</v>
      </c>
    </row>
    <row r="24" spans="1:17" ht="5.0999999999999996" customHeight="1" x14ac:dyDescent="0.3">
      <c r="B24" s="19"/>
      <c r="C24" s="19"/>
      <c r="D24" s="18"/>
      <c r="E24" s="19"/>
      <c r="F24" s="17"/>
      <c r="G24" s="15"/>
      <c r="H24" s="15"/>
      <c r="I24" s="15"/>
      <c r="J24" s="15"/>
    </row>
    <row r="25" spans="1:17" x14ac:dyDescent="0.3">
      <c r="A25" s="37" t="s">
        <v>26</v>
      </c>
      <c r="B25" s="19"/>
      <c r="C25" s="19">
        <v>5</v>
      </c>
      <c r="D25" s="18"/>
      <c r="E25" s="19">
        <v>7</v>
      </c>
      <c r="F25" s="17"/>
      <c r="G25" s="15">
        <v>659402</v>
      </c>
      <c r="H25" s="15"/>
      <c r="I25" s="15">
        <v>763100</v>
      </c>
      <c r="J25" s="15"/>
      <c r="K25" s="15">
        <f>+I25-G25</f>
        <v>103698</v>
      </c>
      <c r="M25" s="14">
        <f>+I25/G25-1</f>
        <v>0.15726066951571283</v>
      </c>
      <c r="O25" s="41">
        <f>+G25/C25</f>
        <v>131880.4</v>
      </c>
      <c r="Q25" s="41">
        <f>+I25/E25</f>
        <v>109014.28571428571</v>
      </c>
    </row>
    <row r="26" spans="1:17" ht="3.75" customHeight="1" x14ac:dyDescent="0.3">
      <c r="A26" s="39"/>
      <c r="B26" s="19"/>
      <c r="C26" s="19"/>
      <c r="D26" s="18"/>
      <c r="E26" s="19"/>
      <c r="F26" s="17"/>
      <c r="G26" s="15"/>
      <c r="H26" s="15"/>
      <c r="I26" s="15"/>
      <c r="J26" s="15"/>
    </row>
    <row r="27" spans="1:17" x14ac:dyDescent="0.3">
      <c r="A27" s="37" t="s">
        <v>13</v>
      </c>
      <c r="B27" s="19"/>
      <c r="C27" s="19">
        <v>23</v>
      </c>
      <c r="D27" s="18"/>
      <c r="E27" s="19">
        <v>25</v>
      </c>
      <c r="F27" s="17"/>
      <c r="G27" s="15">
        <v>2212003</v>
      </c>
      <c r="H27" s="15"/>
      <c r="I27" s="15">
        <v>2948249</v>
      </c>
      <c r="J27" s="15"/>
      <c r="K27" s="15">
        <f>+I27-G27</f>
        <v>736246</v>
      </c>
      <c r="M27" s="14">
        <f>+I27/G27-1</f>
        <v>0.33284132073961925</v>
      </c>
      <c r="O27" s="41">
        <f>+G27/C27</f>
        <v>96174.043478260865</v>
      </c>
      <c r="Q27" s="41">
        <f>+I27/E27</f>
        <v>117929.96</v>
      </c>
    </row>
    <row r="28" spans="1:17" ht="3.75" customHeight="1" x14ac:dyDescent="0.3">
      <c r="A28" s="32"/>
      <c r="B28" s="19"/>
      <c r="C28" s="19"/>
      <c r="D28" s="18"/>
      <c r="E28" s="19"/>
      <c r="F28" s="17"/>
      <c r="G28" s="15"/>
      <c r="H28" s="15"/>
      <c r="I28" s="15"/>
      <c r="J28" s="15"/>
    </row>
    <row r="29" spans="1:17" x14ac:dyDescent="0.3">
      <c r="A29" s="37" t="s">
        <v>14</v>
      </c>
      <c r="B29" s="19"/>
      <c r="C29" s="19">
        <v>10</v>
      </c>
      <c r="D29" s="18"/>
      <c r="E29" s="19">
        <v>10</v>
      </c>
      <c r="F29" s="17"/>
      <c r="G29" s="15">
        <v>951399</v>
      </c>
      <c r="H29" s="15"/>
      <c r="I29" s="15">
        <v>1012528</v>
      </c>
      <c r="J29" s="15"/>
      <c r="K29" s="15">
        <f>+I29-G29</f>
        <v>61129</v>
      </c>
      <c r="M29" s="14">
        <f>+I29/G29-1</f>
        <v>6.4251696711894901E-2</v>
      </c>
      <c r="O29" s="41">
        <f>+G29/C29</f>
        <v>95139.9</v>
      </c>
      <c r="Q29" s="41">
        <f>+I29/E29</f>
        <v>101252.8</v>
      </c>
    </row>
    <row r="30" spans="1:17" ht="5.25" customHeight="1" x14ac:dyDescent="0.3">
      <c r="A30" s="39"/>
      <c r="B30" s="19"/>
      <c r="C30" s="19"/>
      <c r="D30" s="18"/>
      <c r="E30" s="19"/>
      <c r="F30" s="17"/>
      <c r="G30" s="15"/>
      <c r="H30" s="15"/>
      <c r="I30" s="15"/>
      <c r="J30" s="15"/>
    </row>
    <row r="31" spans="1:17" x14ac:dyDescent="0.3">
      <c r="A31" s="37" t="s">
        <v>15</v>
      </c>
      <c r="B31" s="19"/>
      <c r="C31" s="19">
        <v>2</v>
      </c>
      <c r="D31" s="18"/>
      <c r="E31" s="19">
        <v>2</v>
      </c>
      <c r="F31" s="17"/>
      <c r="G31" s="15">
        <v>778232</v>
      </c>
      <c r="H31" s="15"/>
      <c r="I31" s="15">
        <v>209420</v>
      </c>
      <c r="J31" s="15"/>
      <c r="K31" s="15">
        <f>+I31-G31</f>
        <v>-568812</v>
      </c>
      <c r="M31" s="14">
        <f>+I31/G31-1</f>
        <v>-0.73090286701137963</v>
      </c>
      <c r="O31" s="41">
        <f>+G31/C31</f>
        <v>389116</v>
      </c>
      <c r="Q31" s="41">
        <f>+I31/E31</f>
        <v>104710</v>
      </c>
    </row>
    <row r="32" spans="1:17" ht="5.25" customHeight="1" x14ac:dyDescent="0.3">
      <c r="A32" s="32"/>
      <c r="B32" s="19"/>
      <c r="C32" s="19"/>
      <c r="D32" s="18"/>
      <c r="E32" s="19"/>
      <c r="F32" s="17"/>
      <c r="G32" s="15"/>
      <c r="H32" s="15"/>
      <c r="I32" s="15"/>
      <c r="J32" s="15"/>
    </row>
    <row r="33" spans="1:17" x14ac:dyDescent="0.3">
      <c r="A33" s="37" t="s">
        <v>25</v>
      </c>
      <c r="B33" s="19"/>
      <c r="C33" s="19">
        <v>33</v>
      </c>
      <c r="D33" s="18"/>
      <c r="E33" s="19">
        <v>40</v>
      </c>
      <c r="F33" s="17"/>
      <c r="G33" s="49">
        <v>3763960</v>
      </c>
      <c r="H33" s="15"/>
      <c r="I33" s="15">
        <v>4017865.7262785928</v>
      </c>
      <c r="J33" s="15"/>
      <c r="K33" s="15">
        <f>+I33-G33</f>
        <v>253905.72627859283</v>
      </c>
      <c r="M33" s="14">
        <f>+I33/G33-1</f>
        <v>6.7457073475433615E-2</v>
      </c>
      <c r="O33" s="41">
        <f>+G33/C33</f>
        <v>114059.39393939394</v>
      </c>
      <c r="Q33" s="41">
        <f>+I33/E33</f>
        <v>100446.64315696483</v>
      </c>
    </row>
    <row r="34" spans="1:17" ht="5.25" customHeight="1" x14ac:dyDescent="0.3">
      <c r="A34" s="32"/>
      <c r="B34" s="19"/>
      <c r="C34" s="19"/>
      <c r="D34" s="18"/>
      <c r="E34" s="19"/>
      <c r="F34" s="17"/>
      <c r="G34" s="15"/>
      <c r="H34" s="15"/>
      <c r="I34" s="15"/>
      <c r="J34" s="15"/>
    </row>
    <row r="35" spans="1:17" x14ac:dyDescent="0.3">
      <c r="A35" s="37" t="s">
        <v>16</v>
      </c>
      <c r="B35" s="19"/>
      <c r="C35" s="19">
        <v>4</v>
      </c>
      <c r="D35" s="18"/>
      <c r="E35" s="19">
        <v>4</v>
      </c>
      <c r="F35" s="17"/>
      <c r="G35" s="15">
        <v>675830</v>
      </c>
      <c r="H35" s="15"/>
      <c r="I35" s="15">
        <v>771419</v>
      </c>
      <c r="J35" s="15"/>
      <c r="K35" s="15">
        <f>+I35-G35</f>
        <v>95589</v>
      </c>
      <c r="M35" s="14">
        <f>+I35/G35-1</f>
        <v>0.14143941523755976</v>
      </c>
      <c r="O35" s="41">
        <f>+G35/C35</f>
        <v>168957.5</v>
      </c>
      <c r="Q35" s="41">
        <f>+I35/E35</f>
        <v>192854.75</v>
      </c>
    </row>
    <row r="36" spans="1:17" ht="5.25" customHeight="1" x14ac:dyDescent="0.3">
      <c r="A36" s="32"/>
      <c r="B36" s="19"/>
      <c r="C36" s="19"/>
      <c r="D36" s="18"/>
      <c r="E36" s="19"/>
      <c r="F36" s="17"/>
      <c r="G36" s="15"/>
      <c r="H36" s="15"/>
      <c r="I36" s="15"/>
      <c r="J36" s="15"/>
    </row>
    <row r="37" spans="1:17" x14ac:dyDescent="0.3">
      <c r="A37" s="37" t="s">
        <v>31</v>
      </c>
      <c r="B37" s="19"/>
      <c r="C37" s="19">
        <v>0</v>
      </c>
      <c r="D37" s="18"/>
      <c r="E37" s="19">
        <v>0</v>
      </c>
      <c r="F37" s="17"/>
      <c r="G37" s="15">
        <v>64796</v>
      </c>
      <c r="H37" s="15"/>
      <c r="I37" s="15">
        <v>80527</v>
      </c>
      <c r="J37" s="15"/>
      <c r="K37" s="15">
        <f>+I37-G37</f>
        <v>15731</v>
      </c>
      <c r="M37" s="14">
        <f>+I37/G37-1</f>
        <v>0.24277733193407003</v>
      </c>
      <c r="O37" s="41"/>
      <c r="Q37" s="41"/>
    </row>
    <row r="38" spans="1:17" ht="5.0999999999999996" customHeight="1" x14ac:dyDescent="0.3">
      <c r="B38" s="19"/>
      <c r="C38" s="19"/>
      <c r="D38" s="18"/>
      <c r="E38" s="19"/>
      <c r="F38" s="17"/>
      <c r="G38" s="15"/>
      <c r="H38" s="15"/>
      <c r="I38" s="15"/>
      <c r="J38" s="15"/>
    </row>
    <row r="39" spans="1:17" x14ac:dyDescent="0.3">
      <c r="A39" s="37" t="s">
        <v>17</v>
      </c>
      <c r="B39" s="19"/>
      <c r="C39" s="19">
        <v>2</v>
      </c>
      <c r="D39" s="18"/>
      <c r="E39" s="19">
        <v>2</v>
      </c>
      <c r="F39" s="17"/>
      <c r="G39" s="15">
        <v>82331</v>
      </c>
      <c r="H39" s="15"/>
      <c r="I39" s="15">
        <v>232695.56173125003</v>
      </c>
      <c r="J39" s="15"/>
      <c r="K39" s="15">
        <f>+I39-G39</f>
        <v>150364.56173125003</v>
      </c>
      <c r="M39" s="14">
        <f>+I39/G39-1</f>
        <v>1.8263419821361335</v>
      </c>
      <c r="O39" s="41">
        <f>+G39/C39</f>
        <v>41165.5</v>
      </c>
      <c r="Q39" s="41">
        <f>+I39/E39</f>
        <v>116347.78086562501</v>
      </c>
    </row>
    <row r="40" spans="1:17" ht="5.0999999999999996" customHeight="1" x14ac:dyDescent="0.3">
      <c r="B40" s="19"/>
      <c r="C40" s="19"/>
      <c r="D40" s="18"/>
      <c r="E40" s="19"/>
      <c r="F40" s="17"/>
      <c r="G40" s="15"/>
      <c r="H40" s="15"/>
      <c r="I40" s="15"/>
      <c r="J40" s="15"/>
    </row>
    <row r="41" spans="1:17" s="5" customFormat="1" x14ac:dyDescent="0.3">
      <c r="A41" s="5" t="s">
        <v>18</v>
      </c>
      <c r="B41" s="13"/>
      <c r="C41" s="20">
        <f>SUM(C23:C39,C18,C12,C5)</f>
        <v>159</v>
      </c>
      <c r="D41" s="12"/>
      <c r="E41" s="21">
        <f>SUM(E23:E39,E18,E12,E5)</f>
        <v>187</v>
      </c>
      <c r="F41" s="13"/>
      <c r="G41" s="22">
        <f>SUM(G23:G39,G18,G12,G5)</f>
        <v>15484606</v>
      </c>
      <c r="H41" s="16"/>
      <c r="I41" s="22">
        <f>SUM(I23:I39,I18,I12,I5)</f>
        <v>18066718.288009841</v>
      </c>
      <c r="J41" s="16"/>
      <c r="K41" s="22">
        <f>SUM(K23:K39,K18,K12,K5)</f>
        <v>2582112.2880098429</v>
      </c>
      <c r="M41" s="44">
        <f>+I41/G41-1</f>
        <v>0.16675350267290234</v>
      </c>
      <c r="O41" s="45">
        <f>+G41/C41</f>
        <v>97387.459119496853</v>
      </c>
      <c r="Q41" s="45">
        <f>+I41/E41</f>
        <v>96613.466780801289</v>
      </c>
    </row>
    <row r="42" spans="1:17" ht="7.5" customHeight="1" x14ac:dyDescent="0.3">
      <c r="B42" s="19"/>
      <c r="C42" s="19"/>
      <c r="D42" s="18"/>
      <c r="E42" s="19"/>
      <c r="F42" s="17"/>
      <c r="G42" s="15"/>
      <c r="H42" s="15"/>
      <c r="I42" s="15"/>
      <c r="J42" s="15"/>
    </row>
    <row r="43" spans="1:17" x14ac:dyDescent="0.3">
      <c r="A43" s="23" t="s">
        <v>19</v>
      </c>
      <c r="B43" s="19"/>
      <c r="C43" s="19"/>
      <c r="D43" s="18"/>
      <c r="E43" s="19"/>
      <c r="G43" s="24"/>
      <c r="H43" s="18"/>
      <c r="I43" s="24"/>
      <c r="J43" s="18"/>
    </row>
    <row r="44" spans="1:17" x14ac:dyDescent="0.3">
      <c r="A44" s="37" t="s">
        <v>20</v>
      </c>
      <c r="B44" s="19"/>
      <c r="C44" s="19">
        <v>5</v>
      </c>
      <c r="D44" s="18"/>
      <c r="E44" s="38">
        <v>5</v>
      </c>
      <c r="F44" s="17"/>
      <c r="G44" s="15">
        <v>427988</v>
      </c>
      <c r="H44" s="15"/>
      <c r="I44" s="25">
        <v>412191</v>
      </c>
      <c r="J44" s="15"/>
      <c r="K44" s="15">
        <f t="shared" ref="K44:K52" si="3">+I44-G44</f>
        <v>-15797</v>
      </c>
      <c r="M44" s="14">
        <f t="shared" ref="M44:M52" si="4">+I44/G44-1</f>
        <v>-3.6909913362056845E-2</v>
      </c>
      <c r="O44" s="41">
        <f t="shared" ref="O44:O52" si="5">+G44/C44</f>
        <v>85597.6</v>
      </c>
      <c r="Q44" s="41">
        <f t="shared" ref="Q44:Q52" si="6">+I44/E44</f>
        <v>82438.2</v>
      </c>
    </row>
    <row r="45" spans="1:17" x14ac:dyDescent="0.3">
      <c r="A45" s="37" t="s">
        <v>5</v>
      </c>
      <c r="B45" s="19"/>
      <c r="C45" s="19">
        <v>6</v>
      </c>
      <c r="D45" s="18"/>
      <c r="E45" s="38">
        <v>7</v>
      </c>
      <c r="F45" s="17"/>
      <c r="G45" s="15">
        <v>629499</v>
      </c>
      <c r="H45" s="15"/>
      <c r="I45" s="25">
        <v>654117</v>
      </c>
      <c r="J45" s="15"/>
      <c r="K45" s="15">
        <f t="shared" si="3"/>
        <v>24618</v>
      </c>
      <c r="M45" s="14">
        <f t="shared" si="4"/>
        <v>3.9107290083066015E-2</v>
      </c>
      <c r="O45" s="41">
        <f t="shared" si="5"/>
        <v>104916.5</v>
      </c>
      <c r="Q45" s="41">
        <f t="shared" si="6"/>
        <v>93445.28571428571</v>
      </c>
    </row>
    <row r="46" spans="1:17" x14ac:dyDescent="0.3">
      <c r="A46" s="37" t="s">
        <v>6</v>
      </c>
      <c r="B46" s="19"/>
      <c r="C46" s="19">
        <v>11</v>
      </c>
      <c r="D46" s="18"/>
      <c r="E46" s="38">
        <v>12</v>
      </c>
      <c r="F46" s="17"/>
      <c r="G46" s="15">
        <v>643921</v>
      </c>
      <c r="H46" s="15"/>
      <c r="I46" s="25">
        <v>884497</v>
      </c>
      <c r="J46" s="15"/>
      <c r="K46" s="15">
        <f t="shared" si="3"/>
        <v>240576</v>
      </c>
      <c r="M46" s="14">
        <f t="shared" si="4"/>
        <v>0.3736110485603048</v>
      </c>
      <c r="O46" s="41">
        <f t="shared" si="5"/>
        <v>58538.272727272728</v>
      </c>
      <c r="Q46" s="41">
        <f t="shared" si="6"/>
        <v>73708.083333333328</v>
      </c>
    </row>
    <row r="47" spans="1:17" x14ac:dyDescent="0.3">
      <c r="A47" s="37" t="s">
        <v>8</v>
      </c>
      <c r="B47" s="19"/>
      <c r="C47" s="19">
        <v>5</v>
      </c>
      <c r="D47" s="18"/>
      <c r="E47" s="38">
        <v>7</v>
      </c>
      <c r="F47" s="17"/>
      <c r="G47" s="15">
        <v>287192</v>
      </c>
      <c r="H47" s="15"/>
      <c r="I47" s="25">
        <v>503124</v>
      </c>
      <c r="J47" s="15"/>
      <c r="K47" s="15">
        <f t="shared" si="3"/>
        <v>215932</v>
      </c>
      <c r="M47" s="14">
        <f t="shared" si="4"/>
        <v>0.75187331123429613</v>
      </c>
      <c r="O47" s="41">
        <f t="shared" si="5"/>
        <v>57438.400000000001</v>
      </c>
      <c r="Q47" s="41">
        <f t="shared" si="6"/>
        <v>71874.857142857145</v>
      </c>
    </row>
    <row r="48" spans="1:17" x14ac:dyDescent="0.3">
      <c r="A48" s="37" t="s">
        <v>7</v>
      </c>
      <c r="B48" s="19"/>
      <c r="C48" s="19">
        <v>11</v>
      </c>
      <c r="D48" s="18"/>
      <c r="E48" s="38">
        <v>10</v>
      </c>
      <c r="F48" s="17"/>
      <c r="G48" s="15">
        <v>1081966</v>
      </c>
      <c r="H48" s="15"/>
      <c r="I48" s="25">
        <v>844972</v>
      </c>
      <c r="J48" s="15"/>
      <c r="K48" s="15">
        <f t="shared" si="3"/>
        <v>-236994</v>
      </c>
      <c r="M48" s="14">
        <f t="shared" si="4"/>
        <v>-0.2190401546813856</v>
      </c>
      <c r="O48" s="41">
        <f t="shared" si="5"/>
        <v>98360.545454545456</v>
      </c>
      <c r="Q48" s="41">
        <f t="shared" si="6"/>
        <v>84497.2</v>
      </c>
    </row>
    <row r="49" spans="1:17" x14ac:dyDescent="0.3">
      <c r="A49" s="37" t="s">
        <v>12</v>
      </c>
      <c r="B49" s="19"/>
      <c r="C49" s="19">
        <v>9</v>
      </c>
      <c r="D49" s="18"/>
      <c r="E49" s="38">
        <v>8</v>
      </c>
      <c r="F49" s="17"/>
      <c r="G49" s="15">
        <v>398773</v>
      </c>
      <c r="H49" s="15"/>
      <c r="I49" s="25">
        <v>540334</v>
      </c>
      <c r="J49" s="15"/>
      <c r="K49" s="15">
        <f t="shared" si="3"/>
        <v>141561</v>
      </c>
      <c r="M49" s="14">
        <f t="shared" si="4"/>
        <v>0.35499143623063745</v>
      </c>
      <c r="O49" s="41">
        <f t="shared" si="5"/>
        <v>44308.111111111109</v>
      </c>
      <c r="Q49" s="41">
        <f t="shared" si="6"/>
        <v>67541.75</v>
      </c>
    </row>
    <row r="50" spans="1:17" x14ac:dyDescent="0.3">
      <c r="A50" s="37" t="s">
        <v>15</v>
      </c>
      <c r="B50" s="19"/>
      <c r="C50" s="19">
        <v>4</v>
      </c>
      <c r="D50" s="18"/>
      <c r="E50" s="38">
        <v>4</v>
      </c>
      <c r="F50" s="17"/>
      <c r="G50" s="15">
        <v>691236</v>
      </c>
      <c r="H50" s="15"/>
      <c r="I50" s="25">
        <v>420107</v>
      </c>
      <c r="J50" s="15"/>
      <c r="K50" s="15">
        <f t="shared" si="3"/>
        <v>-271129</v>
      </c>
      <c r="M50" s="14">
        <f t="shared" si="4"/>
        <v>-0.39223796214317541</v>
      </c>
      <c r="O50" s="41">
        <f t="shared" si="5"/>
        <v>172809</v>
      </c>
      <c r="Q50" s="41">
        <f t="shared" si="6"/>
        <v>105026.75</v>
      </c>
    </row>
    <row r="51" spans="1:17" x14ac:dyDescent="0.3">
      <c r="A51" s="37" t="s">
        <v>9</v>
      </c>
      <c r="B51" s="19"/>
      <c r="C51" s="19">
        <v>4</v>
      </c>
      <c r="D51" s="18"/>
      <c r="E51" s="38">
        <v>6</v>
      </c>
      <c r="F51" s="17"/>
      <c r="G51" s="15">
        <v>709897</v>
      </c>
      <c r="H51" s="15"/>
      <c r="I51" s="25">
        <v>893359</v>
      </c>
      <c r="J51" s="15"/>
      <c r="K51" s="15">
        <f t="shared" si="3"/>
        <v>183462</v>
      </c>
      <c r="M51" s="14">
        <f t="shared" si="4"/>
        <v>0.25843467432599376</v>
      </c>
      <c r="O51" s="41">
        <f t="shared" si="5"/>
        <v>177474.25</v>
      </c>
      <c r="Q51" s="41">
        <f t="shared" si="6"/>
        <v>148893.16666666666</v>
      </c>
    </row>
    <row r="52" spans="1:17" x14ac:dyDescent="0.3">
      <c r="A52" s="37" t="s">
        <v>25</v>
      </c>
      <c r="B52" s="19"/>
      <c r="C52" s="19">
        <v>2</v>
      </c>
      <c r="D52" s="18"/>
      <c r="E52" s="38">
        <v>5</v>
      </c>
      <c r="F52" s="17"/>
      <c r="G52" s="49">
        <v>396508</v>
      </c>
      <c r="H52" s="15"/>
      <c r="I52" s="15">
        <v>433567.87491115846</v>
      </c>
      <c r="J52" s="15"/>
      <c r="K52" s="15">
        <f t="shared" si="3"/>
        <v>37059.874911158462</v>
      </c>
      <c r="M52" s="14">
        <f t="shared" si="4"/>
        <v>9.3465642335484933E-2</v>
      </c>
      <c r="O52" s="41">
        <f t="shared" si="5"/>
        <v>198254</v>
      </c>
      <c r="Q52" s="41">
        <f t="shared" si="6"/>
        <v>86713.574982231687</v>
      </c>
    </row>
    <row r="53" spans="1:17" ht="5.0999999999999996" customHeight="1" x14ac:dyDescent="0.3">
      <c r="B53" s="19"/>
      <c r="C53" s="19"/>
      <c r="D53" s="18"/>
      <c r="E53" s="19"/>
      <c r="F53" s="17"/>
      <c r="G53" s="15"/>
      <c r="H53" s="15"/>
      <c r="I53" s="15"/>
      <c r="J53" s="15"/>
    </row>
    <row r="54" spans="1:17" s="5" customFormat="1" x14ac:dyDescent="0.3">
      <c r="A54" s="5" t="s">
        <v>21</v>
      </c>
      <c r="B54" s="13"/>
      <c r="C54" s="20">
        <f>SUM(C44:C53)</f>
        <v>57</v>
      </c>
      <c r="D54" s="12"/>
      <c r="E54" s="20">
        <f>SUM(E44:E53)</f>
        <v>64</v>
      </c>
      <c r="F54" s="13"/>
      <c r="G54" s="22">
        <f>SUM(G44:G53)</f>
        <v>5266980</v>
      </c>
      <c r="H54" s="16"/>
      <c r="I54" s="22">
        <f>SUM(I44:I53)</f>
        <v>5586268.8749111583</v>
      </c>
      <c r="J54" s="16"/>
      <c r="K54" s="22">
        <f>SUM(K44:K53)</f>
        <v>319288.87491115846</v>
      </c>
      <c r="M54" s="44">
        <f>+I54/G54-1</f>
        <v>6.062086336214656E-2</v>
      </c>
      <c r="O54" s="45">
        <f>+G54/C54</f>
        <v>92403.15789473684</v>
      </c>
      <c r="Q54" s="45">
        <f>+I54/E54</f>
        <v>87285.451170486849</v>
      </c>
    </row>
    <row r="55" spans="1:17" ht="5.25" customHeight="1" x14ac:dyDescent="0.3">
      <c r="A55" s="32"/>
      <c r="B55" s="19"/>
      <c r="C55" s="19"/>
      <c r="D55" s="18"/>
      <c r="E55" s="19"/>
      <c r="F55" s="17"/>
      <c r="G55" s="15"/>
      <c r="H55" s="15"/>
      <c r="I55" s="15"/>
      <c r="J55" s="15"/>
    </row>
    <row r="56" spans="1:17" s="5" customFormat="1" x14ac:dyDescent="0.3">
      <c r="A56" s="23" t="s">
        <v>22</v>
      </c>
      <c r="B56" s="11"/>
      <c r="C56" s="13">
        <v>7</v>
      </c>
      <c r="D56" s="40"/>
      <c r="E56" s="13">
        <v>7</v>
      </c>
      <c r="F56" s="40"/>
      <c r="G56" s="26">
        <v>647000</v>
      </c>
      <c r="H56" s="40"/>
      <c r="I56" s="27">
        <v>400000</v>
      </c>
      <c r="J56" s="40"/>
      <c r="K56" s="16">
        <f>+I56-G56</f>
        <v>-247000</v>
      </c>
      <c r="M56" s="33">
        <f>+I56/G56-1</f>
        <v>-0.38176197836166925</v>
      </c>
      <c r="O56" s="42">
        <f>+G56/C56</f>
        <v>92428.571428571435</v>
      </c>
      <c r="Q56" s="42">
        <f>+I56/E56</f>
        <v>57142.857142857145</v>
      </c>
    </row>
    <row r="57" spans="1:17" ht="5.25" customHeight="1" x14ac:dyDescent="0.3">
      <c r="A57" s="32"/>
      <c r="B57" s="19"/>
      <c r="C57" s="19"/>
      <c r="D57" s="18"/>
      <c r="E57" s="19"/>
      <c r="F57" s="17"/>
      <c r="G57" s="15"/>
      <c r="H57" s="15"/>
      <c r="I57" s="15"/>
      <c r="J57" s="15"/>
    </row>
    <row r="58" spans="1:17" s="5" customFormat="1" x14ac:dyDescent="0.3">
      <c r="A58" s="23" t="s">
        <v>28</v>
      </c>
      <c r="B58" s="11"/>
      <c r="C58" s="50">
        <v>6</v>
      </c>
      <c r="D58" s="40"/>
      <c r="E58" s="13">
        <v>6</v>
      </c>
      <c r="F58" s="40"/>
      <c r="G58" s="28">
        <v>931565.35982326767</v>
      </c>
      <c r="H58" s="40"/>
      <c r="I58" s="29">
        <v>850012.83680172067</v>
      </c>
      <c r="J58" s="40"/>
      <c r="K58" s="16">
        <f>+I58-G58</f>
        <v>-81552.523021547007</v>
      </c>
      <c r="M58" s="33">
        <f>+I58/G58-1</f>
        <v>-8.7543533217056102E-2</v>
      </c>
      <c r="O58" s="42">
        <f>+G58/C58</f>
        <v>155260.89330387794</v>
      </c>
      <c r="Q58" s="42">
        <f>+I58/E58</f>
        <v>141668.80613362012</v>
      </c>
    </row>
    <row r="59" spans="1:17" x14ac:dyDescent="0.3">
      <c r="B59" s="19"/>
      <c r="C59" s="19"/>
      <c r="D59" s="18"/>
      <c r="E59" s="19"/>
      <c r="G59" s="24"/>
      <c r="H59" s="18"/>
      <c r="I59" s="24"/>
      <c r="J59" s="18"/>
    </row>
    <row r="60" spans="1:17" s="5" customFormat="1" ht="14.4" thickBot="1" x14ac:dyDescent="0.35">
      <c r="A60" s="5" t="s">
        <v>23</v>
      </c>
      <c r="B60" s="11"/>
      <c r="C60" s="35">
        <f>SUM(C54:C58,C41)</f>
        <v>229</v>
      </c>
      <c r="D60" s="12"/>
      <c r="E60" s="35">
        <f>SUM(E54:E58,E41)</f>
        <v>264</v>
      </c>
      <c r="F60" s="12"/>
      <c r="G60" s="36">
        <f>SUM(G54:G58,G41)</f>
        <v>22330151.359823268</v>
      </c>
      <c r="H60" s="16"/>
      <c r="I60" s="36">
        <f>SUM(I54:I58,I41)</f>
        <v>24902999.999722719</v>
      </c>
      <c r="J60" s="16"/>
      <c r="K60" s="36">
        <f>SUM(K54:K58,K41)</f>
        <v>2572848.6398994541</v>
      </c>
      <c r="M60" s="34">
        <f>+I60/G60-1</f>
        <v>0.11521859383938415</v>
      </c>
      <c r="O60" s="43">
        <f>+G60/C60</f>
        <v>97511.577990494625</v>
      </c>
      <c r="Q60" s="43">
        <f>+I60/E60</f>
        <v>94329.545453495142</v>
      </c>
    </row>
    <row r="61" spans="1:17" ht="14.4" thickTop="1" x14ac:dyDescent="0.3"/>
    <row r="62" spans="1:17" x14ac:dyDescent="0.3">
      <c r="A62" s="46" t="str">
        <f ca="1">CELL("filename")</f>
        <v>O:\Fin_Ops\Finrpt\Global\Group\2002Plan\[EGM Operations - BP.xls]Oct-16-2001 no Fin Ops &amp; JPN</v>
      </c>
      <c r="I62" s="18"/>
    </row>
    <row r="63" spans="1:17" x14ac:dyDescent="0.3">
      <c r="A63" s="47">
        <f ca="1">NOW()</f>
        <v>37180.511189699071</v>
      </c>
    </row>
  </sheetData>
  <phoneticPr fontId="0" type="noConversion"/>
  <printOptions horizontalCentered="1"/>
  <pageMargins left="0.5" right="0.5" top="0.5" bottom="0.5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workbookViewId="0"/>
  </sheetViews>
  <sheetFormatPr defaultColWidth="9.109375" defaultRowHeight="13.8" x14ac:dyDescent="0.3"/>
  <cols>
    <col min="1" max="1" width="27.6640625" style="3" customWidth="1"/>
    <col min="2" max="2" width="2.33203125" style="3" customWidth="1"/>
    <col min="3" max="3" width="11.6640625" style="3" customWidth="1"/>
    <col min="4" max="4" width="2.33203125" style="3" customWidth="1"/>
    <col min="5" max="5" width="11.6640625" style="3" customWidth="1"/>
    <col min="6" max="6" width="2.33203125" style="30" customWidth="1"/>
    <col min="7" max="7" width="11.5546875" style="3" customWidth="1"/>
    <col min="8" max="8" width="2.33203125" style="3" customWidth="1"/>
    <col min="9" max="9" width="11.6640625" style="3" customWidth="1"/>
    <col min="10" max="10" width="2.33203125" style="3" customWidth="1"/>
    <col min="11" max="11" width="9.6640625" style="3" customWidth="1"/>
    <col min="12" max="12" width="2.33203125" style="3" customWidth="1"/>
    <col min="13" max="13" width="9.6640625" style="3" customWidth="1"/>
    <col min="14" max="14" width="2.33203125" style="3" customWidth="1"/>
    <col min="15" max="15" width="13.109375" style="3" customWidth="1"/>
    <col min="16" max="16" width="2.33203125" style="3" customWidth="1"/>
    <col min="17" max="17" width="13.109375" style="3" customWidth="1"/>
    <col min="18" max="16384" width="9.109375" style="3"/>
  </cols>
  <sheetData>
    <row r="1" spans="1:17" ht="28.2" x14ac:dyDescent="0.5">
      <c r="A1" s="1" t="s">
        <v>24</v>
      </c>
      <c r="B1" s="2"/>
      <c r="C1" s="2"/>
      <c r="E1" s="2"/>
      <c r="F1" s="4"/>
    </row>
    <row r="2" spans="1:17" x14ac:dyDescent="0.3">
      <c r="A2" s="5"/>
      <c r="B2" s="7"/>
      <c r="C2" s="7"/>
      <c r="E2" s="7"/>
      <c r="F2" s="8"/>
    </row>
    <row r="3" spans="1:17" ht="41.25" customHeight="1" x14ac:dyDescent="0.3">
      <c r="A3" s="9"/>
      <c r="B3" s="10"/>
      <c r="C3" s="48" t="s">
        <v>0</v>
      </c>
      <c r="D3" s="6"/>
      <c r="E3" s="48" t="s">
        <v>1</v>
      </c>
      <c r="F3" s="10"/>
      <c r="G3" s="48" t="s">
        <v>27</v>
      </c>
      <c r="H3" s="6"/>
      <c r="I3" s="48" t="s">
        <v>2</v>
      </c>
      <c r="J3" s="6"/>
      <c r="K3" s="48" t="s">
        <v>29</v>
      </c>
      <c r="M3" s="48" t="s">
        <v>30</v>
      </c>
      <c r="O3" s="48" t="s">
        <v>32</v>
      </c>
      <c r="Q3" s="48" t="s">
        <v>33</v>
      </c>
    </row>
    <row r="4" spans="1:17" x14ac:dyDescent="0.3">
      <c r="A4" s="5" t="s">
        <v>3</v>
      </c>
      <c r="B4" s="5"/>
      <c r="C4" s="5"/>
      <c r="E4" s="5"/>
      <c r="F4" s="6"/>
    </row>
    <row r="5" spans="1:17" x14ac:dyDescent="0.3">
      <c r="A5" s="37" t="s">
        <v>4</v>
      </c>
      <c r="B5" s="19"/>
      <c r="C5" s="19">
        <f>SUM(C6:C10)</f>
        <v>46</v>
      </c>
      <c r="D5" s="18"/>
      <c r="E5" s="38">
        <f>SUM(E6:E10)</f>
        <v>53</v>
      </c>
      <c r="F5" s="17"/>
      <c r="G5" s="41">
        <f>SUM(G6:G10)</f>
        <v>4146210</v>
      </c>
      <c r="H5" s="18"/>
      <c r="I5" s="41">
        <f>SUM(I6:I10)</f>
        <v>4924922</v>
      </c>
      <c r="J5" s="18"/>
      <c r="K5" s="18">
        <f>SUM(K6:K10)</f>
        <v>778712</v>
      </c>
      <c r="M5" s="14">
        <f t="shared" ref="M5:M10" si="0">+I5/G5-1</f>
        <v>0.18781296654052748</v>
      </c>
      <c r="O5" s="41">
        <f>+G5/C5</f>
        <v>90135</v>
      </c>
      <c r="Q5" s="41">
        <f>+I5/E5</f>
        <v>92923.056603773584</v>
      </c>
    </row>
    <row r="6" spans="1:17" x14ac:dyDescent="0.3">
      <c r="A6" s="32" t="s">
        <v>5</v>
      </c>
      <c r="B6" s="19"/>
      <c r="C6" s="19">
        <v>12</v>
      </c>
      <c r="D6" s="18"/>
      <c r="E6" s="38">
        <v>15</v>
      </c>
      <c r="F6" s="17"/>
      <c r="G6" s="15">
        <v>1135131</v>
      </c>
      <c r="H6" s="15"/>
      <c r="I6" s="15">
        <v>1528796</v>
      </c>
      <c r="J6" s="15"/>
      <c r="K6" s="15">
        <f>+I6-G6</f>
        <v>393665</v>
      </c>
      <c r="M6" s="14">
        <f t="shared" si="0"/>
        <v>0.34680138239551206</v>
      </c>
      <c r="O6" s="41">
        <f t="shared" ref="O6:Q10" si="1">+G6/C6</f>
        <v>94594.25</v>
      </c>
      <c r="Q6" s="41">
        <f t="shared" si="1"/>
        <v>101919.73333333334</v>
      </c>
    </row>
    <row r="7" spans="1:17" x14ac:dyDescent="0.3">
      <c r="A7" s="32" t="s">
        <v>6</v>
      </c>
      <c r="B7" s="19"/>
      <c r="C7" s="19">
        <v>9</v>
      </c>
      <c r="D7" s="18"/>
      <c r="E7" s="38">
        <v>10</v>
      </c>
      <c r="F7" s="17"/>
      <c r="G7" s="15">
        <v>444660</v>
      </c>
      <c r="H7" s="15"/>
      <c r="I7" s="15">
        <v>782247</v>
      </c>
      <c r="J7" s="15"/>
      <c r="K7" s="15">
        <f>+I7-G7</f>
        <v>337587</v>
      </c>
      <c r="M7" s="14">
        <f t="shared" si="0"/>
        <v>0.75920253676966665</v>
      </c>
      <c r="O7" s="41">
        <f t="shared" si="1"/>
        <v>49406.666666666664</v>
      </c>
      <c r="Q7" s="41">
        <f t="shared" si="1"/>
        <v>78224.7</v>
      </c>
    </row>
    <row r="8" spans="1:17" x14ac:dyDescent="0.3">
      <c r="A8" s="32" t="s">
        <v>7</v>
      </c>
      <c r="B8" s="19"/>
      <c r="C8" s="19">
        <v>8</v>
      </c>
      <c r="D8" s="18"/>
      <c r="E8" s="38">
        <v>10</v>
      </c>
      <c r="F8" s="17"/>
      <c r="G8" s="15">
        <v>495700</v>
      </c>
      <c r="H8" s="15"/>
      <c r="I8" s="15">
        <v>738830</v>
      </c>
      <c r="J8" s="15"/>
      <c r="K8" s="15">
        <f>+I8-G8</f>
        <v>243130</v>
      </c>
      <c r="M8" s="14">
        <f t="shared" si="0"/>
        <v>0.49047811176114586</v>
      </c>
      <c r="O8" s="41">
        <f t="shared" si="1"/>
        <v>61962.5</v>
      </c>
      <c r="Q8" s="41">
        <f t="shared" si="1"/>
        <v>73883</v>
      </c>
    </row>
    <row r="9" spans="1:17" x14ac:dyDescent="0.3">
      <c r="A9" s="32" t="s">
        <v>8</v>
      </c>
      <c r="B9" s="19"/>
      <c r="C9" s="19">
        <v>8</v>
      </c>
      <c r="D9" s="18"/>
      <c r="E9" s="38">
        <v>9</v>
      </c>
      <c r="F9" s="17"/>
      <c r="G9" s="15">
        <v>318355</v>
      </c>
      <c r="H9" s="15"/>
      <c r="I9" s="15">
        <v>641784</v>
      </c>
      <c r="J9" s="15"/>
      <c r="K9" s="15">
        <f>+I9-G9</f>
        <v>323429</v>
      </c>
      <c r="M9" s="14">
        <f t="shared" si="0"/>
        <v>1.0159381822179641</v>
      </c>
      <c r="O9" s="41">
        <f t="shared" si="1"/>
        <v>39794.375</v>
      </c>
      <c r="Q9" s="41">
        <f t="shared" si="1"/>
        <v>71309.333333333328</v>
      </c>
    </row>
    <row r="10" spans="1:17" x14ac:dyDescent="0.3">
      <c r="A10" s="32" t="s">
        <v>9</v>
      </c>
      <c r="B10" s="19"/>
      <c r="C10" s="19">
        <v>9</v>
      </c>
      <c r="D10" s="18"/>
      <c r="E10" s="38">
        <v>9</v>
      </c>
      <c r="F10" s="17"/>
      <c r="G10" s="15">
        <v>1752364</v>
      </c>
      <c r="H10" s="15"/>
      <c r="I10" s="15">
        <v>1233265</v>
      </c>
      <c r="J10" s="15"/>
      <c r="K10" s="15">
        <f>+I10-G10</f>
        <v>-519099</v>
      </c>
      <c r="M10" s="14">
        <f t="shared" si="0"/>
        <v>-0.2962278385084377</v>
      </c>
      <c r="O10" s="41">
        <f t="shared" si="1"/>
        <v>194707.11111111112</v>
      </c>
      <c r="Q10" s="41">
        <f t="shared" si="1"/>
        <v>137029.44444444444</v>
      </c>
    </row>
    <row r="11" spans="1:17" ht="6" customHeight="1" x14ac:dyDescent="0.3">
      <c r="A11" s="31"/>
      <c r="B11" s="19"/>
      <c r="C11" s="19"/>
      <c r="D11" s="18"/>
      <c r="E11" s="19"/>
      <c r="F11" s="17"/>
      <c r="G11" s="15"/>
      <c r="H11" s="15"/>
      <c r="I11" s="15"/>
      <c r="J11" s="15"/>
    </row>
    <row r="12" spans="1:17" x14ac:dyDescent="0.3">
      <c r="A12" s="37" t="s">
        <v>10</v>
      </c>
      <c r="B12" s="19"/>
      <c r="C12" s="19">
        <f>SUM(C13:C16)</f>
        <v>11</v>
      </c>
      <c r="D12" s="18"/>
      <c r="E12" s="38">
        <f>SUM(E13:E16)</f>
        <v>15</v>
      </c>
      <c r="F12" s="17"/>
      <c r="G12" s="15">
        <f>SUM(G13:G16)</f>
        <v>1018240</v>
      </c>
      <c r="H12" s="15"/>
      <c r="I12" s="15">
        <f>SUM(I13:I16)</f>
        <v>1164908</v>
      </c>
      <c r="J12" s="15"/>
      <c r="K12" s="15">
        <f>SUM(K13:K16)</f>
        <v>146668</v>
      </c>
      <c r="M12" s="14">
        <f>+I12/G12-1</f>
        <v>0.14404069767441863</v>
      </c>
      <c r="O12" s="41">
        <f t="shared" ref="O12:Q16" si="2">+G12/C12</f>
        <v>92567.272727272721</v>
      </c>
      <c r="Q12" s="41">
        <f t="shared" si="2"/>
        <v>77660.53333333334</v>
      </c>
    </row>
    <row r="13" spans="1:17" x14ac:dyDescent="0.3">
      <c r="A13" s="32" t="s">
        <v>5</v>
      </c>
      <c r="B13" s="19"/>
      <c r="C13" s="19">
        <v>5</v>
      </c>
      <c r="D13" s="18"/>
      <c r="E13" s="38">
        <v>7</v>
      </c>
      <c r="F13" s="17"/>
      <c r="G13" s="15">
        <v>413273</v>
      </c>
      <c r="H13" s="15"/>
      <c r="I13" s="15">
        <v>628906</v>
      </c>
      <c r="J13" s="15"/>
      <c r="K13" s="15">
        <f>+I13-G13</f>
        <v>215633</v>
      </c>
      <c r="M13" s="14">
        <f>+I13/G13-1</f>
        <v>0.52176890336412018</v>
      </c>
      <c r="O13" s="41">
        <f t="shared" si="2"/>
        <v>82654.600000000006</v>
      </c>
      <c r="Q13" s="41">
        <f t="shared" si="2"/>
        <v>89843.71428571429</v>
      </c>
    </row>
    <row r="14" spans="1:17" x14ac:dyDescent="0.3">
      <c r="A14" s="32" t="s">
        <v>6</v>
      </c>
      <c r="B14" s="19"/>
      <c r="C14" s="19">
        <v>1</v>
      </c>
      <c r="D14" s="18"/>
      <c r="E14" s="38">
        <v>1</v>
      </c>
      <c r="F14" s="17"/>
      <c r="G14" s="15">
        <v>249185</v>
      </c>
      <c r="H14" s="15"/>
      <c r="I14" s="15">
        <v>64557</v>
      </c>
      <c r="J14" s="15"/>
      <c r="K14" s="15">
        <f>+I14-G14</f>
        <v>-184628</v>
      </c>
      <c r="M14" s="14">
        <f>+I14/G14-1</f>
        <v>-0.74092742340028495</v>
      </c>
      <c r="O14" s="41">
        <f t="shared" si="2"/>
        <v>249185</v>
      </c>
      <c r="Q14" s="41">
        <f t="shared" si="2"/>
        <v>64557</v>
      </c>
    </row>
    <row r="15" spans="1:17" x14ac:dyDescent="0.3">
      <c r="A15" s="32" t="s">
        <v>7</v>
      </c>
      <c r="B15" s="19"/>
      <c r="C15" s="19">
        <v>3</v>
      </c>
      <c r="D15" s="18"/>
      <c r="E15" s="38">
        <v>4</v>
      </c>
      <c r="F15" s="17"/>
      <c r="G15" s="15">
        <v>169059</v>
      </c>
      <c r="H15" s="15"/>
      <c r="I15" s="15">
        <v>270851</v>
      </c>
      <c r="J15" s="15"/>
      <c r="K15" s="15">
        <f>+I15-G15</f>
        <v>101792</v>
      </c>
      <c r="M15" s="14">
        <f>+I15/G15-1</f>
        <v>0.60210932278080431</v>
      </c>
      <c r="O15" s="41">
        <f t="shared" si="2"/>
        <v>56353</v>
      </c>
      <c r="Q15" s="41">
        <f t="shared" si="2"/>
        <v>67712.75</v>
      </c>
    </row>
    <row r="16" spans="1:17" x14ac:dyDescent="0.3">
      <c r="A16" s="32" t="s">
        <v>8</v>
      </c>
      <c r="B16" s="19"/>
      <c r="C16" s="19">
        <v>2</v>
      </c>
      <c r="D16" s="18"/>
      <c r="E16" s="38">
        <v>3</v>
      </c>
      <c r="F16" s="17"/>
      <c r="G16" s="15">
        <v>186723</v>
      </c>
      <c r="H16" s="15"/>
      <c r="I16" s="15">
        <v>200594</v>
      </c>
      <c r="J16" s="15"/>
      <c r="K16" s="15">
        <f>+I16-G16</f>
        <v>13871</v>
      </c>
      <c r="M16" s="14">
        <f>+I16/G16-1</f>
        <v>7.4286509963957359E-2</v>
      </c>
      <c r="O16" s="41">
        <f t="shared" si="2"/>
        <v>93361.5</v>
      </c>
      <c r="Q16" s="41">
        <f t="shared" si="2"/>
        <v>66864.666666666672</v>
      </c>
    </row>
    <row r="17" spans="1:17" ht="5.0999999999999996" customHeight="1" x14ac:dyDescent="0.3">
      <c r="B17" s="19"/>
      <c r="C17" s="19"/>
      <c r="D17" s="18"/>
      <c r="E17" s="19"/>
      <c r="F17" s="17"/>
      <c r="G17" s="15"/>
      <c r="H17" s="15"/>
      <c r="I17" s="15"/>
      <c r="J17" s="15"/>
    </row>
    <row r="18" spans="1:17" x14ac:dyDescent="0.3">
      <c r="A18" s="37" t="s">
        <v>11</v>
      </c>
      <c r="B18" s="19"/>
      <c r="C18" s="19">
        <f>SUM(C19:C21)</f>
        <v>15</v>
      </c>
      <c r="D18" s="19"/>
      <c r="E18" s="19">
        <f>SUM(E19:E21)</f>
        <v>23</v>
      </c>
      <c r="F18" s="3"/>
      <c r="G18" s="15">
        <f>SUM(G19:G21)</f>
        <v>713433</v>
      </c>
      <c r="H18" s="18"/>
      <c r="I18" s="15">
        <f>SUM(I19:I21)</f>
        <v>1531359</v>
      </c>
      <c r="J18" s="18"/>
      <c r="K18" s="15">
        <f>SUM(K19:K21)</f>
        <v>817926</v>
      </c>
      <c r="M18" s="14">
        <f>+I18/G18-1</f>
        <v>1.146465049976662</v>
      </c>
      <c r="O18" s="41">
        <f t="shared" ref="O18:Q21" si="3">+G18/C18</f>
        <v>47562.2</v>
      </c>
      <c r="Q18" s="41">
        <f t="shared" si="3"/>
        <v>66580.826086956527</v>
      </c>
    </row>
    <row r="19" spans="1:17" x14ac:dyDescent="0.3">
      <c r="A19" s="32" t="s">
        <v>5</v>
      </c>
      <c r="B19" s="19"/>
      <c r="C19" s="19">
        <v>6</v>
      </c>
      <c r="D19" s="19"/>
      <c r="E19" s="19">
        <v>8</v>
      </c>
      <c r="F19" s="3"/>
      <c r="G19" s="15">
        <v>377368</v>
      </c>
      <c r="H19" s="18"/>
      <c r="I19" s="15">
        <v>607494</v>
      </c>
      <c r="J19" s="18"/>
      <c r="K19" s="15">
        <f>+I19-G19</f>
        <v>230126</v>
      </c>
      <c r="M19" s="14">
        <f>+I19/G19-1</f>
        <v>0.60981853257297924</v>
      </c>
      <c r="O19" s="41">
        <f t="shared" si="3"/>
        <v>62894.666666666664</v>
      </c>
      <c r="Q19" s="41">
        <f t="shared" si="3"/>
        <v>75936.75</v>
      </c>
    </row>
    <row r="20" spans="1:17" x14ac:dyDescent="0.3">
      <c r="A20" s="32" t="s">
        <v>6</v>
      </c>
      <c r="B20" s="19"/>
      <c r="C20" s="19">
        <v>3</v>
      </c>
      <c r="D20" s="19"/>
      <c r="E20" s="19">
        <v>5</v>
      </c>
      <c r="F20" s="3"/>
      <c r="G20" s="15">
        <v>98292</v>
      </c>
      <c r="H20" s="18"/>
      <c r="I20" s="15">
        <v>310351</v>
      </c>
      <c r="J20" s="18"/>
      <c r="K20" s="15">
        <f>+I20-G20</f>
        <v>212059</v>
      </c>
      <c r="M20" s="14">
        <f>+I20/G20-1</f>
        <v>2.1574390591299393</v>
      </c>
      <c r="O20" s="41">
        <f t="shared" si="3"/>
        <v>32764</v>
      </c>
      <c r="Q20" s="41">
        <f t="shared" si="3"/>
        <v>62070.2</v>
      </c>
    </row>
    <row r="21" spans="1:17" x14ac:dyDescent="0.3">
      <c r="A21" s="32" t="s">
        <v>8</v>
      </c>
      <c r="B21" s="19"/>
      <c r="C21" s="19">
        <v>6</v>
      </c>
      <c r="D21" s="19"/>
      <c r="E21" s="19">
        <v>10</v>
      </c>
      <c r="F21" s="3"/>
      <c r="G21" s="15">
        <v>237773</v>
      </c>
      <c r="H21" s="18"/>
      <c r="I21" s="15">
        <v>613514</v>
      </c>
      <c r="J21" s="18"/>
      <c r="K21" s="15">
        <f>+I21-G21</f>
        <v>375741</v>
      </c>
      <c r="M21" s="14">
        <f>+I21/G21-1</f>
        <v>1.5802509115837373</v>
      </c>
      <c r="O21" s="41">
        <f t="shared" si="3"/>
        <v>39628.833333333336</v>
      </c>
      <c r="Q21" s="41">
        <f t="shared" si="3"/>
        <v>61351.4</v>
      </c>
    </row>
    <row r="22" spans="1:17" ht="5.0999999999999996" customHeight="1" x14ac:dyDescent="0.3">
      <c r="B22" s="19"/>
      <c r="C22" s="19"/>
      <c r="D22" s="18"/>
      <c r="E22" s="19"/>
      <c r="F22" s="17"/>
      <c r="G22" s="15"/>
      <c r="H22" s="15"/>
      <c r="I22" s="15"/>
      <c r="J22" s="15"/>
    </row>
    <row r="23" spans="1:17" x14ac:dyDescent="0.3">
      <c r="A23" s="37" t="s">
        <v>12</v>
      </c>
      <c r="B23" s="19"/>
      <c r="C23" s="19">
        <v>8</v>
      </c>
      <c r="D23" s="18"/>
      <c r="E23" s="19">
        <v>9</v>
      </c>
      <c r="F23" s="17"/>
      <c r="G23" s="15">
        <v>418770</v>
      </c>
      <c r="H23" s="15"/>
      <c r="I23" s="15">
        <v>620610</v>
      </c>
      <c r="J23" s="15"/>
      <c r="K23" s="15">
        <f>+I23-G23</f>
        <v>201840</v>
      </c>
      <c r="M23" s="14">
        <f>+I23/G23-1</f>
        <v>0.48198295006805636</v>
      </c>
      <c r="O23" s="41">
        <f>+G23/C23</f>
        <v>52346.25</v>
      </c>
      <c r="Q23" s="41">
        <f>+I23/E23</f>
        <v>68956.666666666672</v>
      </c>
    </row>
    <row r="24" spans="1:17" ht="5.0999999999999996" customHeight="1" x14ac:dyDescent="0.3">
      <c r="B24" s="19"/>
      <c r="C24" s="19"/>
      <c r="D24" s="18"/>
      <c r="E24" s="19"/>
      <c r="F24" s="17"/>
      <c r="G24" s="15"/>
      <c r="H24" s="15"/>
      <c r="I24" s="15"/>
      <c r="J24" s="15"/>
    </row>
    <row r="25" spans="1:17" x14ac:dyDescent="0.3">
      <c r="A25" s="37" t="s">
        <v>26</v>
      </c>
      <c r="B25" s="19"/>
      <c r="C25" s="19">
        <v>5</v>
      </c>
      <c r="D25" s="18"/>
      <c r="E25" s="19">
        <v>7</v>
      </c>
      <c r="F25" s="17"/>
      <c r="G25" s="15">
        <v>659402</v>
      </c>
      <c r="H25" s="15"/>
      <c r="I25" s="15">
        <v>763100</v>
      </c>
      <c r="J25" s="15"/>
      <c r="K25" s="15">
        <f>+I25-G25</f>
        <v>103698</v>
      </c>
      <c r="M25" s="14">
        <f>+I25/G25-1</f>
        <v>0.15726066951571283</v>
      </c>
      <c r="O25" s="41">
        <f>+G25/C25</f>
        <v>131880.4</v>
      </c>
      <c r="Q25" s="41">
        <f>+I25/E25</f>
        <v>109014.28571428571</v>
      </c>
    </row>
    <row r="26" spans="1:17" ht="3.75" customHeight="1" x14ac:dyDescent="0.3">
      <c r="A26" s="39"/>
      <c r="B26" s="19"/>
      <c r="C26" s="19"/>
      <c r="D26" s="18"/>
      <c r="E26" s="19"/>
      <c r="F26" s="17"/>
      <c r="G26" s="15"/>
      <c r="H26" s="15"/>
      <c r="I26" s="15"/>
      <c r="J26" s="15"/>
    </row>
    <row r="27" spans="1:17" x14ac:dyDescent="0.3">
      <c r="A27" s="37" t="s">
        <v>13</v>
      </c>
      <c r="B27" s="19"/>
      <c r="C27" s="19">
        <v>23</v>
      </c>
      <c r="D27" s="18"/>
      <c r="E27" s="19">
        <v>25</v>
      </c>
      <c r="F27" s="17"/>
      <c r="G27" s="15">
        <v>2212003</v>
      </c>
      <c r="H27" s="15"/>
      <c r="I27" s="15">
        <v>2948249</v>
      </c>
      <c r="J27" s="15"/>
      <c r="K27" s="15">
        <f>+I27-G27</f>
        <v>736246</v>
      </c>
      <c r="M27" s="14">
        <f>+I27/G27-1</f>
        <v>0.33284132073961925</v>
      </c>
      <c r="O27" s="41">
        <f>+G27/C27</f>
        <v>96174.043478260865</v>
      </c>
      <c r="Q27" s="41">
        <f>+I27/E27</f>
        <v>117929.96</v>
      </c>
    </row>
    <row r="28" spans="1:17" ht="3.75" customHeight="1" x14ac:dyDescent="0.3">
      <c r="A28" s="32"/>
      <c r="B28" s="19"/>
      <c r="C28" s="19"/>
      <c r="D28" s="18"/>
      <c r="E28" s="19"/>
      <c r="F28" s="17"/>
      <c r="G28" s="15"/>
      <c r="H28" s="15"/>
      <c r="I28" s="15"/>
      <c r="J28" s="15"/>
    </row>
    <row r="29" spans="1:17" x14ac:dyDescent="0.3">
      <c r="A29" s="37" t="s">
        <v>14</v>
      </c>
      <c r="B29" s="19"/>
      <c r="C29" s="19">
        <v>10</v>
      </c>
      <c r="D29" s="18"/>
      <c r="E29" s="19">
        <v>10</v>
      </c>
      <c r="F29" s="17"/>
      <c r="G29" s="15">
        <v>951399</v>
      </c>
      <c r="H29" s="15"/>
      <c r="I29" s="15">
        <v>1012528</v>
      </c>
      <c r="J29" s="15"/>
      <c r="K29" s="15">
        <f>+I29-G29</f>
        <v>61129</v>
      </c>
      <c r="M29" s="14">
        <f>+I29/G29-1</f>
        <v>6.4251696711894901E-2</v>
      </c>
      <c r="O29" s="41">
        <f>+G29/C29</f>
        <v>95139.9</v>
      </c>
      <c r="Q29" s="41">
        <f>+I29/E29</f>
        <v>101252.8</v>
      </c>
    </row>
    <row r="30" spans="1:17" ht="5.25" customHeight="1" x14ac:dyDescent="0.3">
      <c r="A30" s="39"/>
      <c r="B30" s="19"/>
      <c r="C30" s="19"/>
      <c r="D30" s="18"/>
      <c r="E30" s="19"/>
      <c r="F30" s="17"/>
      <c r="G30" s="15"/>
      <c r="H30" s="15"/>
      <c r="I30" s="15"/>
      <c r="J30" s="15"/>
    </row>
    <row r="31" spans="1:17" x14ac:dyDescent="0.3">
      <c r="A31" s="37" t="s">
        <v>15</v>
      </c>
      <c r="B31" s="19"/>
      <c r="C31" s="19">
        <v>2</v>
      </c>
      <c r="D31" s="18"/>
      <c r="E31" s="19">
        <v>2</v>
      </c>
      <c r="F31" s="17"/>
      <c r="G31" s="15">
        <v>778232</v>
      </c>
      <c r="H31" s="15"/>
      <c r="I31" s="15">
        <v>209420</v>
      </c>
      <c r="J31" s="15"/>
      <c r="K31" s="15">
        <f>+I31-G31</f>
        <v>-568812</v>
      </c>
      <c r="M31" s="14">
        <f>+I31/G31-1</f>
        <v>-0.73090286701137963</v>
      </c>
      <c r="O31" s="41">
        <f>+G31/C31</f>
        <v>389116</v>
      </c>
      <c r="Q31" s="41">
        <f>+I31/E31</f>
        <v>104710</v>
      </c>
    </row>
    <row r="32" spans="1:17" ht="5.25" customHeight="1" x14ac:dyDescent="0.3">
      <c r="A32" s="32"/>
      <c r="B32" s="19"/>
      <c r="C32" s="19"/>
      <c r="D32" s="18"/>
      <c r="E32" s="19"/>
      <c r="F32" s="17"/>
      <c r="G32" s="15"/>
      <c r="H32" s="15"/>
      <c r="I32" s="15"/>
      <c r="J32" s="15"/>
    </row>
    <row r="33" spans="1:17" x14ac:dyDescent="0.3">
      <c r="A33" s="37" t="s">
        <v>25</v>
      </c>
      <c r="B33" s="19"/>
      <c r="C33" s="19">
        <v>33</v>
      </c>
      <c r="D33" s="18"/>
      <c r="E33" s="19">
        <v>40</v>
      </c>
      <c r="F33" s="17"/>
      <c r="G33" s="49">
        <v>3763960</v>
      </c>
      <c r="H33" s="15"/>
      <c r="I33" s="15">
        <v>4017865.7262785928</v>
      </c>
      <c r="J33" s="15"/>
      <c r="K33" s="15">
        <f>+I33-G33</f>
        <v>253905.72627859283</v>
      </c>
      <c r="M33" s="14">
        <f>+I33/G33-1</f>
        <v>6.7457073475433615E-2</v>
      </c>
      <c r="O33" s="41">
        <f>+G33/C33</f>
        <v>114059.39393939394</v>
      </c>
      <c r="Q33" s="41">
        <f>+I33/E33</f>
        <v>100446.64315696483</v>
      </c>
    </row>
    <row r="34" spans="1:17" ht="5.25" customHeight="1" x14ac:dyDescent="0.3">
      <c r="A34" s="32"/>
      <c r="B34" s="19"/>
      <c r="C34" s="19"/>
      <c r="D34" s="18"/>
      <c r="E34" s="19"/>
      <c r="F34" s="17"/>
      <c r="G34" s="15"/>
      <c r="H34" s="15"/>
      <c r="I34" s="15"/>
      <c r="J34" s="15"/>
    </row>
    <row r="35" spans="1:17" x14ac:dyDescent="0.3">
      <c r="A35" s="37" t="s">
        <v>16</v>
      </c>
      <c r="B35" s="19"/>
      <c r="C35" s="19">
        <v>4</v>
      </c>
      <c r="D35" s="18"/>
      <c r="E35" s="19">
        <v>4</v>
      </c>
      <c r="F35" s="17"/>
      <c r="G35" s="15">
        <v>675830</v>
      </c>
      <c r="H35" s="15"/>
      <c r="I35" s="15">
        <v>771419</v>
      </c>
      <c r="J35" s="15"/>
      <c r="K35" s="15">
        <f>+I35-G35</f>
        <v>95589</v>
      </c>
      <c r="M35" s="14">
        <f>+I35/G35-1</f>
        <v>0.14143941523755976</v>
      </c>
      <c r="O35" s="41">
        <f>+G35/C35</f>
        <v>168957.5</v>
      </c>
      <c r="Q35" s="41">
        <f>+I35/E35</f>
        <v>192854.75</v>
      </c>
    </row>
    <row r="36" spans="1:17" ht="5.25" customHeight="1" x14ac:dyDescent="0.3">
      <c r="A36" s="32"/>
      <c r="B36" s="19"/>
      <c r="C36" s="19"/>
      <c r="D36" s="18"/>
      <c r="E36" s="19"/>
      <c r="F36" s="17"/>
      <c r="G36" s="15"/>
      <c r="H36" s="15"/>
      <c r="I36" s="15"/>
      <c r="J36" s="15"/>
    </row>
    <row r="37" spans="1:17" x14ac:dyDescent="0.3">
      <c r="A37" s="37" t="s">
        <v>31</v>
      </c>
      <c r="B37" s="19"/>
      <c r="C37" s="19">
        <v>0</v>
      </c>
      <c r="D37" s="18"/>
      <c r="E37" s="19">
        <v>0</v>
      </c>
      <c r="F37" s="17"/>
      <c r="G37" s="15">
        <v>64796</v>
      </c>
      <c r="H37" s="15"/>
      <c r="I37" s="15">
        <v>80527</v>
      </c>
      <c r="J37" s="15"/>
      <c r="K37" s="15">
        <f>+I37-G37</f>
        <v>15731</v>
      </c>
      <c r="M37" s="14">
        <f>+I37/G37-1</f>
        <v>0.24277733193407003</v>
      </c>
      <c r="O37" s="41"/>
      <c r="Q37" s="41"/>
    </row>
    <row r="38" spans="1:17" ht="5.0999999999999996" customHeight="1" x14ac:dyDescent="0.3">
      <c r="B38" s="19"/>
      <c r="C38" s="19"/>
      <c r="D38" s="18"/>
      <c r="E38" s="19"/>
      <c r="F38" s="17"/>
      <c r="G38" s="15"/>
      <c r="H38" s="15"/>
      <c r="I38" s="15"/>
      <c r="J38" s="15"/>
    </row>
    <row r="39" spans="1:17" x14ac:dyDescent="0.3">
      <c r="A39" s="37" t="s">
        <v>17</v>
      </c>
      <c r="B39" s="19"/>
      <c r="C39" s="19">
        <v>2</v>
      </c>
      <c r="D39" s="18"/>
      <c r="E39" s="19">
        <v>2</v>
      </c>
      <c r="F39" s="17"/>
      <c r="G39" s="15">
        <v>82331</v>
      </c>
      <c r="H39" s="15"/>
      <c r="I39" s="15">
        <v>232695.56173125003</v>
      </c>
      <c r="J39" s="15"/>
      <c r="K39" s="15">
        <f>+I39-G39</f>
        <v>150364.56173125003</v>
      </c>
      <c r="M39" s="14">
        <f>+I39/G39-1</f>
        <v>1.8263419821361335</v>
      </c>
      <c r="O39" s="41">
        <f>+G39/C39</f>
        <v>41165.5</v>
      </c>
      <c r="Q39" s="41"/>
    </row>
    <row r="40" spans="1:17" ht="5.0999999999999996" customHeight="1" x14ac:dyDescent="0.3">
      <c r="B40" s="19"/>
      <c r="C40" s="19"/>
      <c r="D40" s="18"/>
      <c r="E40" s="19"/>
      <c r="F40" s="17"/>
      <c r="G40" s="15"/>
      <c r="H40" s="15"/>
      <c r="I40" s="15"/>
      <c r="J40" s="15"/>
    </row>
    <row r="41" spans="1:17" s="5" customFormat="1" x14ac:dyDescent="0.3">
      <c r="A41" s="5" t="s">
        <v>18</v>
      </c>
      <c r="B41" s="13"/>
      <c r="C41" s="20">
        <f>SUM(C23:C39,C18,C12,C5)</f>
        <v>159</v>
      </c>
      <c r="D41" s="12"/>
      <c r="E41" s="21">
        <f>SUM(E23:E39,E18,E12,E5)</f>
        <v>190</v>
      </c>
      <c r="F41" s="13"/>
      <c r="G41" s="22">
        <f>SUM(G23:G39,G18,G12,G5)</f>
        <v>15484606</v>
      </c>
      <c r="H41" s="16"/>
      <c r="I41" s="22">
        <f>SUM(I23:I39,I18,I12,I5)</f>
        <v>18277603.288009841</v>
      </c>
      <c r="J41" s="16"/>
      <c r="K41" s="22">
        <f>SUM(K23:K39,K18,K12,K5)</f>
        <v>2792997.2880098429</v>
      </c>
      <c r="M41" s="44">
        <f>+I41/G41-1</f>
        <v>0.18037251241716068</v>
      </c>
      <c r="O41" s="45">
        <f>+G41/C41</f>
        <v>97387.459119496853</v>
      </c>
      <c r="Q41" s="45">
        <f>+I41/E41</f>
        <v>96197.912042157055</v>
      </c>
    </row>
    <row r="42" spans="1:17" ht="7.5" customHeight="1" x14ac:dyDescent="0.3">
      <c r="B42" s="19"/>
      <c r="C42" s="19"/>
      <c r="D42" s="18"/>
      <c r="E42" s="19"/>
      <c r="F42" s="17"/>
      <c r="G42" s="15"/>
      <c r="H42" s="15"/>
      <c r="I42" s="15"/>
      <c r="J42" s="15"/>
    </row>
    <row r="43" spans="1:17" x14ac:dyDescent="0.3">
      <c r="A43" s="23" t="s">
        <v>19</v>
      </c>
      <c r="B43" s="19"/>
      <c r="C43" s="19"/>
      <c r="D43" s="18"/>
      <c r="E43" s="19"/>
      <c r="G43" s="24"/>
      <c r="H43" s="18"/>
      <c r="I43" s="24"/>
      <c r="J43" s="18"/>
    </row>
    <row r="44" spans="1:17" x14ac:dyDescent="0.3">
      <c r="A44" s="37" t="s">
        <v>20</v>
      </c>
      <c r="B44" s="19"/>
      <c r="C44" s="19">
        <v>5</v>
      </c>
      <c r="D44" s="18"/>
      <c r="E44" s="38">
        <v>5</v>
      </c>
      <c r="F44" s="17"/>
      <c r="G44" s="15">
        <v>427988</v>
      </c>
      <c r="H44" s="15"/>
      <c r="I44" s="25">
        <v>412191</v>
      </c>
      <c r="J44" s="15"/>
      <c r="K44" s="15">
        <f t="shared" ref="K44:K52" si="4">+I44-G44</f>
        <v>-15797</v>
      </c>
      <c r="M44" s="14">
        <f t="shared" ref="M44:M52" si="5">+I44/G44-1</f>
        <v>-3.6909913362056845E-2</v>
      </c>
      <c r="O44" s="41">
        <f t="shared" ref="O44:Q52" si="6">+G44/C44</f>
        <v>85597.6</v>
      </c>
      <c r="Q44" s="41">
        <f t="shared" si="6"/>
        <v>82438.2</v>
      </c>
    </row>
    <row r="45" spans="1:17" x14ac:dyDescent="0.3">
      <c r="A45" s="37" t="s">
        <v>5</v>
      </c>
      <c r="B45" s="19"/>
      <c r="C45" s="19">
        <v>6</v>
      </c>
      <c r="D45" s="18"/>
      <c r="E45" s="38">
        <v>7</v>
      </c>
      <c r="F45" s="17"/>
      <c r="G45" s="15">
        <v>629499</v>
      </c>
      <c r="H45" s="15"/>
      <c r="I45" s="25">
        <v>654117</v>
      </c>
      <c r="J45" s="15"/>
      <c r="K45" s="15">
        <f t="shared" si="4"/>
        <v>24618</v>
      </c>
      <c r="M45" s="14">
        <f t="shared" si="5"/>
        <v>3.9107290083066015E-2</v>
      </c>
      <c r="O45" s="41">
        <f t="shared" si="6"/>
        <v>104916.5</v>
      </c>
      <c r="Q45" s="41">
        <f t="shared" si="6"/>
        <v>93445.28571428571</v>
      </c>
    </row>
    <row r="46" spans="1:17" x14ac:dyDescent="0.3">
      <c r="A46" s="37" t="s">
        <v>6</v>
      </c>
      <c r="B46" s="19"/>
      <c r="C46" s="19">
        <v>11</v>
      </c>
      <c r="D46" s="18"/>
      <c r="E46" s="38">
        <v>12</v>
      </c>
      <c r="F46" s="17"/>
      <c r="G46" s="15">
        <v>643921</v>
      </c>
      <c r="H46" s="15"/>
      <c r="I46" s="25">
        <v>884497</v>
      </c>
      <c r="J46" s="15"/>
      <c r="K46" s="15">
        <f t="shared" si="4"/>
        <v>240576</v>
      </c>
      <c r="M46" s="14">
        <f t="shared" si="5"/>
        <v>0.3736110485603048</v>
      </c>
      <c r="O46" s="41">
        <f t="shared" si="6"/>
        <v>58538.272727272728</v>
      </c>
      <c r="Q46" s="41">
        <f t="shared" si="6"/>
        <v>73708.083333333328</v>
      </c>
    </row>
    <row r="47" spans="1:17" x14ac:dyDescent="0.3">
      <c r="A47" s="37" t="s">
        <v>8</v>
      </c>
      <c r="B47" s="19"/>
      <c r="C47" s="19">
        <v>5</v>
      </c>
      <c r="D47" s="18"/>
      <c r="E47" s="38">
        <v>7</v>
      </c>
      <c r="F47" s="17"/>
      <c r="G47" s="15">
        <v>287192</v>
      </c>
      <c r="H47" s="15"/>
      <c r="I47" s="25">
        <v>503124</v>
      </c>
      <c r="J47" s="15"/>
      <c r="K47" s="15">
        <f t="shared" si="4"/>
        <v>215932</v>
      </c>
      <c r="M47" s="14">
        <f t="shared" si="5"/>
        <v>0.75187331123429613</v>
      </c>
      <c r="O47" s="41">
        <f t="shared" si="6"/>
        <v>57438.400000000001</v>
      </c>
      <c r="Q47" s="41">
        <f t="shared" si="6"/>
        <v>71874.857142857145</v>
      </c>
    </row>
    <row r="48" spans="1:17" x14ac:dyDescent="0.3">
      <c r="A48" s="37" t="s">
        <v>7</v>
      </c>
      <c r="B48" s="19"/>
      <c r="C48" s="19">
        <v>11</v>
      </c>
      <c r="D48" s="18"/>
      <c r="E48" s="38">
        <v>10</v>
      </c>
      <c r="F48" s="17"/>
      <c r="G48" s="15">
        <v>1081966</v>
      </c>
      <c r="H48" s="15"/>
      <c r="I48" s="25">
        <v>844972</v>
      </c>
      <c r="J48" s="15"/>
      <c r="K48" s="15">
        <f t="shared" si="4"/>
        <v>-236994</v>
      </c>
      <c r="M48" s="14">
        <f t="shared" si="5"/>
        <v>-0.2190401546813856</v>
      </c>
      <c r="O48" s="41">
        <f t="shared" si="6"/>
        <v>98360.545454545456</v>
      </c>
      <c r="Q48" s="41">
        <f t="shared" si="6"/>
        <v>84497.2</v>
      </c>
    </row>
    <row r="49" spans="1:17" x14ac:dyDescent="0.3">
      <c r="A49" s="37" t="s">
        <v>12</v>
      </c>
      <c r="B49" s="19"/>
      <c r="C49" s="19">
        <v>9</v>
      </c>
      <c r="D49" s="18"/>
      <c r="E49" s="38">
        <v>8</v>
      </c>
      <c r="F49" s="17"/>
      <c r="G49" s="15">
        <v>398773</v>
      </c>
      <c r="H49" s="15"/>
      <c r="I49" s="25">
        <v>540334</v>
      </c>
      <c r="J49" s="15"/>
      <c r="K49" s="15">
        <f t="shared" si="4"/>
        <v>141561</v>
      </c>
      <c r="M49" s="14">
        <f t="shared" si="5"/>
        <v>0.35499143623063745</v>
      </c>
      <c r="O49" s="41">
        <f t="shared" si="6"/>
        <v>44308.111111111109</v>
      </c>
      <c r="Q49" s="41">
        <f t="shared" si="6"/>
        <v>67541.75</v>
      </c>
    </row>
    <row r="50" spans="1:17" x14ac:dyDescent="0.3">
      <c r="A50" s="37" t="s">
        <v>15</v>
      </c>
      <c r="B50" s="19"/>
      <c r="C50" s="19">
        <v>4</v>
      </c>
      <c r="D50" s="18"/>
      <c r="E50" s="38">
        <v>4</v>
      </c>
      <c r="F50" s="17"/>
      <c r="G50" s="15">
        <v>691236</v>
      </c>
      <c r="H50" s="15"/>
      <c r="I50" s="25">
        <v>420107</v>
      </c>
      <c r="J50" s="15"/>
      <c r="K50" s="15">
        <f t="shared" si="4"/>
        <v>-271129</v>
      </c>
      <c r="M50" s="14">
        <f t="shared" si="5"/>
        <v>-0.39223796214317541</v>
      </c>
      <c r="O50" s="41">
        <f t="shared" si="6"/>
        <v>172809</v>
      </c>
      <c r="Q50" s="41">
        <f t="shared" si="6"/>
        <v>105026.75</v>
      </c>
    </row>
    <row r="51" spans="1:17" x14ac:dyDescent="0.3">
      <c r="A51" s="37" t="s">
        <v>9</v>
      </c>
      <c r="B51" s="19"/>
      <c r="C51" s="19">
        <v>4</v>
      </c>
      <c r="D51" s="18"/>
      <c r="E51" s="38">
        <v>6</v>
      </c>
      <c r="F51" s="17"/>
      <c r="G51" s="15">
        <v>709897</v>
      </c>
      <c r="H51" s="15"/>
      <c r="I51" s="25">
        <v>893359</v>
      </c>
      <c r="J51" s="15"/>
      <c r="K51" s="15">
        <f t="shared" si="4"/>
        <v>183462</v>
      </c>
      <c r="M51" s="14">
        <f t="shared" si="5"/>
        <v>0.25843467432599376</v>
      </c>
      <c r="O51" s="41">
        <f t="shared" si="6"/>
        <v>177474.25</v>
      </c>
      <c r="Q51" s="41">
        <f t="shared" si="6"/>
        <v>148893.16666666666</v>
      </c>
    </row>
    <row r="52" spans="1:17" x14ac:dyDescent="0.3">
      <c r="A52" s="37" t="s">
        <v>25</v>
      </c>
      <c r="B52" s="19"/>
      <c r="C52" s="19">
        <v>2</v>
      </c>
      <c r="D52" s="18"/>
      <c r="E52" s="38">
        <v>5</v>
      </c>
      <c r="F52" s="17"/>
      <c r="G52" s="49">
        <v>396508</v>
      </c>
      <c r="H52" s="15"/>
      <c r="I52" s="15">
        <v>433567.87491115846</v>
      </c>
      <c r="J52" s="15"/>
      <c r="K52" s="15">
        <f t="shared" si="4"/>
        <v>37059.874911158462</v>
      </c>
      <c r="M52" s="14">
        <f t="shared" si="5"/>
        <v>9.3465642335484933E-2</v>
      </c>
      <c r="O52" s="41">
        <f t="shared" si="6"/>
        <v>198254</v>
      </c>
      <c r="Q52" s="41">
        <f t="shared" si="6"/>
        <v>86713.574982231687</v>
      </c>
    </row>
    <row r="53" spans="1:17" ht="5.0999999999999996" customHeight="1" x14ac:dyDescent="0.3">
      <c r="B53" s="19"/>
      <c r="C53" s="19"/>
      <c r="D53" s="18"/>
      <c r="E53" s="19"/>
      <c r="F53" s="17"/>
      <c r="G53" s="15"/>
      <c r="H53" s="15"/>
      <c r="I53" s="15"/>
      <c r="J53" s="15"/>
    </row>
    <row r="54" spans="1:17" s="5" customFormat="1" x14ac:dyDescent="0.3">
      <c r="A54" s="5" t="s">
        <v>21</v>
      </c>
      <c r="B54" s="13"/>
      <c r="C54" s="20">
        <f>SUM(C44:C53)</f>
        <v>57</v>
      </c>
      <c r="D54" s="12"/>
      <c r="E54" s="20">
        <f>SUM(E44:E53)</f>
        <v>64</v>
      </c>
      <c r="F54" s="13"/>
      <c r="G54" s="22">
        <f>SUM(G44:G53)</f>
        <v>5266980</v>
      </c>
      <c r="H54" s="16"/>
      <c r="I54" s="22">
        <f>SUM(I44:I53)</f>
        <v>5586268.8749111583</v>
      </c>
      <c r="J54" s="16"/>
      <c r="K54" s="22">
        <f>SUM(K44:K53)</f>
        <v>319288.87491115846</v>
      </c>
      <c r="M54" s="44">
        <f>+I54/G54-1</f>
        <v>6.062086336214656E-2</v>
      </c>
      <c r="O54" s="45">
        <f>+G54/C54</f>
        <v>92403.15789473684</v>
      </c>
      <c r="Q54" s="45">
        <f>+I54/E54</f>
        <v>87285.451170486849</v>
      </c>
    </row>
    <row r="55" spans="1:17" ht="5.25" customHeight="1" x14ac:dyDescent="0.3">
      <c r="A55" s="32"/>
      <c r="B55" s="19"/>
      <c r="C55" s="19"/>
      <c r="D55" s="18"/>
      <c r="E55" s="19"/>
      <c r="F55" s="17"/>
      <c r="G55" s="15"/>
      <c r="H55" s="15"/>
      <c r="I55" s="15"/>
      <c r="J55" s="15"/>
    </row>
    <row r="56" spans="1:17" s="5" customFormat="1" x14ac:dyDescent="0.3">
      <c r="A56" s="23" t="s">
        <v>22</v>
      </c>
      <c r="B56" s="11"/>
      <c r="C56" s="13">
        <v>7</v>
      </c>
      <c r="D56" s="40"/>
      <c r="E56" s="13">
        <v>7</v>
      </c>
      <c r="F56" s="40"/>
      <c r="G56" s="26">
        <v>647000</v>
      </c>
      <c r="H56" s="40"/>
      <c r="I56" s="27">
        <v>400000</v>
      </c>
      <c r="J56" s="40"/>
      <c r="K56" s="16">
        <f>+I56-G56</f>
        <v>-247000</v>
      </c>
      <c r="M56" s="33">
        <f>+I56/G56-1</f>
        <v>-0.38176197836166925</v>
      </c>
      <c r="O56" s="42">
        <f>+G56/C56</f>
        <v>92428.571428571435</v>
      </c>
      <c r="Q56" s="42">
        <f>+I56/E56</f>
        <v>57142.857142857145</v>
      </c>
    </row>
    <row r="57" spans="1:17" ht="5.25" customHeight="1" x14ac:dyDescent="0.3">
      <c r="A57" s="32"/>
      <c r="B57" s="19"/>
      <c r="C57" s="19"/>
      <c r="D57" s="18"/>
      <c r="E57" s="19"/>
      <c r="F57" s="17"/>
      <c r="G57" s="15"/>
      <c r="H57" s="15"/>
      <c r="I57" s="15"/>
      <c r="J57" s="15"/>
    </row>
    <row r="58" spans="1:17" s="5" customFormat="1" x14ac:dyDescent="0.3">
      <c r="A58" s="23" t="s">
        <v>28</v>
      </c>
      <c r="B58" s="11"/>
      <c r="C58" s="50">
        <v>6</v>
      </c>
      <c r="D58" s="40"/>
      <c r="E58" s="13">
        <v>6</v>
      </c>
      <c r="F58" s="40"/>
      <c r="G58" s="28">
        <v>931565.35982326767</v>
      </c>
      <c r="H58" s="40"/>
      <c r="I58" s="29">
        <v>850012.83680172067</v>
      </c>
      <c r="J58" s="40"/>
      <c r="K58" s="16">
        <f>+I58-G58</f>
        <v>-81552.523021547007</v>
      </c>
      <c r="M58" s="33">
        <f>+I58/G58-1</f>
        <v>-8.7543533217056102E-2</v>
      </c>
      <c r="O58" s="42">
        <f>+G58/C58</f>
        <v>155260.89330387794</v>
      </c>
      <c r="Q58" s="42">
        <f>+I58/E58</f>
        <v>141668.80613362012</v>
      </c>
    </row>
    <row r="59" spans="1:17" x14ac:dyDescent="0.3">
      <c r="B59" s="19"/>
      <c r="C59" s="19"/>
      <c r="D59" s="18"/>
      <c r="E59" s="19"/>
      <c r="G59" s="24"/>
      <c r="H59" s="18"/>
      <c r="I59" s="24"/>
      <c r="J59" s="18"/>
    </row>
    <row r="60" spans="1:17" s="5" customFormat="1" ht="14.4" thickBot="1" x14ac:dyDescent="0.35">
      <c r="A60" s="5" t="s">
        <v>23</v>
      </c>
      <c r="B60" s="11"/>
      <c r="C60" s="35">
        <f>SUM(C54:C58,C41)</f>
        <v>229</v>
      </c>
      <c r="D60" s="12"/>
      <c r="E60" s="35">
        <f>SUM(E54:E58,E41)</f>
        <v>267</v>
      </c>
      <c r="F60" s="12"/>
      <c r="G60" s="36">
        <f>SUM(G54:G58,G41)</f>
        <v>22330151.359823268</v>
      </c>
      <c r="H60" s="16"/>
      <c r="I60" s="36">
        <f>SUM(I54:I58,I41)</f>
        <v>25113884.999722719</v>
      </c>
      <c r="J60" s="16"/>
      <c r="K60" s="36">
        <f>SUM(K54:K58,K41)</f>
        <v>2783733.6398994541</v>
      </c>
      <c r="M60" s="34">
        <f>+I60/G60-1</f>
        <v>0.12466255132099047</v>
      </c>
      <c r="O60" s="43">
        <f>+G60/C60</f>
        <v>97511.577990494625</v>
      </c>
      <c r="Q60" s="43">
        <f>+I60/E60</f>
        <v>94059.494380983961</v>
      </c>
    </row>
    <row r="61" spans="1:17" ht="14.4" thickTop="1" x14ac:dyDescent="0.3"/>
    <row r="62" spans="1:17" x14ac:dyDescent="0.3">
      <c r="A62" s="46" t="str">
        <f ca="1">CELL("filename")</f>
        <v>O:\Fin_Ops\Finrpt\Global\Group\2002Plan\[EGM Operations - BP.xls]Oct-16-2001 no Fin Ops &amp; JPN</v>
      </c>
      <c r="I62" s="18"/>
    </row>
    <row r="63" spans="1:17" x14ac:dyDescent="0.3">
      <c r="A63" s="47">
        <f ca="1">NOW()</f>
        <v>37180.511189699071</v>
      </c>
    </row>
  </sheetData>
  <phoneticPr fontId="0" type="noConversion"/>
  <printOptions horizontalCentered="1"/>
  <pageMargins left="0.5" right="0.5" top="0.5" bottom="0.5" header="0.5" footer="0.5"/>
  <pageSetup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Oct-16-2001 no Fin Ops &amp; JPN</vt:lpstr>
      <vt:lpstr>Oct-15-2001</vt:lpstr>
      <vt:lpstr>Oct-13-2001</vt:lpstr>
      <vt:lpstr>'Oct-13-2001'!Print_Area</vt:lpstr>
      <vt:lpstr>'Oct-15-2001'!Print_Area</vt:lpstr>
      <vt:lpstr>'Oct-16-2001 no Fin Ops &amp; JPN'!Print_Area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A Khoja</dc:creator>
  <cp:lastModifiedBy>Havlíček Jan</cp:lastModifiedBy>
  <cp:lastPrinted>2001-10-16T17:16:34Z</cp:lastPrinted>
  <dcterms:created xsi:type="dcterms:W3CDTF">2001-10-13T19:47:21Z</dcterms:created>
  <dcterms:modified xsi:type="dcterms:W3CDTF">2023-09-10T11:11:31Z</dcterms:modified>
</cp:coreProperties>
</file>