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3Q YTD" sheetId="1" r:id="rId1"/>
    <sheet name="4Q" sheetId="2" r:id="rId2"/>
    <sheet name="CRUDE" sheetId="4" r:id="rId3"/>
    <sheet name="COAL" sheetId="3" r:id="rId4"/>
  </sheets>
  <calcPr calcId="92512"/>
</workbook>
</file>

<file path=xl/calcChain.xml><?xml version="1.0" encoding="utf-8"?>
<calcChain xmlns="http://schemas.openxmlformats.org/spreadsheetml/2006/main">
  <c r="G8" i="1" l="1"/>
  <c r="K8" i="1"/>
  <c r="M8" i="1"/>
  <c r="N8" i="1"/>
  <c r="O8" i="1"/>
  <c r="E9" i="1"/>
  <c r="F9" i="1"/>
  <c r="G9" i="1"/>
  <c r="I9" i="1"/>
  <c r="J9" i="1"/>
  <c r="K9" i="1"/>
  <c r="M9" i="1"/>
  <c r="N9" i="1"/>
  <c r="O9" i="1"/>
  <c r="G10" i="1"/>
  <c r="K10" i="1"/>
  <c r="M10" i="1"/>
  <c r="N10" i="1"/>
  <c r="O10" i="1"/>
  <c r="G11" i="1"/>
  <c r="K11" i="1"/>
  <c r="M11" i="1"/>
  <c r="N11" i="1"/>
  <c r="O11" i="1"/>
  <c r="G12" i="1"/>
  <c r="K12" i="1"/>
  <c r="M12" i="1"/>
  <c r="N12" i="1"/>
  <c r="O12" i="1"/>
  <c r="G13" i="1"/>
  <c r="K13" i="1"/>
  <c r="M13" i="1"/>
  <c r="N13" i="1"/>
  <c r="O13" i="1"/>
  <c r="G14" i="1"/>
  <c r="K14" i="1"/>
  <c r="M14" i="1"/>
  <c r="N14" i="1"/>
  <c r="O14" i="1"/>
  <c r="G15" i="1"/>
  <c r="K15" i="1"/>
  <c r="M15" i="1"/>
  <c r="N15" i="1"/>
  <c r="O15" i="1"/>
  <c r="E16" i="1"/>
  <c r="F16" i="1"/>
  <c r="G16" i="1"/>
  <c r="I16" i="1"/>
  <c r="J16" i="1"/>
  <c r="K16" i="1"/>
  <c r="M16" i="1"/>
  <c r="N16" i="1"/>
  <c r="O16" i="1"/>
  <c r="E18" i="1"/>
  <c r="F18" i="1"/>
  <c r="G18" i="1"/>
  <c r="I18" i="1"/>
  <c r="J18" i="1"/>
  <c r="K18" i="1"/>
  <c r="M18" i="1"/>
  <c r="N18" i="1"/>
  <c r="O18" i="1"/>
  <c r="G8" i="2"/>
  <c r="K8" i="2"/>
  <c r="M8" i="2"/>
  <c r="N8" i="2"/>
  <c r="O8" i="2"/>
  <c r="E9" i="2"/>
  <c r="F9" i="2"/>
  <c r="G9" i="2"/>
  <c r="I9" i="2"/>
  <c r="J9" i="2"/>
  <c r="K9" i="2"/>
  <c r="M9" i="2"/>
  <c r="N9" i="2"/>
  <c r="O9" i="2"/>
  <c r="G10" i="2"/>
  <c r="K10" i="2"/>
  <c r="M10" i="2"/>
  <c r="N10" i="2"/>
  <c r="O10" i="2"/>
  <c r="G11" i="2"/>
  <c r="K11" i="2"/>
  <c r="M11" i="2"/>
  <c r="N11" i="2"/>
  <c r="O11" i="2"/>
  <c r="G12" i="2"/>
  <c r="K12" i="2"/>
  <c r="M12" i="2"/>
  <c r="N12" i="2"/>
  <c r="O12" i="2"/>
  <c r="G13" i="2"/>
  <c r="K13" i="2"/>
  <c r="M13" i="2"/>
  <c r="N13" i="2"/>
  <c r="O13" i="2"/>
  <c r="G14" i="2"/>
  <c r="K14" i="2"/>
  <c r="M14" i="2"/>
  <c r="N14" i="2"/>
  <c r="O14" i="2"/>
  <c r="G15" i="2"/>
  <c r="K15" i="2"/>
  <c r="M15" i="2"/>
  <c r="N15" i="2"/>
  <c r="O15" i="2"/>
  <c r="F16" i="2"/>
  <c r="G16" i="2"/>
  <c r="I16" i="2"/>
  <c r="J16" i="2"/>
  <c r="K16" i="2"/>
  <c r="M16" i="2"/>
  <c r="N16" i="2"/>
  <c r="O16" i="2"/>
  <c r="E19" i="2"/>
  <c r="F19" i="2"/>
  <c r="G19" i="2"/>
  <c r="I19" i="2"/>
  <c r="J19" i="2"/>
  <c r="K19" i="2"/>
  <c r="M19" i="2"/>
  <c r="N19" i="2"/>
  <c r="O19" i="2"/>
  <c r="O24" i="2"/>
</calcChain>
</file>

<file path=xl/sharedStrings.xml><?xml version="1.0" encoding="utf-8"?>
<sst xmlns="http://schemas.openxmlformats.org/spreadsheetml/2006/main" count="114" uniqueCount="53">
  <si>
    <t>ENRON GLOBAL MARKETS</t>
  </si>
  <si>
    <t>Q3, 2001 YTD EARNINGS SUMMARY</t>
  </si>
  <si>
    <t>LNG</t>
  </si>
  <si>
    <t>Actual</t>
  </si>
  <si>
    <t>Plan</t>
  </si>
  <si>
    <t>Variance</t>
  </si>
  <si>
    <t>Margin</t>
  </si>
  <si>
    <t>Expenses</t>
  </si>
  <si>
    <t>EBIT</t>
  </si>
  <si>
    <t>Crude &amp; Products</t>
  </si>
  <si>
    <t>Coal/Emissions/Vessel Trading</t>
  </si>
  <si>
    <t>Weather</t>
  </si>
  <si>
    <t>Global Risk Markets</t>
  </si>
  <si>
    <t>Financial Trading</t>
  </si>
  <si>
    <t>Freight</t>
  </si>
  <si>
    <t>Japan</t>
  </si>
  <si>
    <t>Total</t>
  </si>
  <si>
    <t>Q4, 2001 EARNINGS SUMMARY</t>
  </si>
  <si>
    <t>thru October 12, 2001</t>
  </si>
  <si>
    <t>Credit Reserve</t>
  </si>
  <si>
    <t>Timber Reserve</t>
  </si>
  <si>
    <t>Total EGM Shortfall</t>
  </si>
  <si>
    <t>Other/Group Expenses</t>
  </si>
  <si>
    <t>TRANSACTIONS w/ NEGATIVE MTM VALUE</t>
  </si>
  <si>
    <t>COAL/EMISSIONS</t>
  </si>
  <si>
    <t>COUNTERPARTY</t>
  </si>
  <si>
    <t>MTM VALUE</t>
  </si>
  <si>
    <t>Ameren Services Co.</t>
  </si>
  <si>
    <t>MidAmerican Energy</t>
  </si>
  <si>
    <t>FirstEnergy Fuel Marketing</t>
  </si>
  <si>
    <t>SCEG</t>
  </si>
  <si>
    <t>Primesouth</t>
  </si>
  <si>
    <t>Massey Coal</t>
  </si>
  <si>
    <t>Peabody Coltrade</t>
  </si>
  <si>
    <t>Consol Sales Co.</t>
  </si>
  <si>
    <t>Diversified Energy</t>
  </si>
  <si>
    <t>NiSource</t>
  </si>
  <si>
    <t>as of 9/30/01</t>
  </si>
  <si>
    <t>Beco Management</t>
  </si>
  <si>
    <t>Arizona Public Service</t>
  </si>
  <si>
    <t>COMMODITY</t>
  </si>
  <si>
    <t>Coal</t>
  </si>
  <si>
    <t>Emissions</t>
  </si>
  <si>
    <t>CRUDE &amp; PRODUCTS</t>
  </si>
  <si>
    <t>Williams Energy</t>
  </si>
  <si>
    <t>Clean Fuels</t>
  </si>
  <si>
    <t>J Aron</t>
  </si>
  <si>
    <t>Financial Crude</t>
  </si>
  <si>
    <t>El Paso</t>
  </si>
  <si>
    <t>Morgan Stanley</t>
  </si>
  <si>
    <t>Physical Crude</t>
  </si>
  <si>
    <t>Koch Petroleum (P+)</t>
  </si>
  <si>
    <t>Bank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</si>
</sst>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6" x14ac:knownFonts="1">
    <font>
      <sz val="10"/>
      <name val="Arial"/>
    </font>
    <font>
      <b/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5" fontId="2" fillId="0" borderId="0" xfId="0" applyNumberFormat="1" applyFont="1"/>
    <xf numFmtId="37" fontId="2" fillId="0" borderId="0" xfId="0" applyNumberFormat="1" applyFont="1"/>
    <xf numFmtId="37" fontId="2" fillId="0" borderId="1" xfId="0" applyNumberFormat="1" applyFont="1" applyBorder="1"/>
    <xf numFmtId="0" fontId="3" fillId="0" borderId="0" xfId="0" applyFont="1"/>
    <xf numFmtId="5" fontId="3" fillId="0" borderId="3" xfId="0" applyNumberFormat="1" applyFont="1" applyBorder="1"/>
    <xf numFmtId="0" fontId="4" fillId="0" borderId="0" xfId="0" applyFont="1"/>
    <xf numFmtId="5" fontId="3" fillId="0" borderId="0" xfId="0" applyNumberFormat="1" applyFont="1" applyBorder="1"/>
    <xf numFmtId="0" fontId="5" fillId="0" borderId="0" xfId="0" applyFont="1"/>
    <xf numFmtId="37" fontId="2" fillId="0" borderId="0" xfId="0" applyNumberFormat="1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5" fontId="0" fillId="0" borderId="0" xfId="0" applyNumberFormat="1"/>
    <xf numFmtId="0" fontId="5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tabSelected="1" workbookViewId="0">
      <selection activeCell="K18" sqref="K18"/>
    </sheetView>
  </sheetViews>
  <sheetFormatPr defaultRowHeight="13.2" x14ac:dyDescent="0.25"/>
  <cols>
    <col min="5" max="6" width="10.33203125" bestFit="1" customWidth="1"/>
    <col min="7" max="7" width="9.88671875" bestFit="1" customWidth="1"/>
    <col min="8" max="8" width="4.6640625" customWidth="1"/>
    <col min="9" max="9" width="10.33203125" bestFit="1" customWidth="1"/>
    <col min="10" max="10" width="11" bestFit="1" customWidth="1"/>
    <col min="11" max="11" width="9.88671875" bestFit="1" customWidth="1"/>
    <col min="12" max="12" width="4.6640625" customWidth="1"/>
    <col min="13" max="14" width="10.33203125" bestFit="1" customWidth="1"/>
    <col min="15" max="15" width="9.88671875" bestFit="1" customWidth="1"/>
  </cols>
  <sheetData>
    <row r="1" spans="1:16" ht="18" customHeight="1" x14ac:dyDescent="0.3">
      <c r="A1" s="1" t="s">
        <v>0</v>
      </c>
    </row>
    <row r="2" spans="1:16" ht="18" customHeight="1" x14ac:dyDescent="0.3">
      <c r="A2" s="1" t="s">
        <v>1</v>
      </c>
    </row>
    <row r="5" spans="1:16" ht="13.8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13.8" x14ac:dyDescent="0.25">
      <c r="A6" s="2"/>
      <c r="B6" s="2"/>
      <c r="C6" s="2"/>
      <c r="D6" s="2"/>
      <c r="E6" s="3"/>
      <c r="F6" s="3" t="s">
        <v>6</v>
      </c>
      <c r="G6" s="3"/>
      <c r="H6" s="4"/>
      <c r="I6" s="3"/>
      <c r="J6" s="3" t="s">
        <v>7</v>
      </c>
      <c r="K6" s="3"/>
      <c r="L6" s="4"/>
      <c r="M6" s="3"/>
      <c r="N6" s="3" t="s">
        <v>8</v>
      </c>
      <c r="O6" s="3"/>
      <c r="P6" s="2"/>
    </row>
    <row r="7" spans="1:16" ht="13.8" x14ac:dyDescent="0.25">
      <c r="A7" s="2"/>
      <c r="B7" s="2"/>
      <c r="C7" s="2"/>
      <c r="D7" s="2"/>
      <c r="E7" s="5" t="s">
        <v>3</v>
      </c>
      <c r="F7" s="5" t="s">
        <v>4</v>
      </c>
      <c r="G7" s="5" t="s">
        <v>5</v>
      </c>
      <c r="H7" s="4"/>
      <c r="I7" s="5" t="s">
        <v>3</v>
      </c>
      <c r="J7" s="5" t="s">
        <v>4</v>
      </c>
      <c r="K7" s="5" t="s">
        <v>5</v>
      </c>
      <c r="L7" s="4"/>
      <c r="M7" s="5" t="s">
        <v>3</v>
      </c>
      <c r="N7" s="5" t="s">
        <v>4</v>
      </c>
      <c r="O7" s="5" t="s">
        <v>5</v>
      </c>
      <c r="P7" s="2"/>
    </row>
    <row r="8" spans="1:16" ht="13.8" x14ac:dyDescent="0.25">
      <c r="A8" s="2" t="s">
        <v>9</v>
      </c>
      <c r="B8" s="2"/>
      <c r="C8" s="2"/>
      <c r="D8" s="2"/>
      <c r="E8" s="6">
        <v>123632</v>
      </c>
      <c r="F8" s="6">
        <v>105000</v>
      </c>
      <c r="G8" s="6">
        <f>E8-F8</f>
        <v>18632</v>
      </c>
      <c r="H8" s="6"/>
      <c r="I8" s="6">
        <v>45678</v>
      </c>
      <c r="J8" s="6">
        <v>50592</v>
      </c>
      <c r="K8" s="6">
        <f>J8-I8</f>
        <v>4914</v>
      </c>
      <c r="L8" s="6"/>
      <c r="M8" s="6">
        <f>E8-I8</f>
        <v>77954</v>
      </c>
      <c r="N8" s="6">
        <f>F8-J8</f>
        <v>54408</v>
      </c>
      <c r="O8" s="6">
        <f>M8-N8</f>
        <v>23546</v>
      </c>
      <c r="P8" s="2"/>
    </row>
    <row r="9" spans="1:16" ht="13.8" x14ac:dyDescent="0.25">
      <c r="A9" s="2" t="s">
        <v>10</v>
      </c>
      <c r="B9" s="2"/>
      <c r="C9" s="2"/>
      <c r="D9" s="2"/>
      <c r="E9" s="7">
        <f>62268+10466</f>
        <v>72734</v>
      </c>
      <c r="F9" s="7">
        <f>48750+7500</f>
        <v>56250</v>
      </c>
      <c r="G9" s="7">
        <f>E9-F9</f>
        <v>16484</v>
      </c>
      <c r="H9" s="7"/>
      <c r="I9" s="7">
        <f>25640+1310</f>
        <v>26950</v>
      </c>
      <c r="J9" s="7">
        <f>26369+2170</f>
        <v>28539</v>
      </c>
      <c r="K9" s="7">
        <f>J9-I9</f>
        <v>1589</v>
      </c>
      <c r="L9" s="7"/>
      <c r="M9" s="7">
        <f>E9-I9</f>
        <v>45784</v>
      </c>
      <c r="N9" s="7">
        <f>F9-J9</f>
        <v>27711</v>
      </c>
      <c r="O9" s="7">
        <f>M9-N9</f>
        <v>18073</v>
      </c>
      <c r="P9" s="2"/>
    </row>
    <row r="10" spans="1:16" ht="13.8" x14ac:dyDescent="0.25">
      <c r="A10" s="2" t="s">
        <v>11</v>
      </c>
      <c r="B10" s="2"/>
      <c r="C10" s="2"/>
      <c r="D10" s="2"/>
      <c r="E10" s="7">
        <v>26512</v>
      </c>
      <c r="F10" s="7">
        <v>24247</v>
      </c>
      <c r="G10" s="7">
        <f t="shared" ref="G10:G16" si="0">E10-F10</f>
        <v>2265</v>
      </c>
      <c r="H10" s="7"/>
      <c r="I10" s="7">
        <v>8861</v>
      </c>
      <c r="J10" s="7">
        <v>10427</v>
      </c>
      <c r="K10" s="7">
        <f t="shared" ref="K10:K16" si="1">J10-I10</f>
        <v>1566</v>
      </c>
      <c r="L10" s="7"/>
      <c r="M10" s="7">
        <f t="shared" ref="M10:M16" si="2">E10-I10</f>
        <v>17651</v>
      </c>
      <c r="N10" s="7">
        <f t="shared" ref="N10:N16" si="3">F10-J10</f>
        <v>13820</v>
      </c>
      <c r="O10" s="7">
        <f t="shared" ref="O10:O16" si="4">M10-N10</f>
        <v>3831</v>
      </c>
      <c r="P10" s="2"/>
    </row>
    <row r="11" spans="1:16" ht="13.8" x14ac:dyDescent="0.25">
      <c r="A11" s="2" t="s">
        <v>12</v>
      </c>
      <c r="B11" s="2"/>
      <c r="C11" s="2"/>
      <c r="D11" s="2"/>
      <c r="E11" s="7">
        <v>5219</v>
      </c>
      <c r="F11" s="7">
        <v>28625</v>
      </c>
      <c r="G11" s="7">
        <f t="shared" si="0"/>
        <v>-23406</v>
      </c>
      <c r="H11" s="7"/>
      <c r="I11" s="7">
        <v>5960</v>
      </c>
      <c r="J11" s="7">
        <v>9490</v>
      </c>
      <c r="K11" s="7">
        <f t="shared" si="1"/>
        <v>3530</v>
      </c>
      <c r="L11" s="7"/>
      <c r="M11" s="7">
        <f t="shared" si="2"/>
        <v>-741</v>
      </c>
      <c r="N11" s="7">
        <f t="shared" si="3"/>
        <v>19135</v>
      </c>
      <c r="O11" s="7">
        <f t="shared" si="4"/>
        <v>-19876</v>
      </c>
      <c r="P11" s="2"/>
    </row>
    <row r="12" spans="1:16" ht="13.8" x14ac:dyDescent="0.25">
      <c r="A12" s="2" t="s">
        <v>13</v>
      </c>
      <c r="B12" s="2"/>
      <c r="C12" s="2"/>
      <c r="D12" s="2"/>
      <c r="E12" s="7">
        <v>36179</v>
      </c>
      <c r="F12" s="7">
        <v>74870</v>
      </c>
      <c r="G12" s="7">
        <f t="shared" si="0"/>
        <v>-38691</v>
      </c>
      <c r="H12" s="7"/>
      <c r="I12" s="7">
        <v>12113</v>
      </c>
      <c r="J12" s="7">
        <v>17221</v>
      </c>
      <c r="K12" s="7">
        <f t="shared" si="1"/>
        <v>5108</v>
      </c>
      <c r="L12" s="7"/>
      <c r="M12" s="7">
        <f t="shared" si="2"/>
        <v>24066</v>
      </c>
      <c r="N12" s="7">
        <f t="shared" si="3"/>
        <v>57649</v>
      </c>
      <c r="O12" s="7">
        <f t="shared" si="4"/>
        <v>-33583</v>
      </c>
      <c r="P12" s="2"/>
    </row>
    <row r="13" spans="1:16" ht="13.8" x14ac:dyDescent="0.25">
      <c r="A13" s="2" t="s">
        <v>14</v>
      </c>
      <c r="B13" s="2"/>
      <c r="C13" s="2"/>
      <c r="D13" s="2"/>
      <c r="E13" s="7">
        <v>2956</v>
      </c>
      <c r="F13" s="7">
        <v>7516</v>
      </c>
      <c r="G13" s="7">
        <f t="shared" si="0"/>
        <v>-4560</v>
      </c>
      <c r="H13" s="7"/>
      <c r="I13" s="7">
        <v>12725</v>
      </c>
      <c r="J13" s="7">
        <v>12137</v>
      </c>
      <c r="K13" s="7">
        <f t="shared" si="1"/>
        <v>-588</v>
      </c>
      <c r="L13" s="7"/>
      <c r="M13" s="7">
        <f t="shared" si="2"/>
        <v>-9769</v>
      </c>
      <c r="N13" s="7">
        <f t="shared" si="3"/>
        <v>-4621</v>
      </c>
      <c r="O13" s="7">
        <f t="shared" si="4"/>
        <v>-5148</v>
      </c>
      <c r="P13" s="2"/>
    </row>
    <row r="14" spans="1:16" ht="13.8" x14ac:dyDescent="0.25">
      <c r="A14" s="2" t="s">
        <v>2</v>
      </c>
      <c r="B14" s="2"/>
      <c r="C14" s="2"/>
      <c r="D14" s="2"/>
      <c r="E14" s="7">
        <v>4020</v>
      </c>
      <c r="F14" s="7">
        <v>16000</v>
      </c>
      <c r="G14" s="7">
        <f t="shared" si="0"/>
        <v>-11980</v>
      </c>
      <c r="H14" s="7"/>
      <c r="I14" s="7">
        <v>17827</v>
      </c>
      <c r="J14" s="7">
        <v>7864</v>
      </c>
      <c r="K14" s="7">
        <f t="shared" si="1"/>
        <v>-9963</v>
      </c>
      <c r="L14" s="7"/>
      <c r="M14" s="7">
        <f t="shared" si="2"/>
        <v>-13807</v>
      </c>
      <c r="N14" s="7">
        <f t="shared" si="3"/>
        <v>8136</v>
      </c>
      <c r="O14" s="7">
        <f t="shared" si="4"/>
        <v>-21943</v>
      </c>
      <c r="P14" s="2"/>
    </row>
    <row r="15" spans="1:16" ht="13.8" x14ac:dyDescent="0.25">
      <c r="A15" s="2" t="s">
        <v>15</v>
      </c>
      <c r="B15" s="2"/>
      <c r="C15" s="2"/>
      <c r="D15" s="2"/>
      <c r="E15" s="7">
        <v>1</v>
      </c>
      <c r="F15" s="7">
        <v>3750</v>
      </c>
      <c r="G15" s="7">
        <f t="shared" si="0"/>
        <v>-3749</v>
      </c>
      <c r="H15" s="7"/>
      <c r="I15" s="7">
        <v>2532</v>
      </c>
      <c r="J15" s="7">
        <v>3366</v>
      </c>
      <c r="K15" s="7">
        <f t="shared" si="1"/>
        <v>834</v>
      </c>
      <c r="L15" s="7"/>
      <c r="M15" s="7">
        <f t="shared" si="2"/>
        <v>-2531</v>
      </c>
      <c r="N15" s="7">
        <f t="shared" si="3"/>
        <v>384</v>
      </c>
      <c r="O15" s="7">
        <f t="shared" si="4"/>
        <v>-2915</v>
      </c>
      <c r="P15" s="2"/>
    </row>
    <row r="16" spans="1:16" ht="13.8" x14ac:dyDescent="0.25">
      <c r="A16" s="2" t="s">
        <v>22</v>
      </c>
      <c r="B16" s="2"/>
      <c r="C16" s="2"/>
      <c r="D16" s="2"/>
      <c r="E16" s="8">
        <f>169+1108+4503+401</f>
        <v>6181</v>
      </c>
      <c r="F16" s="8">
        <f>1413+514+3206+11324</f>
        <v>16457</v>
      </c>
      <c r="G16" s="8">
        <f t="shared" si="0"/>
        <v>-10276</v>
      </c>
      <c r="H16" s="7"/>
      <c r="I16" s="8">
        <f>2134+1633+261+1565+2864+1448+91152-57110</f>
        <v>43947</v>
      </c>
      <c r="J16" s="8">
        <f>1601+1717+334+2317+3031+86053-68198</f>
        <v>26855</v>
      </c>
      <c r="K16" s="8">
        <f t="shared" si="1"/>
        <v>-17092</v>
      </c>
      <c r="L16" s="7"/>
      <c r="M16" s="8">
        <f t="shared" si="2"/>
        <v>-37766</v>
      </c>
      <c r="N16" s="8">
        <f t="shared" si="3"/>
        <v>-10398</v>
      </c>
      <c r="O16" s="8">
        <f t="shared" si="4"/>
        <v>-27368</v>
      </c>
      <c r="P16" s="2"/>
    </row>
    <row r="17" spans="1:16" ht="13.8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14.4" thickBot="1" x14ac:dyDescent="0.3">
      <c r="A18" s="2"/>
      <c r="B18" s="9" t="s">
        <v>16</v>
      </c>
      <c r="C18" s="9"/>
      <c r="D18" s="9"/>
      <c r="E18" s="10">
        <f>SUM(E8:E17)</f>
        <v>277434</v>
      </c>
      <c r="F18" s="10">
        <f>SUM(F8:F17)</f>
        <v>332715</v>
      </c>
      <c r="G18" s="10">
        <f>SUM(G8:G17)</f>
        <v>-55281</v>
      </c>
      <c r="H18" s="9"/>
      <c r="I18" s="10">
        <f>SUM(I8:I17)</f>
        <v>176593</v>
      </c>
      <c r="J18" s="10">
        <f>SUM(J8:J17)</f>
        <v>166491</v>
      </c>
      <c r="K18" s="10">
        <f>SUM(K8:K17)</f>
        <v>-10102</v>
      </c>
      <c r="L18" s="9"/>
      <c r="M18" s="10">
        <f>E18-I18</f>
        <v>100841</v>
      </c>
      <c r="N18" s="10">
        <f>F18-J18</f>
        <v>166224</v>
      </c>
      <c r="O18" s="10">
        <f>M18-N18</f>
        <v>-65383</v>
      </c>
      <c r="P18" s="2"/>
    </row>
    <row r="19" spans="1:16" ht="14.4" thickTop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13.8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13.8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13.8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13.8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13.8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</sheetData>
  <phoneticPr fontId="0" type="noConversion"/>
  <pageMargins left="0.75" right="0.75" top="1" bottom="1" header="0.5" footer="0.5"/>
  <pageSetup scale="8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5"/>
  <sheetViews>
    <sheetView topLeftCell="G1" workbookViewId="0">
      <selection activeCell="O24" sqref="O24"/>
    </sheetView>
  </sheetViews>
  <sheetFormatPr defaultRowHeight="13.2" x14ac:dyDescent="0.25"/>
  <cols>
    <col min="5" max="6" width="10.33203125" bestFit="1" customWidth="1"/>
    <col min="7" max="7" width="11" bestFit="1" customWidth="1"/>
    <col min="8" max="8" width="4.6640625" customWidth="1"/>
    <col min="9" max="9" width="10.33203125" bestFit="1" customWidth="1"/>
    <col min="10" max="10" width="11" bestFit="1" customWidth="1"/>
    <col min="11" max="11" width="9.88671875" bestFit="1" customWidth="1"/>
    <col min="12" max="12" width="4.6640625" customWidth="1"/>
    <col min="13" max="13" width="10.33203125" bestFit="1" customWidth="1"/>
    <col min="14" max="14" width="11.44140625" customWidth="1"/>
    <col min="15" max="15" width="11" bestFit="1" customWidth="1"/>
  </cols>
  <sheetData>
    <row r="1" spans="1:15" ht="17.399999999999999" x14ac:dyDescent="0.3">
      <c r="A1" s="1" t="s">
        <v>0</v>
      </c>
    </row>
    <row r="2" spans="1:15" ht="17.399999999999999" x14ac:dyDescent="0.3">
      <c r="A2" s="1" t="s">
        <v>17</v>
      </c>
    </row>
    <row r="3" spans="1:15" ht="15.6" x14ac:dyDescent="0.3">
      <c r="A3" s="11" t="s">
        <v>18</v>
      </c>
    </row>
    <row r="5" spans="1:15" ht="13.8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13.8" x14ac:dyDescent="0.25">
      <c r="A6" s="2"/>
      <c r="B6" s="2"/>
      <c r="C6" s="2"/>
      <c r="D6" s="2"/>
      <c r="E6" s="3"/>
      <c r="F6" s="3" t="s">
        <v>6</v>
      </c>
      <c r="G6" s="3"/>
      <c r="H6" s="4"/>
      <c r="I6" s="3"/>
      <c r="J6" s="3" t="s">
        <v>7</v>
      </c>
      <c r="K6" s="3"/>
      <c r="L6" s="4"/>
      <c r="M6" s="3"/>
      <c r="N6" s="3" t="s">
        <v>8</v>
      </c>
      <c r="O6" s="3"/>
    </row>
    <row r="7" spans="1:15" ht="13.8" x14ac:dyDescent="0.25">
      <c r="A7" s="2"/>
      <c r="B7" s="2"/>
      <c r="C7" s="2"/>
      <c r="D7" s="2"/>
      <c r="E7" s="5" t="s">
        <v>3</v>
      </c>
      <c r="F7" s="5" t="s">
        <v>4</v>
      </c>
      <c r="G7" s="5" t="s">
        <v>5</v>
      </c>
      <c r="H7" s="4"/>
      <c r="I7" s="5" t="s">
        <v>3</v>
      </c>
      <c r="J7" s="5" t="s">
        <v>4</v>
      </c>
      <c r="K7" s="5" t="s">
        <v>5</v>
      </c>
      <c r="L7" s="4"/>
      <c r="M7" s="5" t="s">
        <v>3</v>
      </c>
      <c r="N7" s="5" t="s">
        <v>4</v>
      </c>
      <c r="O7" s="5" t="s">
        <v>5</v>
      </c>
    </row>
    <row r="8" spans="1:15" ht="13.8" x14ac:dyDescent="0.25">
      <c r="A8" s="2" t="s">
        <v>9</v>
      </c>
      <c r="B8" s="2"/>
      <c r="C8" s="2"/>
      <c r="D8" s="2"/>
      <c r="E8" s="6">
        <v>-4982</v>
      </c>
      <c r="F8" s="6">
        <v>45000</v>
      </c>
      <c r="G8" s="6">
        <f>E8-F8</f>
        <v>-49982</v>
      </c>
      <c r="H8" s="6"/>
      <c r="I8" s="6">
        <v>16922</v>
      </c>
      <c r="J8" s="6">
        <v>16922</v>
      </c>
      <c r="K8" s="6">
        <f>J8-I8</f>
        <v>0</v>
      </c>
      <c r="L8" s="6"/>
      <c r="M8" s="6">
        <f>E8-I8</f>
        <v>-21904</v>
      </c>
      <c r="N8" s="6">
        <f>F8-J8</f>
        <v>28078</v>
      </c>
      <c r="O8" s="6">
        <f>M8-N8</f>
        <v>-49982</v>
      </c>
    </row>
    <row r="9" spans="1:15" ht="13.8" x14ac:dyDescent="0.25">
      <c r="A9" s="2" t="s">
        <v>10</v>
      </c>
      <c r="B9" s="2"/>
      <c r="C9" s="2"/>
      <c r="D9" s="2"/>
      <c r="E9" s="7">
        <f>3016-263</f>
        <v>2753</v>
      </c>
      <c r="F9" s="7">
        <f>16250+2500</f>
        <v>18750</v>
      </c>
      <c r="G9" s="7">
        <f>E9-F9</f>
        <v>-15997</v>
      </c>
      <c r="H9" s="7"/>
      <c r="I9" s="7">
        <f>8899+723</f>
        <v>9622</v>
      </c>
      <c r="J9" s="7">
        <f>8899+723</f>
        <v>9622</v>
      </c>
      <c r="K9" s="7">
        <f>J9-I9</f>
        <v>0</v>
      </c>
      <c r="L9" s="7"/>
      <c r="M9" s="7">
        <f>E9-I9</f>
        <v>-6869</v>
      </c>
      <c r="N9" s="7">
        <f>F9-J9</f>
        <v>9128</v>
      </c>
      <c r="O9" s="7">
        <f>M9-N9</f>
        <v>-15997</v>
      </c>
    </row>
    <row r="10" spans="1:15" ht="13.8" x14ac:dyDescent="0.25">
      <c r="A10" s="2" t="s">
        <v>11</v>
      </c>
      <c r="B10" s="2"/>
      <c r="C10" s="2"/>
      <c r="D10" s="2"/>
      <c r="E10" s="7">
        <v>1367</v>
      </c>
      <c r="F10" s="7">
        <v>8753</v>
      </c>
      <c r="G10" s="7">
        <f t="shared" ref="G10:G16" si="0">E10-F10</f>
        <v>-7386</v>
      </c>
      <c r="H10" s="7"/>
      <c r="I10" s="7">
        <v>3637</v>
      </c>
      <c r="J10" s="7">
        <v>3337</v>
      </c>
      <c r="K10" s="7">
        <f t="shared" ref="K10:K16" si="1">J10-I10</f>
        <v>-300</v>
      </c>
      <c r="L10" s="7"/>
      <c r="M10" s="7">
        <f t="shared" ref="M10:N16" si="2">E10-I10</f>
        <v>-2270</v>
      </c>
      <c r="N10" s="7">
        <f t="shared" si="2"/>
        <v>5416</v>
      </c>
      <c r="O10" s="7">
        <f t="shared" ref="O10:O16" si="3">M10-N10</f>
        <v>-7686</v>
      </c>
    </row>
    <row r="11" spans="1:15" ht="13.8" x14ac:dyDescent="0.25">
      <c r="A11" s="2" t="s">
        <v>12</v>
      </c>
      <c r="B11" s="2"/>
      <c r="C11" s="2"/>
      <c r="D11" s="2"/>
      <c r="E11" s="7">
        <v>34</v>
      </c>
      <c r="F11" s="7">
        <v>8875</v>
      </c>
      <c r="G11" s="7">
        <f t="shared" si="0"/>
        <v>-8841</v>
      </c>
      <c r="H11" s="7"/>
      <c r="I11" s="7">
        <v>3470</v>
      </c>
      <c r="J11" s="7">
        <v>3470</v>
      </c>
      <c r="K11" s="7">
        <f t="shared" si="1"/>
        <v>0</v>
      </c>
      <c r="L11" s="7"/>
      <c r="M11" s="7">
        <f t="shared" si="2"/>
        <v>-3436</v>
      </c>
      <c r="N11" s="7">
        <f t="shared" si="2"/>
        <v>5405</v>
      </c>
      <c r="O11" s="7">
        <f t="shared" si="3"/>
        <v>-8841</v>
      </c>
    </row>
    <row r="12" spans="1:15" ht="13.8" x14ac:dyDescent="0.25">
      <c r="A12" s="2" t="s">
        <v>13</v>
      </c>
      <c r="B12" s="2"/>
      <c r="C12" s="2"/>
      <c r="D12" s="2"/>
      <c r="E12" s="7">
        <v>4228</v>
      </c>
      <c r="F12" s="7">
        <v>29545</v>
      </c>
      <c r="G12" s="7">
        <f t="shared" si="0"/>
        <v>-25317</v>
      </c>
      <c r="H12" s="7"/>
      <c r="I12" s="7">
        <v>3131</v>
      </c>
      <c r="J12" s="7">
        <v>3131</v>
      </c>
      <c r="K12" s="7">
        <f t="shared" si="1"/>
        <v>0</v>
      </c>
      <c r="L12" s="7"/>
      <c r="M12" s="7">
        <f t="shared" si="2"/>
        <v>1097</v>
      </c>
      <c r="N12" s="7">
        <f t="shared" si="2"/>
        <v>26414</v>
      </c>
      <c r="O12" s="7">
        <f t="shared" si="3"/>
        <v>-25317</v>
      </c>
    </row>
    <row r="13" spans="1:15" ht="13.8" x14ac:dyDescent="0.25">
      <c r="A13" s="2" t="s">
        <v>14</v>
      </c>
      <c r="B13" s="2"/>
      <c r="C13" s="2"/>
      <c r="D13" s="2"/>
      <c r="E13" s="7">
        <v>21</v>
      </c>
      <c r="F13" s="7">
        <v>13306</v>
      </c>
      <c r="G13" s="7">
        <f t="shared" si="0"/>
        <v>-13285</v>
      </c>
      <c r="H13" s="7"/>
      <c r="I13" s="7">
        <v>8763</v>
      </c>
      <c r="J13" s="7">
        <v>8763</v>
      </c>
      <c r="K13" s="7">
        <f t="shared" si="1"/>
        <v>0</v>
      </c>
      <c r="L13" s="7"/>
      <c r="M13" s="7">
        <f t="shared" si="2"/>
        <v>-8742</v>
      </c>
      <c r="N13" s="7">
        <f t="shared" si="2"/>
        <v>4543</v>
      </c>
      <c r="O13" s="7">
        <f t="shared" si="3"/>
        <v>-13285</v>
      </c>
    </row>
    <row r="14" spans="1:15" ht="13.8" x14ac:dyDescent="0.25">
      <c r="A14" s="2" t="s">
        <v>2</v>
      </c>
      <c r="B14" s="2"/>
      <c r="C14" s="2"/>
      <c r="D14" s="2"/>
      <c r="E14" s="7">
        <v>271</v>
      </c>
      <c r="F14" s="7">
        <v>44000</v>
      </c>
      <c r="G14" s="7">
        <f t="shared" si="0"/>
        <v>-43729</v>
      </c>
      <c r="H14" s="7"/>
      <c r="I14" s="7">
        <v>4459</v>
      </c>
      <c r="J14" s="7">
        <v>2619</v>
      </c>
      <c r="K14" s="7">
        <f t="shared" si="1"/>
        <v>-1840</v>
      </c>
      <c r="L14" s="7"/>
      <c r="M14" s="7">
        <f t="shared" si="2"/>
        <v>-4188</v>
      </c>
      <c r="N14" s="7">
        <f t="shared" si="2"/>
        <v>41381</v>
      </c>
      <c r="O14" s="7">
        <f t="shared" si="3"/>
        <v>-45569</v>
      </c>
    </row>
    <row r="15" spans="1:15" ht="13.8" x14ac:dyDescent="0.25">
      <c r="A15" s="2" t="s">
        <v>15</v>
      </c>
      <c r="B15" s="2"/>
      <c r="C15" s="2"/>
      <c r="D15" s="2"/>
      <c r="E15" s="7">
        <v>0</v>
      </c>
      <c r="F15" s="7">
        <v>3750</v>
      </c>
      <c r="G15" s="7">
        <f t="shared" si="0"/>
        <v>-3750</v>
      </c>
      <c r="H15" s="7"/>
      <c r="I15" s="7">
        <v>3366</v>
      </c>
      <c r="J15" s="7">
        <v>3366</v>
      </c>
      <c r="K15" s="7">
        <f t="shared" si="1"/>
        <v>0</v>
      </c>
      <c r="L15" s="7"/>
      <c r="M15" s="7">
        <f t="shared" si="2"/>
        <v>-3366</v>
      </c>
      <c r="N15" s="7">
        <f t="shared" si="2"/>
        <v>384</v>
      </c>
      <c r="O15" s="7">
        <f t="shared" si="3"/>
        <v>-3750</v>
      </c>
    </row>
    <row r="16" spans="1:15" ht="13.8" x14ac:dyDescent="0.25">
      <c r="A16" s="2" t="s">
        <v>22</v>
      </c>
      <c r="B16" s="2"/>
      <c r="C16" s="2"/>
      <c r="D16" s="2"/>
      <c r="E16" s="8">
        <v>0</v>
      </c>
      <c r="F16" s="8">
        <f>1603+1731</f>
        <v>3334</v>
      </c>
      <c r="G16" s="8">
        <f t="shared" si="0"/>
        <v>-3334</v>
      </c>
      <c r="H16" s="7"/>
      <c r="I16" s="8">
        <f>138+766+1013+42642-23192</f>
        <v>21367</v>
      </c>
      <c r="J16" s="8">
        <f>138+766+1013+42642-23192</f>
        <v>21367</v>
      </c>
      <c r="K16" s="8">
        <f t="shared" si="1"/>
        <v>0</v>
      </c>
      <c r="L16" s="7"/>
      <c r="M16" s="8">
        <f t="shared" si="2"/>
        <v>-21367</v>
      </c>
      <c r="N16" s="8">
        <f t="shared" si="2"/>
        <v>-18033</v>
      </c>
      <c r="O16" s="8">
        <f t="shared" si="3"/>
        <v>-3334</v>
      </c>
    </row>
    <row r="17" spans="1:15" ht="13.8" x14ac:dyDescent="0.25">
      <c r="A17" s="2"/>
      <c r="B17" s="2"/>
      <c r="C17" s="2"/>
      <c r="D17" s="2"/>
      <c r="E17" s="14"/>
      <c r="F17" s="14"/>
      <c r="G17" s="14"/>
      <c r="H17" s="7"/>
      <c r="I17" s="14"/>
      <c r="J17" s="14"/>
      <c r="K17" s="14"/>
      <c r="L17" s="7"/>
      <c r="M17" s="14"/>
      <c r="N17" s="14"/>
      <c r="O17" s="14"/>
    </row>
    <row r="18" spans="1:15" ht="13.8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14.4" thickBot="1" x14ac:dyDescent="0.3">
      <c r="A19" s="2"/>
      <c r="B19" s="9" t="s">
        <v>16</v>
      </c>
      <c r="C19" s="9"/>
      <c r="D19" s="9"/>
      <c r="E19" s="10">
        <f>SUM(E8:E18)</f>
        <v>3692</v>
      </c>
      <c r="F19" s="10">
        <f>SUM(F8:F18)</f>
        <v>175313</v>
      </c>
      <c r="G19" s="10">
        <f>SUM(G8:G18)</f>
        <v>-171621</v>
      </c>
      <c r="H19" s="9"/>
      <c r="I19" s="10">
        <f>SUM(I8:I18)</f>
        <v>74737</v>
      </c>
      <c r="J19" s="10">
        <f>SUM(J8:J18)</f>
        <v>72597</v>
      </c>
      <c r="K19" s="10">
        <f>SUM(K8:K18)</f>
        <v>-2140</v>
      </c>
      <c r="L19" s="9"/>
      <c r="M19" s="10">
        <f>E19-I19</f>
        <v>-71045</v>
      </c>
      <c r="N19" s="10">
        <f>F19-J19</f>
        <v>102716</v>
      </c>
      <c r="O19" s="12">
        <f>M19-N19</f>
        <v>-173761</v>
      </c>
    </row>
    <row r="20" spans="1:15" ht="13.8" thickTop="1" x14ac:dyDescent="0.25"/>
    <row r="21" spans="1:15" ht="13.8" x14ac:dyDescent="0.25">
      <c r="M21" s="2" t="s">
        <v>19</v>
      </c>
      <c r="N21" s="2"/>
      <c r="O21" s="7">
        <v>-50000</v>
      </c>
    </row>
    <row r="22" spans="1:15" ht="13.8" x14ac:dyDescent="0.25">
      <c r="M22" s="2" t="s">
        <v>20</v>
      </c>
      <c r="N22" s="2"/>
      <c r="O22" s="8">
        <v>-20000</v>
      </c>
    </row>
    <row r="23" spans="1:15" ht="13.8" x14ac:dyDescent="0.25">
      <c r="M23" s="2"/>
      <c r="N23" s="2"/>
      <c r="O23" s="2"/>
    </row>
    <row r="24" spans="1:15" ht="14.4" thickBot="1" x14ac:dyDescent="0.3">
      <c r="M24" s="9" t="s">
        <v>21</v>
      </c>
      <c r="N24" s="9"/>
      <c r="O24" s="10">
        <f>SUM(O19:O22)</f>
        <v>-243761</v>
      </c>
    </row>
    <row r="25" spans="1:15" ht="13.8" thickTop="1" x14ac:dyDescent="0.25"/>
  </sheetData>
  <phoneticPr fontId="0" type="noConversion"/>
  <pageMargins left="0.75" right="0.75" top="1" bottom="1" header="0.5" footer="0.5"/>
  <pageSetup scale="8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9"/>
  <sheetViews>
    <sheetView workbookViewId="0">
      <selection activeCell="A6" sqref="A6"/>
    </sheetView>
  </sheetViews>
  <sheetFormatPr defaultRowHeight="13.2" x14ac:dyDescent="0.25"/>
  <cols>
    <col min="5" max="5" width="14" bestFit="1" customWidth="1"/>
    <col min="7" max="7" width="12" bestFit="1" customWidth="1"/>
  </cols>
  <sheetData>
    <row r="1" spans="1:7" ht="17.399999999999999" x14ac:dyDescent="0.3">
      <c r="A1" s="1" t="s">
        <v>0</v>
      </c>
    </row>
    <row r="2" spans="1:7" ht="17.399999999999999" x14ac:dyDescent="0.3">
      <c r="A2" s="1" t="s">
        <v>23</v>
      </c>
    </row>
    <row r="3" spans="1:7" ht="17.399999999999999" x14ac:dyDescent="0.3">
      <c r="A3" s="1" t="s">
        <v>43</v>
      </c>
    </row>
    <row r="4" spans="1:7" ht="15.6" x14ac:dyDescent="0.3">
      <c r="A4" s="11" t="s">
        <v>37</v>
      </c>
    </row>
    <row r="9" spans="1:7" x14ac:dyDescent="0.25">
      <c r="A9" s="15"/>
      <c r="B9" s="16" t="s">
        <v>25</v>
      </c>
      <c r="C9" s="15"/>
      <c r="D9" s="18"/>
      <c r="E9" s="16" t="s">
        <v>40</v>
      </c>
      <c r="F9" s="13"/>
      <c r="G9" s="16" t="s">
        <v>26</v>
      </c>
    </row>
    <row r="11" spans="1:7" x14ac:dyDescent="0.25">
      <c r="A11" t="s">
        <v>44</v>
      </c>
      <c r="E11" t="s">
        <v>45</v>
      </c>
      <c r="G11" s="17">
        <v>-9648677</v>
      </c>
    </row>
    <row r="12" spans="1:7" x14ac:dyDescent="0.25">
      <c r="A12" t="s">
        <v>46</v>
      </c>
      <c r="E12" t="s">
        <v>47</v>
      </c>
      <c r="G12" s="17">
        <v>-6295507</v>
      </c>
    </row>
    <row r="13" spans="1:7" x14ac:dyDescent="0.25">
      <c r="A13" t="s">
        <v>48</v>
      </c>
      <c r="E13" t="s">
        <v>47</v>
      </c>
      <c r="G13" s="17">
        <v>-5930191</v>
      </c>
    </row>
    <row r="14" spans="1:7" x14ac:dyDescent="0.25">
      <c r="A14" t="s">
        <v>46</v>
      </c>
      <c r="E14" t="s">
        <v>47</v>
      </c>
      <c r="G14" s="17">
        <v>-5263507</v>
      </c>
    </row>
    <row r="15" spans="1:7" x14ac:dyDescent="0.25">
      <c r="A15" t="s">
        <v>49</v>
      </c>
      <c r="E15" t="s">
        <v>47</v>
      </c>
      <c r="G15" s="17">
        <v>-4963207</v>
      </c>
    </row>
    <row r="16" spans="1:7" x14ac:dyDescent="0.25">
      <c r="A16" t="s">
        <v>51</v>
      </c>
      <c r="E16" t="s">
        <v>50</v>
      </c>
      <c r="G16" s="17">
        <v>-3921000</v>
      </c>
    </row>
    <row r="17" spans="1:7" x14ac:dyDescent="0.25">
      <c r="A17" t="s">
        <v>51</v>
      </c>
      <c r="E17" t="s">
        <v>50</v>
      </c>
      <c r="G17" s="17">
        <v>-3855900</v>
      </c>
    </row>
    <row r="18" spans="1:7" x14ac:dyDescent="0.25">
      <c r="A18" t="s">
        <v>51</v>
      </c>
      <c r="E18" t="s">
        <v>50</v>
      </c>
      <c r="G18" s="17">
        <v>-3828000</v>
      </c>
    </row>
    <row r="19" spans="1:7" x14ac:dyDescent="0.25">
      <c r="A19" t="s">
        <v>52</v>
      </c>
      <c r="E19" t="s">
        <v>50</v>
      </c>
      <c r="G19" s="17">
        <v>-3263493</v>
      </c>
    </row>
    <row r="20" spans="1:7" x14ac:dyDescent="0.25">
      <c r="A20" t="s">
        <v>44</v>
      </c>
      <c r="E20" t="s">
        <v>50</v>
      </c>
      <c r="G20" s="17">
        <v>-3116613</v>
      </c>
    </row>
    <row r="21" spans="1:7" x14ac:dyDescent="0.25">
      <c r="A21" t="s">
        <v>44</v>
      </c>
      <c r="E21" t="s">
        <v>50</v>
      </c>
      <c r="G21" s="17">
        <v>-3098188</v>
      </c>
    </row>
    <row r="22" spans="1:7" x14ac:dyDescent="0.25">
      <c r="A22" t="s">
        <v>46</v>
      </c>
      <c r="E22" t="s">
        <v>50</v>
      </c>
      <c r="G22" s="17">
        <v>-3031155</v>
      </c>
    </row>
    <row r="23" spans="1:7" x14ac:dyDescent="0.25">
      <c r="G23" s="17"/>
    </row>
    <row r="24" spans="1:7" x14ac:dyDescent="0.25">
      <c r="G24" s="17"/>
    </row>
    <row r="25" spans="1:7" x14ac:dyDescent="0.25">
      <c r="G25" s="17"/>
    </row>
    <row r="26" spans="1:7" x14ac:dyDescent="0.25">
      <c r="G26" s="17"/>
    </row>
    <row r="27" spans="1:7" x14ac:dyDescent="0.25">
      <c r="G27" s="17"/>
    </row>
    <row r="28" spans="1:7" x14ac:dyDescent="0.25">
      <c r="G28" s="17"/>
    </row>
    <row r="29" spans="1:7" x14ac:dyDescent="0.25">
      <c r="G29" s="1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2"/>
  <sheetViews>
    <sheetView workbookViewId="0">
      <selection activeCell="A6" sqref="A6"/>
    </sheetView>
  </sheetViews>
  <sheetFormatPr defaultRowHeight="13.2" x14ac:dyDescent="0.25"/>
  <cols>
    <col min="5" max="5" width="12.44140625" bestFit="1" customWidth="1"/>
    <col min="6" max="6" width="9.109375" customWidth="1"/>
    <col min="7" max="7" width="12.33203125" bestFit="1" customWidth="1"/>
  </cols>
  <sheetData>
    <row r="1" spans="1:7" ht="17.399999999999999" x14ac:dyDescent="0.3">
      <c r="A1" s="1" t="s">
        <v>0</v>
      </c>
    </row>
    <row r="2" spans="1:7" ht="17.399999999999999" x14ac:dyDescent="0.3">
      <c r="A2" s="1" t="s">
        <v>23</v>
      </c>
    </row>
    <row r="3" spans="1:7" ht="17.399999999999999" x14ac:dyDescent="0.3">
      <c r="A3" s="1" t="s">
        <v>24</v>
      </c>
    </row>
    <row r="4" spans="1:7" ht="15.6" x14ac:dyDescent="0.3">
      <c r="A4" s="11" t="s">
        <v>37</v>
      </c>
    </row>
    <row r="9" spans="1:7" x14ac:dyDescent="0.25">
      <c r="A9" s="15"/>
      <c r="B9" s="16" t="s">
        <v>25</v>
      </c>
      <c r="C9" s="15"/>
      <c r="D9" s="18"/>
      <c r="E9" s="16" t="s">
        <v>40</v>
      </c>
      <c r="F9" s="13"/>
      <c r="G9" s="16" t="s">
        <v>26</v>
      </c>
    </row>
    <row r="11" spans="1:7" x14ac:dyDescent="0.25">
      <c r="A11" t="s">
        <v>27</v>
      </c>
      <c r="E11" t="s">
        <v>41</v>
      </c>
      <c r="G11" s="17">
        <v>-15860279</v>
      </c>
    </row>
    <row r="12" spans="1:7" x14ac:dyDescent="0.25">
      <c r="A12" t="s">
        <v>28</v>
      </c>
      <c r="E12" t="s">
        <v>41</v>
      </c>
      <c r="G12" s="17">
        <v>-13933926</v>
      </c>
    </row>
    <row r="13" spans="1:7" x14ac:dyDescent="0.25">
      <c r="A13" t="s">
        <v>29</v>
      </c>
      <c r="E13" t="s">
        <v>41</v>
      </c>
      <c r="G13" s="17">
        <v>-10404567</v>
      </c>
    </row>
    <row r="14" spans="1:7" x14ac:dyDescent="0.25">
      <c r="A14" t="s">
        <v>30</v>
      </c>
      <c r="E14" t="s">
        <v>41</v>
      </c>
      <c r="G14" s="17">
        <v>-8250258</v>
      </c>
    </row>
    <row r="15" spans="1:7" x14ac:dyDescent="0.25">
      <c r="A15" t="s">
        <v>31</v>
      </c>
      <c r="E15" t="s">
        <v>41</v>
      </c>
      <c r="G15" s="17">
        <v>-6787327</v>
      </c>
    </row>
    <row r="16" spans="1:7" x14ac:dyDescent="0.25">
      <c r="A16" t="s">
        <v>32</v>
      </c>
      <c r="E16" t="s">
        <v>41</v>
      </c>
      <c r="G16" s="17">
        <v>-4740417</v>
      </c>
    </row>
    <row r="17" spans="1:7" x14ac:dyDescent="0.25">
      <c r="A17" t="s">
        <v>33</v>
      </c>
      <c r="E17" t="s">
        <v>41</v>
      </c>
      <c r="G17" s="17">
        <v>-4500000</v>
      </c>
    </row>
    <row r="18" spans="1:7" x14ac:dyDescent="0.25">
      <c r="A18" t="s">
        <v>38</v>
      </c>
      <c r="E18" t="s">
        <v>42</v>
      </c>
      <c r="G18" s="17">
        <v>-3720846</v>
      </c>
    </row>
    <row r="19" spans="1:7" x14ac:dyDescent="0.25">
      <c r="A19" t="s">
        <v>39</v>
      </c>
      <c r="E19" t="s">
        <v>42</v>
      </c>
      <c r="G19" s="17">
        <v>-3537382</v>
      </c>
    </row>
    <row r="20" spans="1:7" x14ac:dyDescent="0.25">
      <c r="A20" t="s">
        <v>34</v>
      </c>
      <c r="E20" t="s">
        <v>41</v>
      </c>
      <c r="G20" s="17">
        <v>-3156478</v>
      </c>
    </row>
    <row r="21" spans="1:7" x14ac:dyDescent="0.25">
      <c r="A21" t="s">
        <v>35</v>
      </c>
      <c r="E21" t="s">
        <v>41</v>
      </c>
      <c r="G21" s="17">
        <v>-3086324</v>
      </c>
    </row>
    <row r="22" spans="1:7" x14ac:dyDescent="0.25">
      <c r="A22" t="s">
        <v>36</v>
      </c>
      <c r="E22" t="s">
        <v>41</v>
      </c>
      <c r="G22" s="17">
        <v>-3071652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3Q YTD</vt:lpstr>
      <vt:lpstr>4Q</vt:lpstr>
      <vt:lpstr>CRUDE</vt:lpstr>
      <vt:lpstr>COAL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bprice</dc:creator>
  <cp:lastModifiedBy>Havlíček Jan</cp:lastModifiedBy>
  <cp:lastPrinted>2001-10-16T16:21:33Z</cp:lastPrinted>
  <dcterms:created xsi:type="dcterms:W3CDTF">2001-10-16T15:14:26Z</dcterms:created>
  <dcterms:modified xsi:type="dcterms:W3CDTF">2023-09-10T11:11:32Z</dcterms:modified>
</cp:coreProperties>
</file>