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68" yWindow="216" windowWidth="15072" windowHeight="7980" tabRatio="908" activeTab="2"/>
  </bookViews>
  <sheets>
    <sheet name="C&amp;P comm" sheetId="42" r:id="rId1"/>
    <sheet name="Actuals" sheetId="4" state="hidden" r:id="rId2"/>
    <sheet name="Crude - Physical" sheetId="43" r:id="rId3"/>
    <sheet name="Crude - Financial" sheetId="38" r:id="rId4"/>
    <sheet name="Coal" sheetId="25" state="hidden" r:id="rId5"/>
    <sheet name="Coal2" sheetId="26" state="hidden" r:id="rId6"/>
    <sheet name="Emissions" sheetId="27" state="hidden" r:id="rId7"/>
    <sheet name="Emissions2" sheetId="28" state="hidden" r:id="rId8"/>
    <sheet name="Crude - Mgmt" sheetId="40" r:id="rId9"/>
    <sheet name="Distillates" sheetId="29" r:id="rId10"/>
    <sheet name="Fuel Oil" sheetId="31" r:id="rId11"/>
    <sheet name="Gasoline" sheetId="33" r:id="rId12"/>
    <sheet name="LPG" sheetId="44" r:id="rId13"/>
    <sheet name="Petchem" sheetId="45" r:id="rId14"/>
    <sheet name="Pan Nat" sheetId="46" r:id="rId15"/>
    <sheet name="Finland" sheetId="47" r:id="rId16"/>
    <sheet name="FGH" sheetId="48" r:id="rId17"/>
    <sheet name="Other" sheetId="49" r:id="rId18"/>
    <sheet name="Orig" sheetId="50" r:id="rId19"/>
    <sheet name="Timber" sheetId="51" r:id="rId20"/>
  </sheets>
  <externalReferences>
    <externalReference r:id="rId21"/>
  </externalReferences>
  <definedNames>
    <definedName name="_xlnm.Criteria">#REF!</definedName>
    <definedName name="CriteriaAll">#REF!</definedName>
    <definedName name="CriteriaForUK">#REF!</definedName>
    <definedName name="DealMakerTable">#REF!</definedName>
    <definedName name="Hedge_Beta">#REF!</definedName>
    <definedName name="Hedge_Daily_P_L">#REF!</definedName>
    <definedName name="Hedge_QTD_P_L">#REF!</definedName>
    <definedName name="HedgeNames">#REF!</definedName>
    <definedName name="HedgeUsedMarketValue">#REF!</definedName>
    <definedName name="IndexLivePercentChange">#REF!</definedName>
    <definedName name="IndexSummaryTable">#REF!</definedName>
    <definedName name="IndexTags">#REF!</definedName>
    <definedName name="IndexValues">#REF!</definedName>
    <definedName name="NAMEECM_Non_SLP_Total">#REF!</definedName>
    <definedName name="NAMEECM_SLP_Total">#REF!</definedName>
    <definedName name="NAMEEnron_Asia_Pacific_Total">#REF!</definedName>
    <definedName name="NAMEEnron_Broadband_Svcs._Total">#REF!</definedName>
    <definedName name="NAMEEnron_CALME_Total">#REF!</definedName>
    <definedName name="NAMEEnron_Corp._Total">#REF!</definedName>
    <definedName name="NAMEEnron_Europe_Total">#REF!</definedName>
    <definedName name="NAMEEnron_NA_Accrual_Income">#REF!</definedName>
    <definedName name="NAMEEnron_NA_Funding_Cost">#REF!</definedName>
    <definedName name="NAMEEnron_NA_Int_l_Total">#REF!</definedName>
    <definedName name="NAMEEnron_NA_Total">#REF!</definedName>
    <definedName name="NAMEEnron_Networks_Total">#REF!</definedName>
    <definedName name="NAMEEnron_South_America_Total">#REF!</definedName>
    <definedName name="NAMEGrand_Total">#REF!</definedName>
    <definedName name="NAMEPortfolio_Insurance">#REF!</definedName>
    <definedName name="PL_Date">#REF!</definedName>
    <definedName name="Position">#REF!</definedName>
    <definedName name="Pricing_Type_Options">#REF!</definedName>
    <definedName name="PricingTypeOptions">#REF!</definedName>
    <definedName name="_xlnm.Print_Area" localSheetId="1">Actuals!$1:$1048576</definedName>
    <definedName name="_xlnm.Print_Area" localSheetId="4">Coal!$A$1:$H$38</definedName>
    <definedName name="_xlnm.Print_Area" localSheetId="5">Coal2!$A$1:$H$38</definedName>
    <definedName name="_xlnm.Print_Area" localSheetId="3">'Crude - Financial'!$A$1:$H$38</definedName>
    <definedName name="_xlnm.Print_Area" localSheetId="8">'Crude - Mgmt'!$A$1:$H$38</definedName>
    <definedName name="_xlnm.Print_Area" localSheetId="2">'Crude - Physical'!$A$1:$H$38</definedName>
    <definedName name="_xlnm.Print_Area" localSheetId="9">Distillates!$A$1:$H$38</definedName>
    <definedName name="_xlnm.Print_Area" localSheetId="6">Emissions!$A$1:$H$38</definedName>
    <definedName name="_xlnm.Print_Area" localSheetId="7">Emissions2!$A$1:$H$38</definedName>
    <definedName name="_xlnm.Print_Area" localSheetId="16">FGH!$A$1:$H$38</definedName>
    <definedName name="_xlnm.Print_Area" localSheetId="15">Finland!$A$1:$H$38</definedName>
    <definedName name="_xlnm.Print_Area" localSheetId="10">'Fuel Oil'!$A$1:$H$38</definedName>
    <definedName name="_xlnm.Print_Area" localSheetId="11">Gasoline!$A$1:$H$38</definedName>
    <definedName name="_xlnm.Print_Area" localSheetId="12">LPG!$A$1:$H$38</definedName>
    <definedName name="_xlnm.Print_Area" localSheetId="18">Orig!$A$1:$H$38</definedName>
    <definedName name="_xlnm.Print_Area" localSheetId="17">Other!$A$1:$H$38</definedName>
    <definedName name="_xlnm.Print_Area" localSheetId="14">'Pan Nat'!$A$1:$H$38</definedName>
    <definedName name="_xlnm.Print_Area" localSheetId="13">Petchem!$A$1:$H$38</definedName>
    <definedName name="_xlnm.Print_Area" localSheetId="19">Timber!$A$1:$H$38</definedName>
    <definedName name="StockPriceTable">#REF!</definedName>
    <definedName name="SummaryPivotPoint">#REF!</definedName>
    <definedName name="Z_83874C97_8BB7_11D2_9732_00104B678AA7_.wvu.Cols" hidden="1">#REF!,#REF!,#REF!,#REF!</definedName>
    <definedName name="Z_83874C97_8BB7_11D2_9732_00104B678AA7_.wvu.PrintArea" hidden="1">#REF!</definedName>
    <definedName name="Z_83874C97_8BB7_11D2_9732_00104B678AA7_.wvu.PrintTitles" hidden="1">#REF!</definedName>
  </definedNames>
  <calcPr calcId="92512" fullCalcOnLoad="1"/>
</workbook>
</file>

<file path=xl/calcChain.xml><?xml version="1.0" encoding="utf-8"?>
<calcChain xmlns="http://schemas.openxmlformats.org/spreadsheetml/2006/main">
  <c r="Q6" i="4" l="1"/>
  <c r="N7" i="4"/>
  <c r="O7" i="4"/>
  <c r="P7" i="4"/>
  <c r="Q7" i="4"/>
  <c r="Q8" i="4"/>
  <c r="Q9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B17" i="4"/>
  <c r="C17" i="4"/>
  <c r="D17" i="4"/>
  <c r="E17" i="4"/>
  <c r="F17" i="4"/>
  <c r="G17" i="4"/>
  <c r="H17" i="4"/>
  <c r="I17" i="4"/>
  <c r="Q17" i="4"/>
  <c r="N18" i="4"/>
  <c r="O18" i="4"/>
  <c r="P18" i="4"/>
  <c r="Q18" i="4"/>
  <c r="Q19" i="4"/>
  <c r="Q20" i="4"/>
  <c r="Q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B23" i="4"/>
  <c r="C23" i="4"/>
  <c r="D23" i="4"/>
  <c r="E23" i="4"/>
  <c r="F23" i="4"/>
  <c r="G23" i="4"/>
  <c r="H23" i="4"/>
  <c r="I23" i="4"/>
  <c r="Q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Q29" i="4"/>
  <c r="Q30" i="4"/>
  <c r="Q31" i="4"/>
  <c r="Q32" i="4"/>
  <c r="Q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Q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Q35" i="4"/>
  <c r="P19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</calcChain>
</file>

<file path=xl/sharedStrings.xml><?xml version="1.0" encoding="utf-8"?>
<sst xmlns="http://schemas.openxmlformats.org/spreadsheetml/2006/main" count="179" uniqueCount="52">
  <si>
    <t>Liquids</t>
  </si>
  <si>
    <t>Coal</t>
  </si>
  <si>
    <t>Weather</t>
  </si>
  <si>
    <t>Emissions</t>
  </si>
  <si>
    <t>Expansion of Existing Business</t>
  </si>
  <si>
    <t>EBIT</t>
  </si>
  <si>
    <t>Financial Trading</t>
  </si>
  <si>
    <t>Gross Margin</t>
  </si>
  <si>
    <t>Coal and Emissions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</si>
  <si>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</si>
  <si>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</si>
  <si>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</si>
  <si>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</si>
  <si>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</si>
  <si>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</si>
  <si>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</si>
  <si>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</si>
  <si>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</si>
  <si>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</si>
  <si>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</si>
  <si>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</si>
  <si>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TOTAL</t>
  </si>
  <si>
    <t>Subtotal Commercial</t>
  </si>
  <si>
    <t>($000's)</t>
  </si>
  <si>
    <t>2001 Q1</t>
  </si>
  <si>
    <t>Deal count</t>
  </si>
  <si>
    <t>2001 Q2</t>
  </si>
  <si>
    <t>2001 Q3 **</t>
  </si>
  <si>
    <t>2001 Q3 *</t>
  </si>
  <si>
    <t>2000 Q4 *</t>
  </si>
  <si>
    <t>C&amp;P w/o Timber</t>
  </si>
  <si>
    <t>CRUDE &amp; PRODUCTS GROSS MARGIN</t>
  </si>
  <si>
    <t>$ in 000's</t>
  </si>
  <si>
    <t>Crude - Physical</t>
  </si>
  <si>
    <t>Crude - Financial</t>
  </si>
  <si>
    <t xml:space="preserve">Crude - Mgmt </t>
  </si>
  <si>
    <t>Distillates</t>
  </si>
  <si>
    <t>Fuel Oil/Resid</t>
  </si>
  <si>
    <t>Gasoline</t>
  </si>
  <si>
    <t>LPG's</t>
  </si>
  <si>
    <t>Petchems/Plastics</t>
  </si>
  <si>
    <t>Pan Nat</t>
  </si>
  <si>
    <t>Finland</t>
  </si>
  <si>
    <t>FGH</t>
  </si>
  <si>
    <t>Other</t>
  </si>
  <si>
    <t>Total</t>
  </si>
  <si>
    <t>Check Totals</t>
  </si>
  <si>
    <t>Crude - Mgmt</t>
  </si>
  <si>
    <t>Fuel Oil/Residual</t>
  </si>
  <si>
    <t>Origination</t>
  </si>
  <si>
    <t>Timber</t>
  </si>
  <si>
    <t>2001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</si>
</sst>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83" formatCode="0.00_)"/>
    <numFmt numFmtId="184" formatCode="#,###.000_);\(#,##0.000\);\ \-\ _ "/>
    <numFmt numFmtId="185" formatCode="0.0_;"/>
    <numFmt numFmtId="186" formatCode="&quot;$&quot;\ \ \ #,##0.00_);\(&quot;$&quot;\ \ \ #,##0.00\);&quot;$&quot;\ \ \ \ \ \ \ \ \ \ \-"/>
    <numFmt numFmtId="187" formatCode="#,##0.0000_);\(#,##0.0000\);_ \-\ \ "/>
    <numFmt numFmtId="188" formatCode="0.0_%;\(0.0\)%;\ \-\ \ \ "/>
    <numFmt numFmtId="189" formatCode="0.0%_);\(0.0\)%;\ \-"/>
  </numFmts>
  <fonts count="24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8"/>
      <name val="Arial"/>
      <family val="2"/>
    </font>
    <font>
      <b/>
      <sz val="26"/>
      <name val="Arial"/>
      <family val="2"/>
    </font>
    <font>
      <sz val="10"/>
      <name val="Tahoma"/>
    </font>
    <font>
      <sz val="11"/>
      <name val="Arial Narrow"/>
      <family val="2"/>
    </font>
    <font>
      <sz val="20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i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2"/>
      <name val="Arial Narrow"/>
      <family val="2"/>
    </font>
    <font>
      <sz val="10"/>
      <name val="Tahoma"/>
      <family val="2"/>
    </font>
    <font>
      <sz val="11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186" fontId="1" fillId="2" borderId="1">
      <alignment horizontal="center" vertical="center"/>
    </xf>
    <xf numFmtId="0" fontId="1" fillId="0" borderId="0" applyFill="0" applyBorder="0" applyAlignment="0"/>
    <xf numFmtId="43" fontId="1" fillId="0" borderId="0" applyFont="0" applyFill="0" applyBorder="0" applyAlignment="0" applyProtection="0"/>
    <xf numFmtId="6" fontId="8" fillId="0" borderId="0">
      <protection locked="0"/>
    </xf>
    <xf numFmtId="187" fontId="1" fillId="0" borderId="0">
      <protection locked="0"/>
    </xf>
    <xf numFmtId="38" fontId="9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2" fillId="0" borderId="2" applyNumberFormat="0" applyAlignment="0" applyProtection="0">
      <alignment horizontal="left" vertical="center"/>
    </xf>
    <xf numFmtId="0" fontId="2" fillId="0" borderId="3">
      <alignment horizontal="left" vertical="center"/>
    </xf>
    <xf numFmtId="0" fontId="1" fillId="0" borderId="0">
      <protection locked="0"/>
    </xf>
    <xf numFmtId="0" fontId="1" fillId="0" borderId="0">
      <protection locked="0"/>
    </xf>
    <xf numFmtId="0" fontId="11" fillId="0" borderId="4" applyNumberFormat="0" applyFill="0" applyAlignment="0" applyProtection="0"/>
    <xf numFmtId="10" fontId="9" fillId="4" borderId="5" applyNumberFormat="0" applyBorder="0" applyAlignment="0" applyProtection="0"/>
    <xf numFmtId="37" fontId="12" fillId="0" borderId="0"/>
    <xf numFmtId="183" fontId="13" fillId="0" borderId="0"/>
    <xf numFmtId="0" fontId="5" fillId="0" borderId="0"/>
    <xf numFmtId="0" fontId="5" fillId="0" borderId="0"/>
    <xf numFmtId="10" fontId="1" fillId="0" borderId="0" applyFont="0" applyFill="0" applyBorder="0" applyAlignment="0" applyProtection="0"/>
    <xf numFmtId="0" fontId="1" fillId="0" borderId="6">
      <protection locked="0"/>
    </xf>
    <xf numFmtId="37" fontId="9" fillId="5" borderId="0" applyNumberFormat="0" applyBorder="0" applyAlignment="0" applyProtection="0"/>
    <xf numFmtId="37" fontId="14" fillId="0" borderId="0"/>
    <xf numFmtId="37" fontId="14" fillId="3" borderId="0" applyNumberFormat="0" applyBorder="0" applyAlignment="0" applyProtection="0"/>
    <xf numFmtId="3" fontId="15" fillId="0" borderId="4" applyProtection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16" fillId="0" borderId="0"/>
  </cellStyleXfs>
  <cellXfs count="41">
    <xf numFmtId="0" fontId="0" fillId="0" borderId="0" xfId="0"/>
    <xf numFmtId="0" fontId="19" fillId="0" borderId="0" xfId="17" applyFont="1" applyBorder="1"/>
    <xf numFmtId="0" fontId="19" fillId="0" borderId="0" xfId="17" applyFont="1"/>
    <xf numFmtId="0" fontId="20" fillId="0" borderId="0" xfId="17" applyFont="1" applyBorder="1"/>
    <xf numFmtId="0" fontId="6" fillId="0" borderId="0" xfId="16" applyFont="1" applyBorder="1"/>
    <xf numFmtId="165" fontId="6" fillId="0" borderId="0" xfId="3" applyNumberFormat="1" applyFont="1" applyBorder="1"/>
    <xf numFmtId="37" fontId="19" fillId="0" borderId="0" xfId="17" applyNumberFormat="1" applyFont="1" applyBorder="1"/>
    <xf numFmtId="165" fontId="6" fillId="0" borderId="0" xfId="3" applyNumberFormat="1" applyFont="1" applyFill="1" applyBorder="1"/>
    <xf numFmtId="17" fontId="0" fillId="0" borderId="0" xfId="0" applyNumberFormat="1"/>
    <xf numFmtId="164" fontId="0" fillId="0" borderId="0" xfId="3" applyNumberFormat="1" applyFont="1"/>
    <xf numFmtId="164" fontId="21" fillId="0" borderId="0" xfId="3" applyNumberFormat="1" applyFont="1"/>
    <xf numFmtId="0" fontId="0" fillId="0" borderId="0" xfId="0" applyFill="1" applyBorder="1"/>
    <xf numFmtId="37" fontId="20" fillId="0" borderId="7" xfId="17" applyNumberFormat="1" applyFont="1" applyBorder="1" applyAlignment="1"/>
    <xf numFmtId="0" fontId="17" fillId="0" borderId="8" xfId="17" quotePrefix="1" applyFont="1" applyBorder="1"/>
    <xf numFmtId="0" fontId="18" fillId="0" borderId="3" xfId="17" applyFont="1" applyBorder="1" applyAlignment="1">
      <alignment horizontal="centerContinuous"/>
    </xf>
    <xf numFmtId="0" fontId="18" fillId="0" borderId="9" xfId="17" applyFont="1" applyBorder="1" applyAlignment="1">
      <alignment horizontal="centerContinuous"/>
    </xf>
    <xf numFmtId="0" fontId="20" fillId="0" borderId="10" xfId="17" applyFont="1" applyBorder="1"/>
    <xf numFmtId="0" fontId="18" fillId="0" borderId="5" xfId="17" applyFont="1" applyBorder="1"/>
    <xf numFmtId="37" fontId="20" fillId="0" borderId="10" xfId="17" applyNumberFormat="1" applyFont="1" applyBorder="1" applyAlignment="1"/>
    <xf numFmtId="37" fontId="18" fillId="0" borderId="5" xfId="17" applyNumberFormat="1" applyFont="1" applyBorder="1" applyAlignment="1"/>
    <xf numFmtId="37" fontId="20" fillId="0" borderId="10" xfId="0" applyNumberFormat="1" applyFont="1" applyBorder="1" applyAlignment="1"/>
    <xf numFmtId="0" fontId="18" fillId="0" borderId="5" xfId="17" applyFont="1" applyBorder="1" applyAlignment="1">
      <alignment horizontal="right"/>
    </xf>
    <xf numFmtId="0" fontId="18" fillId="0" borderId="9" xfId="17" applyFont="1" applyBorder="1" applyAlignment="1">
      <alignment horizontal="right"/>
    </xf>
    <xf numFmtId="0" fontId="0" fillId="0" borderId="0" xfId="0" applyBorder="1"/>
    <xf numFmtId="37" fontId="19" fillId="0" borderId="0" xfId="17" applyNumberFormat="1" applyFont="1"/>
    <xf numFmtId="0" fontId="18" fillId="0" borderId="9" xfId="17" quotePrefix="1" applyFont="1" applyBorder="1" applyAlignment="1">
      <alignment horizontal="right"/>
    </xf>
    <xf numFmtId="0" fontId="22" fillId="0" borderId="0" xfId="0" quotePrefix="1" applyFont="1" applyAlignment="1">
      <alignment horizontal="left"/>
    </xf>
    <xf numFmtId="0" fontId="18" fillId="0" borderId="5" xfId="17" quotePrefix="1" applyFont="1" applyBorder="1" applyAlignment="1">
      <alignment horizontal="right"/>
    </xf>
    <xf numFmtId="37" fontId="20" fillId="0" borderId="0" xfId="17" applyNumberFormat="1" applyFont="1" applyBorder="1"/>
    <xf numFmtId="0" fontId="23" fillId="0" borderId="0" xfId="0" applyFont="1"/>
    <xf numFmtId="0" fontId="0" fillId="0" borderId="0" xfId="0" applyAlignment="1">
      <alignment horizontal="right"/>
    </xf>
    <xf numFmtId="164" fontId="1" fillId="0" borderId="0" xfId="3" applyNumberFormat="1"/>
    <xf numFmtId="0" fontId="0" fillId="0" borderId="8" xfId="0" applyBorder="1"/>
    <xf numFmtId="164" fontId="1" fillId="0" borderId="3" xfId="3" applyNumberFormat="1" applyBorder="1"/>
    <xf numFmtId="164" fontId="1" fillId="0" borderId="9" xfId="3" applyNumberFormat="1" applyBorder="1"/>
    <xf numFmtId="0" fontId="3" fillId="6" borderId="8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</cellXfs>
  <cellStyles count="29">
    <cellStyle name="Actual Date" xfId="1"/>
    <cellStyle name="Calc Currency (0)" xfId="2"/>
    <cellStyle name="Comma" xfId="3" builtin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~0007077" xfId="16"/>
    <cellStyle name="Normal_98 99 00 Actual EBIT-Laurel" xfId="17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  <cellStyle name="콤마 [0]_94하반기" xfId="24"/>
    <cellStyle name="콤마_94하반기" xfId="25"/>
    <cellStyle name="통화 [0]_94하반기" xfId="26"/>
    <cellStyle name="통화_94하반기" xfId="27"/>
    <cellStyle name="표준_Ⅰ.경영실적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2.8800039375053838E-2"/>
          <c:w val="0.96829763677715175"/>
          <c:h val="0.844801155001579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9C89-4BB0-94C9-9D33890E0E19}"/>
              </c:ext>
            </c:extLst>
          </c:dPt>
          <c:dPt>
            <c:idx val="1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C89-4BB0-94C9-9D33890E0E19}"/>
              </c:ext>
            </c:extLst>
          </c:dPt>
          <c:dPt>
            <c:idx val="2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9C89-4BB0-94C9-9D33890E0E19}"/>
              </c:ext>
            </c:extLst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C89-4BB0-94C9-9D33890E0E19}"/>
              </c:ext>
            </c:extLst>
          </c:dPt>
          <c:dPt>
            <c:idx val="4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9C89-4BB0-94C9-9D33890E0E19}"/>
              </c:ext>
            </c:extLst>
          </c:dPt>
          <c:dPt>
            <c:idx val="5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C89-4BB0-94C9-9D33890E0E19}"/>
              </c:ext>
            </c:extLst>
          </c:dPt>
          <c:dPt>
            <c:idx val="6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9C89-4BB0-94C9-9D33890E0E19}"/>
              </c:ext>
            </c:extLst>
          </c:dPt>
          <c:dPt>
            <c:idx val="7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9C89-4BB0-94C9-9D33890E0E19}"/>
              </c:ext>
            </c:extLst>
          </c:dPt>
          <c:dPt>
            <c:idx val="8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9C89-4BB0-94C9-9D33890E0E19}"/>
              </c:ext>
            </c:extLst>
          </c:dPt>
          <c:dPt>
            <c:idx val="9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9C89-4BB0-94C9-9D33890E0E19}"/>
              </c:ext>
            </c:extLst>
          </c:dPt>
          <c:dPt>
            <c:idx val="10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9C89-4BB0-94C9-9D33890E0E1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6195677713409482E-2"/>
                  <c:y val="0.25760035218798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89-4BB0-94C9-9D33890E0E1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8.4239177006805541E-2"/>
                  <c:y val="0.25920035437548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89-4BB0-94C9-9D33890E0E1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4855080676468935"/>
                  <c:y val="0.244800334687957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89-4BB0-94C9-9D33890E0E1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1286243652257308"/>
                  <c:y val="0.23680032375044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89-4BB0-94C9-9D33890E0E1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8804363750714151"/>
                  <c:y val="0.220800301875412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89-4BB0-94C9-9D33890E0E1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420308884501188"/>
                  <c:y val="0.251200343437969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89-4BB0-94C9-9D33890E0E1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942051620511938"/>
                  <c:y val="0.228800312812927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89-4BB0-94C9-9D33890E0E1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7282634836077947"/>
                  <c:y val="0.25440034781297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89-4BB0-94C9-9D33890E0E1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3532638291421575"/>
                  <c:y val="0.235200321562939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89-4BB0-94C9-9D33890E0E19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01449607876547"/>
                  <c:y val="0.166400227500311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89-4BB0-94C9-9D33890E0E19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757283283887825"/>
                  <c:y val="0.313600428750586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89-4BB0-94C9-9D33890E0E19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2463808177897238"/>
                  <c:y val="8.320011375015552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89-4BB0-94C9-9D33890E0E19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9166710434352727"/>
                  <c:y val="1.92000262500358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89-4BB0-94C9-9D33890E0E1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comm'!$C$7:$Q$7</c:f>
              <c:numCache>
                <c:formatCode>_(* #,##0_);_(* \(#,##0\);_(* "-"??_);_(@_)</c:formatCode>
                <c:ptCount val="15"/>
                <c:pt idx="1">
                  <c:v>1292.9991096777355</c:v>
                </c:pt>
                <c:pt idx="2">
                  <c:v>2537.9796965344453</c:v>
                </c:pt>
                <c:pt idx="3">
                  <c:v>2870.6700966683461</c:v>
                </c:pt>
                <c:pt idx="4">
                  <c:v>1855.1580581750632</c:v>
                </c:pt>
                <c:pt idx="5">
                  <c:v>2179.8036201792033</c:v>
                </c:pt>
                <c:pt idx="6">
                  <c:v>4072.5685243262878</c:v>
                </c:pt>
                <c:pt idx="7">
                  <c:v>1182.4714440964872</c:v>
                </c:pt>
                <c:pt idx="8">
                  <c:v>3152.305095961905</c:v>
                </c:pt>
                <c:pt idx="9">
                  <c:v>3062.5933191202648</c:v>
                </c:pt>
                <c:pt idx="10">
                  <c:v>-534.49186596032132</c:v>
                </c:pt>
                <c:pt idx="11">
                  <c:v>24755.669591486414</c:v>
                </c:pt>
                <c:pt idx="12">
                  <c:v>34838.392334632517</c:v>
                </c:pt>
                <c:pt idx="13">
                  <c:v>-66553.716066492983</c:v>
                </c:pt>
                <c:pt idx="14">
                  <c:v>-44506.831289226218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89-4BB0-94C9-9D33890E0E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8305592"/>
        <c:axId val="1"/>
      </c:barChart>
      <c:catAx>
        <c:axId val="17830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783055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3.6000105469058997E-2"/>
          <c:w val="0.96829763677715175"/>
          <c:h val="0.794002326178690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4FA8-4BE5-8DA6-16C3C7FE1F7D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4FA8-4BE5-8DA6-16C3C7FE1F7D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4FA8-4BE5-8DA6-16C3C7FE1F7D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4FA8-4BE5-8DA6-16C3C7FE1F7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4384082508962058E-2"/>
                  <c:y val="0.464001359378982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A8-4BE5-8DA6-16C3C7FE1F7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1231890267574073"/>
                  <c:y val="0.464001359378982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A8-4BE5-8DA6-16C3C7FE1F7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57247348314008"/>
                  <c:y val="0.462001353519590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A8-4BE5-8DA6-16C3C7FE1F7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003636458928454"/>
                  <c:y val="0.46600136523837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A8-4BE5-8DA6-16C3C7FE1F7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0163060154049726"/>
                  <c:y val="0.4180012246129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FA8-4BE5-8DA6-16C3C7FE1F7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6956542170727591"/>
                  <c:y val="0.46600136523837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A8-4BE5-8DA6-16C3C7FE1F7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3297125386293595"/>
                  <c:y val="0.46600136523837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A8-4BE5-8DA6-16C3C7FE1F7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0090607402971454"/>
                  <c:y val="0.43800128320688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A8-4BE5-8DA6-16C3C7FE1F7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6250031098092723"/>
                  <c:y val="0.47800140039472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A8-4BE5-8DA6-16C3C7FE1F7D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2771773834103484"/>
                  <c:y val="0.462001353519590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A8-4BE5-8DA6-16C3C7FE1F7D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9202936809891868"/>
                  <c:y val="0.470001376957158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A8-4BE5-8DA6-16C3C7FE1F7D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5452940265235502"/>
                  <c:y val="0.468001371097766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A8-4BE5-8DA6-16C3C7FE1F7D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9438449715019854"/>
                  <c:y val="0.376001101565727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A8-4BE5-8DA6-16C3C7FE1F7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comm'!$C$12:$Q$12</c:f>
              <c:numCache>
                <c:formatCode>_(* #,##0_);_(* \(#,##0\);_(* "-"??_);_(@_)</c:formatCode>
                <c:ptCount val="15"/>
                <c:pt idx="12">
                  <c:v>4486.2335389710915</c:v>
                </c:pt>
                <c:pt idx="13">
                  <c:v>-11757.135805600046</c:v>
                </c:pt>
                <c:pt idx="14">
                  <c:v>20128.931642699976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FA8-4BE5-8DA6-16C3C7FE1F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9482032"/>
        <c:axId val="1"/>
      </c:barChart>
      <c:catAx>
        <c:axId val="17948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79482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3.6000105469058997E-2"/>
          <c:w val="0.96829763677715175"/>
          <c:h val="0.794002326178690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15A1-4ADB-A072-47B50B6FFB8B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15A1-4ADB-A072-47B50B6FFB8B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15A1-4ADB-A072-47B50B6FFB8B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15A1-4ADB-A072-47B50B6FFB8B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4384082508962058E-2"/>
                  <c:y val="0.60400176953643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5A1-4ADB-A072-47B50B6FFB8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8.4239177006805541E-2"/>
                  <c:y val="0.700002050787258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5A1-4ADB-A072-47B50B6FFB8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5036240196913675"/>
                  <c:y val="0.558001634770414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A1-4ADB-A072-47B50B6FFB8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1467403172702054"/>
                  <c:y val="0.530001552738924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A1-4ADB-A072-47B50B6FFB8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355087587156207"/>
                  <c:y val="0.82600241992896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5A1-4ADB-A072-47B50B6FFB8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420308884501188"/>
                  <c:y val="0.566001658207982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A1-4ADB-A072-47B50B6FFB8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760892100067198"/>
                  <c:y val="0.472001382816551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A1-4ADB-A072-47B50B6FFB8B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83695919587464"/>
                  <c:y val="0.578001693364336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A1-4ADB-A072-47B50B6FFB8B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326089901075447"/>
                  <c:y val="0.384001125003295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A1-4ADB-A072-47B50B6FFB8B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0235540547877076"/>
                  <c:y val="0.562001646489198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A1-4ADB-A072-47B50B6FFB8B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66670352366546"/>
                  <c:y val="0.572001675786159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A1-4ADB-A072-47B50B6FFB8B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2463808177897238"/>
                  <c:y val="6.600019335994149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A1-4ADB-A072-47B50B6FFB8B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9166710434352727"/>
                  <c:y val="0.740002167975101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A1-4ADB-A072-47B50B6FFB8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comm'!$C$13:$Q$13</c:f>
              <c:numCache>
                <c:formatCode>_(* #,##0_);_(* \(#,##0\);_(* "-"??_);_(@_)</c:formatCode>
                <c:ptCount val="15"/>
                <c:pt idx="1">
                  <c:v>-1329.5357002893707</c:v>
                </c:pt>
                <c:pt idx="2">
                  <c:v>2716.8107788621692</c:v>
                </c:pt>
                <c:pt idx="3">
                  <c:v>4797.3655899252526</c:v>
                </c:pt>
                <c:pt idx="4">
                  <c:v>-6387.7762940865468</c:v>
                </c:pt>
                <c:pt idx="5">
                  <c:v>2530.6288117370259</c:v>
                </c:pt>
                <c:pt idx="6">
                  <c:v>8377.5589506540964</c:v>
                </c:pt>
                <c:pt idx="7">
                  <c:v>-93.441536045927478</c:v>
                </c:pt>
                <c:pt idx="8">
                  <c:v>14706.132410379036</c:v>
                </c:pt>
                <c:pt idx="9">
                  <c:v>2436.2637028999866</c:v>
                </c:pt>
                <c:pt idx="10">
                  <c:v>2351.4280949141339</c:v>
                </c:pt>
                <c:pt idx="11">
                  <c:v>34085.734749693584</c:v>
                </c:pt>
                <c:pt idx="12">
                  <c:v>-3788.3269135135429</c:v>
                </c:pt>
                <c:pt idx="13">
                  <c:v>4719.4300808000153</c:v>
                </c:pt>
                <c:pt idx="14">
                  <c:v>-5755.1315803999842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5A1-4ADB-A072-47B50B6FFB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9480064"/>
        <c:axId val="1"/>
      </c:barChart>
      <c:catAx>
        <c:axId val="17948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79480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3.6000105469058997E-2"/>
          <c:w val="0.96829763677715175"/>
          <c:h val="0.794002326178690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A4B0-483A-8D87-EF84060A4DBB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A4B0-483A-8D87-EF84060A4DBB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4B0-483A-8D87-EF84060A4DBB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A4B0-483A-8D87-EF84060A4DBB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4384082508962058E-2"/>
                  <c:y val="0.410001201175394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4B0-483A-8D87-EF84060A4DB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8.69565698134767E-2"/>
                  <c:y val="0.34400100781545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4B0-483A-8D87-EF84060A4DB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5670298518470277"/>
                  <c:y val="0.386001130862688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B0-483A-8D87-EF84060A4DB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1467403172702054"/>
                  <c:y val="0.206000603517393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4B0-483A-8D87-EF84060A4DB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626826867823323"/>
                  <c:y val="0.114000333985353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4B0-483A-8D87-EF84060A4DB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420308884501188"/>
                  <c:y val="0.330000966799707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B0-483A-8D87-EF84060A4DB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760892100067198"/>
                  <c:y val="0.278000814455511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B0-483A-8D87-EF84060A4DBB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7282634836077947"/>
                  <c:y val="0.67400197461515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B0-483A-8D87-EF84060A4DBB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3713797811866326"/>
                  <c:y val="5.200015234419631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B0-483A-8D87-EF84060A4DBB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0235540547877076"/>
                  <c:y val="0.25600075000219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B0-483A-8D87-EF84060A4DBB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394964242998333"/>
                  <c:y val="0.71400209180300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B0-483A-8D87-EF84060A4DBB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2644967698341978"/>
                  <c:y val="0.530001552738924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B0-483A-8D87-EF84060A4DBB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9800768755909335"/>
                  <c:y val="0.506001482426218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B0-483A-8D87-EF84060A4DB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comm'!$C$14:$Q$14</c:f>
              <c:numCache>
                <c:formatCode>_(* #,##0_);_(* \(#,##0\);_(* "-"??_);_(@_)</c:formatCode>
                <c:ptCount val="15"/>
                <c:pt idx="1">
                  <c:v>1472.9290500000006</c:v>
                </c:pt>
                <c:pt idx="2">
                  <c:v>483.41199999999998</c:v>
                </c:pt>
                <c:pt idx="3">
                  <c:v>4650.9988444823866</c:v>
                </c:pt>
                <c:pt idx="4">
                  <c:v>5634.1777562578927</c:v>
                </c:pt>
                <c:pt idx="5">
                  <c:v>1851.7616454145405</c:v>
                </c:pt>
                <c:pt idx="6">
                  <c:v>3003.1515673896592</c:v>
                </c:pt>
                <c:pt idx="7">
                  <c:v>-3683.296877449694</c:v>
                </c:pt>
                <c:pt idx="8">
                  <c:v>8429.6701159280146</c:v>
                </c:pt>
                <c:pt idx="9">
                  <c:v>3407.1760025903409</c:v>
                </c:pt>
                <c:pt idx="10">
                  <c:v>-5325.6667871448553</c:v>
                </c:pt>
                <c:pt idx="11">
                  <c:v>-1110.3207569455888</c:v>
                </c:pt>
                <c:pt idx="12">
                  <c:v>-463.87851828396344</c:v>
                </c:pt>
                <c:pt idx="13">
                  <c:v>-1966.66341378622</c:v>
                </c:pt>
                <c:pt idx="14">
                  <c:v>-2787.0097068265786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B0-483A-8D87-EF84060A4D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0102352"/>
        <c:axId val="1"/>
      </c:barChart>
      <c:catAx>
        <c:axId val="18010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0102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3.6000105469058997E-2"/>
          <c:w val="0.96829763677715175"/>
          <c:h val="0.794002326178690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51A-47A1-8D1D-E5FE10AF9E9A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951A-47A1-8D1D-E5FE10AF9E9A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51A-47A1-8D1D-E5FE10AF9E9A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951A-47A1-8D1D-E5FE10AF9E9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4384082508962058E-2"/>
                  <c:y val="0.19400056836104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51A-47A1-8D1D-E5FE10AF9E9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1231890267574073"/>
                  <c:y val="0.19400056836104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51A-47A1-8D1D-E5FE10AF9E9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57247348314008"/>
                  <c:y val="0.19200056250164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51A-47A1-8D1D-E5FE10AF9E9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003636458928454"/>
                  <c:y val="0.19600057422043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51A-47A1-8D1D-E5FE10AF9E9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0163060154049726"/>
                  <c:y val="0.148000433595020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51A-47A1-8D1D-E5FE10AF9E9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6956542170727591"/>
                  <c:y val="0.19600057422043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51A-47A1-8D1D-E5FE10AF9E9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3297125386293595"/>
                  <c:y val="0.19600057422043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51A-47A1-8D1D-E5FE10AF9E9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0090607402971454"/>
                  <c:y val="0.1680004921889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1A-47A1-8D1D-E5FE10AF9E9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6250031098092723"/>
                  <c:y val="0.208000609376785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1A-47A1-8D1D-E5FE10AF9E9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2771773834103484"/>
                  <c:y val="0.19200056250164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1A-47A1-8D1D-E5FE10AF9E9A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9202936809891868"/>
                  <c:y val="0.20000058593921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1A-47A1-8D1D-E5FE10AF9E9A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5452940265235502"/>
                  <c:y val="0.19800058007982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1A-47A1-8D1D-E5FE10AF9E9A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9166710434352727"/>
                  <c:y val="0.77800227930355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1A-47A1-8D1D-E5FE10AF9E9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comm'!$C$15:$Q$15</c:f>
              <c:numCache>
                <c:formatCode>_(* #,##0_);_(* \(#,##0\);_(* "-"??_);_(@_)</c:formatCode>
                <c:ptCount val="15"/>
                <c:pt idx="12">
                  <c:v>-4465.919612103321</c:v>
                </c:pt>
                <c:pt idx="13">
                  <c:v>1562.6001976999908</c:v>
                </c:pt>
                <c:pt idx="14">
                  <c:v>-2408.6379973999838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51A-47A1-8D1D-E5FE10AF9E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0104648"/>
        <c:axId val="1"/>
      </c:barChart>
      <c:catAx>
        <c:axId val="18010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0104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3.6000105469058997E-2"/>
          <c:w val="0.96829763677715175"/>
          <c:h val="0.794002326178690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2BDC-4E86-AFE8-607E5062273C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2BDC-4E86-AFE8-607E5062273C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BDC-4E86-AFE8-607E5062273C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2BDC-4E86-AFE8-607E5062273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4384082508962058E-2"/>
                  <c:y val="0.308000902346393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BDC-4E86-AFE8-607E5062273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1231890267574073"/>
                  <c:y val="0.308000902346393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BDC-4E86-AFE8-607E5062273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4764500916246565"/>
                  <c:y val="0.62800183984914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BDC-4E86-AFE8-607E5062273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1467403172702054"/>
                  <c:y val="4.400012890662765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DC-4E86-AFE8-607E5062273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626826867823323"/>
                  <c:y val="0.118000345704137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BDC-4E86-AFE8-607E5062273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420308884501188"/>
                  <c:y val="0.19400056836104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DC-4E86-AFE8-607E5062273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1394950421623794"/>
                  <c:y val="0.262000767580373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DC-4E86-AFE8-607E5062273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7282634836077947"/>
                  <c:y val="0.740002167975101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DC-4E86-AFE8-607E5062273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344205853119921"/>
                  <c:y val="0.568001664067375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DC-4E86-AFE8-607E5062273C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996380126720996"/>
                  <c:y val="0.45000131836323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DC-4E86-AFE8-607E5062273C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7753660646333913"/>
                  <c:y val="0.31400091992457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DC-4E86-AFE8-607E5062273C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3279026019898585"/>
                  <c:y val="0.39000114258147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DC-4E86-AFE8-607E5062273C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81974683001246251"/>
                  <c:y val="0.308000902346393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DC-4E86-AFE8-607E5062273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comm'!$C$16:$Q$16</c:f>
              <c:numCache>
                <c:formatCode>_(* #,##0_);_(* \(#,##0\);_(* "-"??_);_(@_)</c:formatCode>
                <c:ptCount val="15"/>
                <c:pt idx="2">
                  <c:v>-4257</c:v>
                </c:pt>
                <c:pt idx="3">
                  <c:v>4705.7996999999996</c:v>
                </c:pt>
                <c:pt idx="4">
                  <c:v>2528.614</c:v>
                </c:pt>
                <c:pt idx="5">
                  <c:v>2067.1689999999999</c:v>
                </c:pt>
                <c:pt idx="6">
                  <c:v>868.96499999999924</c:v>
                </c:pt>
                <c:pt idx="7">
                  <c:v>-5796.4518000000007</c:v>
                </c:pt>
                <c:pt idx="8">
                  <c:v>-3500.4340000000007</c:v>
                </c:pt>
                <c:pt idx="9">
                  <c:v>-1139.7702800000015</c:v>
                </c:pt>
                <c:pt idx="10">
                  <c:v>15.905392000000887</c:v>
                </c:pt>
                <c:pt idx="11">
                  <c:v>-182.94054299999954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BDC-4E86-AFE8-607E506227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8964368"/>
        <c:axId val="1"/>
      </c:barChart>
      <c:catAx>
        <c:axId val="17896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78964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3.6000105469058997E-2"/>
          <c:w val="0.96829763677715175"/>
          <c:h val="0.794002326178690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AD36-4510-A372-54F8FE9A2841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AD36-4510-A372-54F8FE9A2841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D36-4510-A372-54F8FE9A2841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AD36-4510-A372-54F8FE9A284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4384082508962058E-2"/>
                  <c:y val="0.366001072268766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D36-4510-A372-54F8FE9A284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9.3297153029042693E-2"/>
                  <c:y val="0.36200106054998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D36-4510-A372-54F8FE9A284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4764500916246565"/>
                  <c:y val="0.464001359378982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D36-4510-A372-54F8FE9A284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1014504371590198"/>
                  <c:y val="2.000005859392166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D36-4510-A372-54F8FE9A284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173928066711461"/>
                  <c:y val="0.136000398438667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D36-4510-A372-54F8FE9A284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420308884501188"/>
                  <c:y val="0.31800093164335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36-4510-A372-54F8FE9A284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760892100067198"/>
                  <c:y val="0.27200079687733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D36-4510-A372-54F8FE9A284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8188432438301659"/>
                  <c:y val="0.33800099023727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36-4510-A372-54F8FE9A284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3713797811866326"/>
                  <c:y val="0.32200094336213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D36-4510-A372-54F8FE9A2841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996380126720996"/>
                  <c:y val="0.46600136523837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36-4510-A372-54F8FE9A2841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394964242998333"/>
                  <c:y val="0.504001476566825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36-4510-A372-54F8FE9A2841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2916706979009094"/>
                  <c:y val="0.354001037112413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36-4510-A372-54F8FE9A2841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9166710434352727"/>
                  <c:y val="0.542001587895277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36-4510-A372-54F8FE9A284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comm'!$C$17:$Q$17</c:f>
              <c:numCache>
                <c:formatCode>_(* #,##0_);_(* \(#,##0\);_(* "-"??_);_(@_)</c:formatCode>
                <c:ptCount val="15"/>
                <c:pt idx="1">
                  <c:v>280.82099999999969</c:v>
                </c:pt>
                <c:pt idx="2">
                  <c:v>-1626.452</c:v>
                </c:pt>
                <c:pt idx="3">
                  <c:v>26278.366709999998</c:v>
                </c:pt>
                <c:pt idx="4">
                  <c:v>13902.264948020917</c:v>
                </c:pt>
                <c:pt idx="5">
                  <c:v>3719.685709999997</c:v>
                </c:pt>
                <c:pt idx="6">
                  <c:v>7167.8917099999926</c:v>
                </c:pt>
                <c:pt idx="7">
                  <c:v>128.52820999999298</c:v>
                </c:pt>
                <c:pt idx="8">
                  <c:v>4256.34</c:v>
                </c:pt>
                <c:pt idx="9">
                  <c:v>-1666.9545500556719</c:v>
                </c:pt>
                <c:pt idx="10">
                  <c:v>-5175.3185859458699</c:v>
                </c:pt>
                <c:pt idx="11">
                  <c:v>1148.6855729853214</c:v>
                </c:pt>
                <c:pt idx="12">
                  <c:v>-7566.9978468278623</c:v>
                </c:pt>
                <c:pt idx="13">
                  <c:v>-21113.116725218486</c:v>
                </c:pt>
                <c:pt idx="14">
                  <c:v>23.596224599999566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36-4510-A372-54F8FE9A28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8959448"/>
        <c:axId val="1"/>
      </c:barChart>
      <c:catAx>
        <c:axId val="17895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78959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3.6000105469058997E-2"/>
          <c:w val="0.96829763677715175"/>
          <c:h val="0.930002724617357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D8A0-4C66-ACC1-C6E7F52B92E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D8A0-4C66-ACC1-C6E7F52B92E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D8A0-4C66-ACC1-C6E7F52B92E0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D8A0-4C66-ACC1-C6E7F52B92E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4384082508962058E-2"/>
                  <c:y val="0.560001640629806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8A0-4C66-ACC1-C6E7F52B92E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9.0579760222371561E-2"/>
                  <c:y val="0.680001992193336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8A0-4C66-ACC1-C6E7F52B92E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5398559237803164"/>
                  <c:y val="0.67400197461515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A0-4C66-ACC1-C6E7F52B92E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182972221359154"/>
                  <c:y val="0.7800022851629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8A0-4C66-ACC1-C6E7F52B92E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626826867823323"/>
                  <c:y val="0.316000925783962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8A0-4C66-ACC1-C6E7F52B92E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420308884501188"/>
                  <c:y val="5.800016992237282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8A0-4C66-ACC1-C6E7F52B92E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760892100067198"/>
                  <c:y val="6.400018750054932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A0-4C66-ACC1-C6E7F52B92E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7282634836077947"/>
                  <c:y val="0.890002607429513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A0-4C66-ACC1-C6E7F52B92E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3713797811866326"/>
                  <c:y val="0.128000375001098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A0-4C66-ACC1-C6E7F52B92E0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0235540547877076"/>
                  <c:y val="0.172000503907726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A0-4C66-ACC1-C6E7F52B92E0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66670352366546"/>
                  <c:y val="0.30600089648700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A0-4C66-ACC1-C6E7F52B92E0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2916706979009094"/>
                  <c:y val="0.286000837893079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A0-4C66-ACC1-C6E7F52B92E0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9438449715019854"/>
                  <c:y val="0.346001013674844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A0-4C66-ACC1-C6E7F52B92E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comm'!$C$18:$Q$18</c:f>
              <c:numCache>
                <c:formatCode>_(* #,##0_);_(* \(#,##0\);_(* "-"??_);_(@_)</c:formatCode>
                <c:ptCount val="15"/>
                <c:pt idx="1">
                  <c:v>-267.08302788868662</c:v>
                </c:pt>
                <c:pt idx="2">
                  <c:v>-204.7951274228536</c:v>
                </c:pt>
                <c:pt idx="3">
                  <c:v>-858.90852109517846</c:v>
                </c:pt>
                <c:pt idx="4">
                  <c:v>1124.7655112802986</c:v>
                </c:pt>
                <c:pt idx="5">
                  <c:v>2985.2832077999997</c:v>
                </c:pt>
                <c:pt idx="6">
                  <c:v>2939.6354152999997</c:v>
                </c:pt>
                <c:pt idx="7">
                  <c:v>-1316.7777052999998</c:v>
                </c:pt>
                <c:pt idx="8">
                  <c:v>2648.0347468000004</c:v>
                </c:pt>
                <c:pt idx="9">
                  <c:v>2270.5093385</c:v>
                </c:pt>
                <c:pt idx="10">
                  <c:v>1547.7765604999995</c:v>
                </c:pt>
                <c:pt idx="11">
                  <c:v>1643.1100851000003</c:v>
                </c:pt>
                <c:pt idx="12">
                  <c:v>1268.9937478999996</c:v>
                </c:pt>
                <c:pt idx="13">
                  <c:v>308.61390400000244</c:v>
                </c:pt>
                <c:pt idx="14">
                  <c:v>98.81789059999997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8A0-4C66-ACC1-C6E7F52B92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9475800"/>
        <c:axId val="1"/>
      </c:barChart>
      <c:catAx>
        <c:axId val="17947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79475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3.6000105469058997E-2"/>
          <c:w val="0.96829763677715175"/>
          <c:h val="0.794002326178690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2063-4CDE-8FC9-7D4237DE6A9C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2063-4CDE-8FC9-7D4237DE6A9C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063-4CDE-8FC9-7D4237DE6A9C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2063-4CDE-8FC9-7D4237DE6A9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4384082508962058E-2"/>
                  <c:y val="0.366001072268766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063-4CDE-8FC9-7D4237DE6A9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8.69565698134767E-2"/>
                  <c:y val="0.31800093164335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063-4CDE-8FC9-7D4237DE6A9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5036240196913675"/>
                  <c:y val="0.274000802736726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063-4CDE-8FC9-7D4237DE6A9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1467403172702054"/>
                  <c:y val="0.32600095508092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063-4CDE-8FC9-7D4237DE6A9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989145908712804"/>
                  <c:y val="0.498001458988649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063-4CDE-8FC9-7D4237DE6A9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48569603834072"/>
                  <c:y val="0.59800175195825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63-4CDE-8FC9-7D4237DE6A9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760892100067198"/>
                  <c:y val="0.210000615236177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063-4CDE-8FC9-7D4237DE6A9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7554374116745052"/>
                  <c:y val="0.178000521485902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63-4CDE-8FC9-7D4237DE6A9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2989159730087343"/>
                  <c:y val="0.720002109381179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63-4CDE-8FC9-7D4237DE6A9C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0869598869433672"/>
                  <c:y val="0.350001025393629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63-4CDE-8FC9-7D4237DE6A9C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394964242998333"/>
                  <c:y val="0.464001359378982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63-4CDE-8FC9-7D4237DE6A9C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2644967698341978"/>
                  <c:y val="0.480001406254119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63-4CDE-8FC9-7D4237DE6A9C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8985550913907998"/>
                  <c:y val="8.400024609447098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63-4CDE-8FC9-7D4237DE6A9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comm'!$C$19:$Q$19</c:f>
              <c:numCache>
                <c:formatCode>_(* #,##0_);_(* \(#,##0\);_(* "-"??_);_(@_)</c:formatCode>
                <c:ptCount val="15"/>
                <c:pt idx="1">
                  <c:v>2400</c:v>
                </c:pt>
                <c:pt idx="2">
                  <c:v>4500</c:v>
                </c:pt>
                <c:pt idx="3">
                  <c:v>2100</c:v>
                </c:pt>
                <c:pt idx="4">
                  <c:v>-544</c:v>
                </c:pt>
                <c:pt idx="5">
                  <c:v>-7992.1409999999996</c:v>
                </c:pt>
                <c:pt idx="6">
                  <c:v>7864.8496305999979</c:v>
                </c:pt>
                <c:pt idx="7">
                  <c:v>8147.1006600000001</c:v>
                </c:pt>
                <c:pt idx="8">
                  <c:v>-14809.540999999999</c:v>
                </c:pt>
                <c:pt idx="9">
                  <c:v>608.9099056</c:v>
                </c:pt>
                <c:pt idx="10">
                  <c:v>-1417.0846930000007</c:v>
                </c:pt>
                <c:pt idx="11">
                  <c:v>-2212.7855675999995</c:v>
                </c:pt>
                <c:pt idx="12">
                  <c:v>14114.530640000001</c:v>
                </c:pt>
                <c:pt idx="13">
                  <c:v>6279.0861336000089</c:v>
                </c:pt>
                <c:pt idx="14">
                  <c:v>14993.5617002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063-4CDE-8FC9-7D4237DE6A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9481048"/>
        <c:axId val="1"/>
      </c:barChart>
      <c:catAx>
        <c:axId val="17948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79481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3.6000105469058997E-2"/>
          <c:w val="0.96829763677715175"/>
          <c:h val="0.794002326178690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27EC-42C6-9D89-17C86C9C9C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27EC-42C6-9D89-17C86C9C9C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7EC-42C6-9D89-17C86C9C9C30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27EC-42C6-9D89-17C86C9C9C3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4384082508962058E-2"/>
                  <c:y val="0.76200223242841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7EC-42C6-9D89-17C86C9C9C3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1231890267574073"/>
                  <c:y val="0.76200223242841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7EC-42C6-9D89-17C86C9C9C3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57247348314008"/>
                  <c:y val="0.760002226569023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7EC-42C6-9D89-17C86C9C9C3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003636458928454"/>
                  <c:y val="0.76400223828780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7EC-42C6-9D89-17C86C9C9C3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0163060154049726"/>
                  <c:y val="0.71600209766239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7EC-42C6-9D89-17C86C9C9C3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6956542170727591"/>
                  <c:y val="0.76400223828780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7EC-42C6-9D89-17C86C9C9C3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3297125386293595"/>
                  <c:y val="0.76400223828780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7EC-42C6-9D89-17C86C9C9C3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0090607402971454"/>
                  <c:y val="0.736002156256317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EC-42C6-9D89-17C86C9C9C3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6250031098092723"/>
                  <c:y val="0.776002273444160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EC-42C6-9D89-17C86C9C9C30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2771773834103484"/>
                  <c:y val="0.760002226569023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EC-42C6-9D89-17C86C9C9C30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9202936809891868"/>
                  <c:y val="0.768002250006591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EC-42C6-9D89-17C86C9C9C30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5452940265235502"/>
                  <c:y val="0.766002244147199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EC-42C6-9D89-17C86C9C9C30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81974683001246251"/>
                  <c:y val="0.76200223242841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EC-42C6-9D89-17C86C9C9C3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comm'!$C$20:$Q$20</c:f>
              <c:numCache>
                <c:formatCode>_(* #,##0_);_(* \(#,##0\);_(* "-"??_);_(@_)</c:formatCode>
                <c:ptCount val="15"/>
                <c:pt idx="13">
                  <c:v>125300</c:v>
                </c:pt>
                <c:pt idx="14">
                  <c:v>76697.224724200161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7EC-42C6-9D89-17C86C9C9C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0101040"/>
        <c:axId val="1"/>
      </c:barChart>
      <c:catAx>
        <c:axId val="18010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0101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2.8800039375053838E-2"/>
          <c:w val="0.96829763677715175"/>
          <c:h val="0.844801155001579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E159-457E-9F0E-C1EBB2E6D95D}"/>
              </c:ext>
            </c:extLst>
          </c:dPt>
          <c:dPt>
            <c:idx val="1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E159-457E-9F0E-C1EBB2E6D95D}"/>
              </c:ext>
            </c:extLst>
          </c:dPt>
          <c:dPt>
            <c:idx val="2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E159-457E-9F0E-C1EBB2E6D95D}"/>
              </c:ext>
            </c:extLst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E159-457E-9F0E-C1EBB2E6D95D}"/>
              </c:ext>
            </c:extLst>
          </c:dPt>
          <c:dPt>
            <c:idx val="4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E159-457E-9F0E-C1EBB2E6D95D}"/>
              </c:ext>
            </c:extLst>
          </c:dPt>
          <c:dPt>
            <c:idx val="5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E159-457E-9F0E-C1EBB2E6D95D}"/>
              </c:ext>
            </c:extLst>
          </c:dPt>
          <c:dPt>
            <c:idx val="6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E159-457E-9F0E-C1EBB2E6D95D}"/>
              </c:ext>
            </c:extLst>
          </c:dPt>
          <c:dPt>
            <c:idx val="7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E159-457E-9F0E-C1EBB2E6D95D}"/>
              </c:ext>
            </c:extLst>
          </c:dPt>
          <c:dPt>
            <c:idx val="8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E159-457E-9F0E-C1EBB2E6D95D}"/>
              </c:ext>
            </c:extLst>
          </c:dPt>
          <c:dPt>
            <c:idx val="9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E159-457E-9F0E-C1EBB2E6D95D}"/>
              </c:ext>
            </c:extLst>
          </c:dPt>
          <c:dPt>
            <c:idx val="10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E159-457E-9F0E-C1EBB2E6D95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6195677713409482E-2"/>
                  <c:y val="0.25760035218798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59-457E-9F0E-C1EBB2E6D95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7.6992796189015819E-2"/>
                  <c:y val="0.494400675938424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59-457E-9F0E-C1EBB2E6D95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5217399717358418"/>
                  <c:y val="0.31520043093808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59-457E-9F0E-C1EBB2E6D95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0561605570478339"/>
                  <c:y val="0.764801045626429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59-457E-9F0E-C1EBB2E6D95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9438422072270748"/>
                  <c:y val="0.228800312812927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59-457E-9F0E-C1EBB2E6D95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48569603834072"/>
                  <c:y val="0.371200507500693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59-457E-9F0E-C1EBB2E6D95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670312339844822"/>
                  <c:y val="0.345600472500646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59-457E-9F0E-C1EBB2E6D95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6557996754298969"/>
                  <c:y val="0.566400774376058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59-457E-9F0E-C1EBB2E6D95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3532638291421575"/>
                  <c:y val="0.15520021218779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59-457E-9F0E-C1EBB2E6D95D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0960178629656048"/>
                  <c:y val="0.18720025593784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59-457E-9F0E-C1EBB2E6D95D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7029022564554941"/>
                  <c:y val="0.25440034781297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59-457E-9F0E-C1EBB2E6D95D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2192068897230122"/>
                  <c:y val="0.699200955938806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59-457E-9F0E-C1EBB2E6D95D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9166710434352727"/>
                  <c:y val="1.92000262500358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59-457E-9F0E-C1EBB2E6D95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comm'!$C$8:$Q$8</c:f>
              <c:numCache>
                <c:formatCode>_(* #,##0_);_(* \(#,##0\);_(* "-"??_);_(@_)</c:formatCode>
                <c:ptCount val="15"/>
                <c:pt idx="1">
                  <c:v>-10159.532579999997</c:v>
                </c:pt>
                <c:pt idx="2">
                  <c:v>-260.7377849179029</c:v>
                </c:pt>
                <c:pt idx="3">
                  <c:v>-23955.785242206126</c:v>
                </c:pt>
                <c:pt idx="4">
                  <c:v>255.82311910999761</c:v>
                </c:pt>
                <c:pt idx="5">
                  <c:v>-3488.2127914390016</c:v>
                </c:pt>
                <c:pt idx="6">
                  <c:v>-1604.2553234609613</c:v>
                </c:pt>
                <c:pt idx="7">
                  <c:v>-13645.009443239054</c:v>
                </c:pt>
                <c:pt idx="8">
                  <c:v>5417.6441304609316</c:v>
                </c:pt>
                <c:pt idx="9">
                  <c:v>-12.708357931008777</c:v>
                </c:pt>
                <c:pt idx="10">
                  <c:v>421.63875038231185</c:v>
                </c:pt>
                <c:pt idx="11">
                  <c:v>-20425.364604900064</c:v>
                </c:pt>
                <c:pt idx="12">
                  <c:v>13047.755754799966</c:v>
                </c:pt>
                <c:pt idx="13">
                  <c:v>-10807.910785848275</c:v>
                </c:pt>
                <c:pt idx="14">
                  <c:v>-4818.5142862530129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59-457E-9F0E-C1EBB2E6D9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8303296"/>
        <c:axId val="1"/>
      </c:barChart>
      <c:catAx>
        <c:axId val="17830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783032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3.6000105469058997E-2"/>
          <c:w val="0.96829763677715175"/>
          <c:h val="0.854002501960455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3.2608713680053754E-2"/>
                  <c:y val="0.728002132818748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77-4676-B1C3-85BED7A672B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0144933144905613"/>
                  <c:y val="0.722002115240572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377-4676-B1C3-85BED7A672B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66305324336245"/>
                  <c:y val="0.61000178711461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77-4676-B1C3-85BED7A672B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818854300929805"/>
                  <c:y val="0.570001669926767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377-4676-B1C3-85BED7A672B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2155814878941896"/>
                  <c:y val="0.58200170508312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377-4676-B1C3-85BED7A672B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0126833778510596"/>
                  <c:y val="0.71200208594361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77-4676-B1C3-85BED7A672B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7010895555410831"/>
                  <c:y val="0.53600157031710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77-4676-B1C3-85BED7A672B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438435893645298"/>
                  <c:y val="0.528001546879531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77-4676-B1C3-85BED7A672B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2409454793214003"/>
                  <c:y val="0.706002068365434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77-4676-B1C3-85BED7A672B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992757489167083"/>
                  <c:y val="0.684002003912120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77-4676-B1C3-85BED7A672B8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7173955709460551"/>
                  <c:y val="0.83400244336653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77-4676-B1C3-85BED7A672B8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4239177006805532"/>
                  <c:y val="1.40000410157451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77-4676-B1C3-85BED7A672B8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92029036385929497"/>
                  <c:y val="0.414001212894178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77-4676-B1C3-85BED7A672B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Actuals!$B$5:$N$5</c:f>
              <c:strCache>
                <c:ptCount val="13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</c:strCache>
            </c:strRef>
          </c:cat>
          <c:val>
            <c:numRef>
              <c:f>Actuals!$B$7:$N$7</c:f>
              <c:numCache>
                <c:formatCode>#,##0_);\(#,##0\)</c:formatCode>
                <c:ptCount val="13"/>
                <c:pt idx="0">
                  <c:v>606</c:v>
                </c:pt>
                <c:pt idx="1">
                  <c:v>1268</c:v>
                </c:pt>
                <c:pt idx="2">
                  <c:v>8326</c:v>
                </c:pt>
                <c:pt idx="3">
                  <c:v>10737</c:v>
                </c:pt>
                <c:pt idx="4">
                  <c:v>9436</c:v>
                </c:pt>
                <c:pt idx="5">
                  <c:v>2311</c:v>
                </c:pt>
                <c:pt idx="6">
                  <c:v>12475</c:v>
                </c:pt>
                <c:pt idx="7">
                  <c:v>13259</c:v>
                </c:pt>
                <c:pt idx="8">
                  <c:v>2359</c:v>
                </c:pt>
                <c:pt idx="9">
                  <c:v>4009</c:v>
                </c:pt>
                <c:pt idx="10">
                  <c:v>-1548</c:v>
                </c:pt>
                <c:pt idx="11">
                  <c:v>46518</c:v>
                </c:pt>
                <c:pt idx="12">
                  <c:v>20273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77-4676-B1C3-85BED7A672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8152584"/>
        <c:axId val="1"/>
      </c:barChart>
      <c:catAx>
        <c:axId val="17815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  <c:max val="48000"/>
          <c:min val="-500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crossAx val="178152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3.6000105469058997E-2"/>
          <c:w val="0.96829763677715175"/>
          <c:h val="0.854002501960455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2.9891320873382612E-2"/>
                  <c:y val="0.734002150396924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C2-4655-81B1-7B0BEF7EE22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0597831946017472"/>
                  <c:y val="0.734002150396924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C2-4655-81B1-7B0BEF7EE22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66305324336245"/>
                  <c:y val="0.580001699223728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C2-4655-81B1-7B0BEF7EE22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090593581596915"/>
                  <c:y val="0.58200170508312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C2-4655-81B1-7B0BEF7EE22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2336974399386642"/>
                  <c:y val="0.552001617192237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C2-4655-81B1-7B0BEF7EE22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9583355217176364"/>
                  <c:y val="0.740002167975101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C2-4655-81B1-7B0BEF7EE22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7463794356522693"/>
                  <c:y val="0.50800148828561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C2-4655-81B1-7B0BEF7EE22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98191445497953"/>
                  <c:y val="0.53600157031710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C2-4655-81B1-7B0BEF7EE22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2047135752324512"/>
                  <c:y val="0.782002291022336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C2-4655-81B1-7B0BEF7EE221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9836995131448454"/>
                  <c:y val="0.766002244147199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C2-4655-81B1-7B0BEF7EE221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6902216428793435"/>
                  <c:y val="0.844002472663494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C2-4655-81B1-7B0BEF7EE221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4601496047695024"/>
                  <c:y val="1.40000410157451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C2-4655-81B1-7B0BEF7EE221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91847876865484757"/>
                  <c:y val="0.428001253909923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C2-4655-81B1-7B0BEF7EE22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Actuals!$B$5:$N$5</c:f>
              <c:strCache>
                <c:ptCount val="13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</c:strCache>
            </c:strRef>
          </c:cat>
          <c:val>
            <c:numRef>
              <c:f>Actuals!$B$18:$N$18</c:f>
              <c:numCache>
                <c:formatCode>#,##0_);\(#,##0\)</c:formatCode>
                <c:ptCount val="13"/>
                <c:pt idx="0">
                  <c:v>-673.68600000000004</c:v>
                </c:pt>
                <c:pt idx="1">
                  <c:v>-544.5</c:v>
                </c:pt>
                <c:pt idx="2">
                  <c:v>4501.393</c:v>
                </c:pt>
                <c:pt idx="3">
                  <c:v>3878.0239999999999</c:v>
                </c:pt>
                <c:pt idx="4">
                  <c:v>6231.3040000000001</c:v>
                </c:pt>
                <c:pt idx="5">
                  <c:v>-1081.585</c:v>
                </c:pt>
                <c:pt idx="6">
                  <c:v>8935.1669999999995</c:v>
                </c:pt>
                <c:pt idx="7">
                  <c:v>5792.3890000000001</c:v>
                </c:pt>
                <c:pt idx="8">
                  <c:v>-3978.5790000000002</c:v>
                </c:pt>
                <c:pt idx="9">
                  <c:v>-1363.4549999999999</c:v>
                </c:pt>
                <c:pt idx="10">
                  <c:v>-7962.9790000000003</c:v>
                </c:pt>
                <c:pt idx="11">
                  <c:v>40036.241999999998</c:v>
                </c:pt>
                <c:pt idx="12">
                  <c:v>13511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2-4655-81B1-7B0BEF7EE2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8301328"/>
        <c:axId val="1"/>
      </c:barChart>
      <c:catAx>
        <c:axId val="17830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  <c:max val="42000"/>
          <c:min val="-1050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crossAx val="178301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3.6000105469058997E-2"/>
          <c:w val="0.96829763677715175"/>
          <c:h val="0.854002501960455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2.0833344851145456E-2"/>
                  <c:y val="0.576001687504943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C7-4D80-90C1-20BB0D1E358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9.6920343437937553E-2"/>
                  <c:y val="0.728002132818748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FC7-4D80-90C1-20BB0D1E358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934792524029566"/>
                  <c:y val="0.45000131836323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C7-4D80-90C1-20BB0D1E358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181173341819285"/>
                  <c:y val="0.308000902346393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C7-4D80-90C1-20BB0D1E358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3061612481165614"/>
                  <c:y val="0.31400091992457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FC7-4D80-90C1-20BB0D1E358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0307993298955336"/>
                  <c:y val="0.444001300785060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C7-4D80-90C1-20BB0D1E358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7192055075855571"/>
                  <c:y val="0.632001851567924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C7-4D80-90C1-20BB0D1E358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98191445497953"/>
                  <c:y val="0.662001939458807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C7-4D80-90C1-20BB0D1E358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2409454793214003"/>
                  <c:y val="0.16000046875137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C7-4D80-90C1-20BB0D1E3589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9655835611003714"/>
                  <c:y val="0.82600241992896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C7-4D80-90C1-20BB0D1E3589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7173955709460551"/>
                  <c:y val="0.2020005917986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C7-4D80-90C1-20BB0D1E3589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46920758079174"/>
                  <c:y val="1.40000410157451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C7-4D80-90C1-20BB0D1E3589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91938456625707132"/>
                  <c:y val="0.78800230860051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C7-4D80-90C1-20BB0D1E35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Actuals!$B$5:$N$5</c:f>
              <c:strCache>
                <c:ptCount val="13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</c:strCache>
            </c:strRef>
          </c:cat>
          <c:val>
            <c:numRef>
              <c:f>Actuals!$B$8:$N$8</c:f>
              <c:numCache>
                <c:formatCode>#,##0_);\(#,##0\)</c:formatCode>
                <c:ptCount val="13"/>
                <c:pt idx="0">
                  <c:v>-2602</c:v>
                </c:pt>
                <c:pt idx="1">
                  <c:v>-5203</c:v>
                </c:pt>
                <c:pt idx="2">
                  <c:v>-270</c:v>
                </c:pt>
                <c:pt idx="3">
                  <c:v>1082</c:v>
                </c:pt>
                <c:pt idx="4">
                  <c:v>849</c:v>
                </c:pt>
                <c:pt idx="5">
                  <c:v>-181</c:v>
                </c:pt>
                <c:pt idx="6">
                  <c:v>-3358</c:v>
                </c:pt>
                <c:pt idx="7">
                  <c:v>-3936</c:v>
                </c:pt>
                <c:pt idx="8">
                  <c:v>3674</c:v>
                </c:pt>
                <c:pt idx="9">
                  <c:v>-6918</c:v>
                </c:pt>
                <c:pt idx="10">
                  <c:v>2948</c:v>
                </c:pt>
                <c:pt idx="11">
                  <c:v>6453</c:v>
                </c:pt>
                <c:pt idx="12">
                  <c:v>-6238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FC7-4D80-90C1-20BB0D1E35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8961744"/>
        <c:axId val="1"/>
      </c:barChart>
      <c:catAx>
        <c:axId val="17896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  <c:max val="7000"/>
          <c:min val="-800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crossAx val="178961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3.6000105469058997E-2"/>
          <c:w val="0.96829763677715175"/>
          <c:h val="0.854002501960455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2.4456535260040317E-2"/>
                  <c:y val="0.544001593754669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CE3-4C8C-8A57-83681CB06D4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9.873193864238497E-2"/>
                  <c:y val="0.71400209180300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CE3-4C8C-8A57-83681CB06D4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8115952044474312"/>
                  <c:y val="0.394001154300256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E3-4C8C-8A57-83681CB06D4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634072142931147"/>
                  <c:y val="0.25800075586158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CE3-4C8C-8A57-83681CB06D4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3333351761832725"/>
                  <c:y val="0.264000773439765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CE3-4C8C-8A57-83681CB06D4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0670312339844822"/>
                  <c:y val="0.40200117773782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E3-4C8C-8A57-83681CB06D4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7010895555410831"/>
                  <c:y val="0.614001798833395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CE3-4C8C-8A57-83681CB06D4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529015653867674"/>
                  <c:y val="0.6540019160212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E3-4C8C-8A57-83681CB06D4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2137715512546876"/>
                  <c:y val="8.800025781325532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E3-4C8C-8A57-83681CB06D40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9565255850781349"/>
                  <c:y val="0.828002425788356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E3-4C8C-8A57-83681CB06D40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7355115229905314"/>
                  <c:y val="0.13400039257927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E3-4C8C-8A57-83681CB06D40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4782655568139775"/>
                  <c:y val="1.40000410157451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E3-4C8C-8A57-83681CB06D40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91938456625707132"/>
                  <c:y val="0.854002501960455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E3-4C8C-8A57-83681CB06D4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Actuals!$B$5:$N$5</c:f>
              <c:strCache>
                <c:ptCount val="13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</c:strCache>
            </c:strRef>
          </c:cat>
          <c:val>
            <c:numRef>
              <c:f>Actuals!$B$19:$N$19</c:f>
              <c:numCache>
                <c:formatCode>#,##0_);\(#,##0\)</c:formatCode>
                <c:ptCount val="13"/>
                <c:pt idx="0">
                  <c:v>-2749.127</c:v>
                </c:pt>
                <c:pt idx="1">
                  <c:v>-5388.6989999999996</c:v>
                </c:pt>
                <c:pt idx="2">
                  <c:v>-452.65300000000002</c:v>
                </c:pt>
                <c:pt idx="3">
                  <c:v>728.15800000000002</c:v>
                </c:pt>
                <c:pt idx="4">
                  <c:v>560.40800000000002</c:v>
                </c:pt>
                <c:pt idx="5">
                  <c:v>-549.53</c:v>
                </c:pt>
                <c:pt idx="6">
                  <c:v>-3738.7170000000001</c:v>
                </c:pt>
                <c:pt idx="7">
                  <c:v>-4369.7820000000002</c:v>
                </c:pt>
                <c:pt idx="8">
                  <c:v>3401.6840000000002</c:v>
                </c:pt>
                <c:pt idx="9">
                  <c:v>-7223.8969999999999</c:v>
                </c:pt>
                <c:pt idx="10">
                  <c:v>2555.1999999999998</c:v>
                </c:pt>
                <c:pt idx="11">
                  <c:v>4704.9030000000002</c:v>
                </c:pt>
                <c:pt idx="12">
                  <c:v>-7560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E3-4C8C-8A57-83681CB06D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8963056"/>
        <c:axId val="1"/>
      </c:barChart>
      <c:catAx>
        <c:axId val="17896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  <c:max val="5100"/>
          <c:min val="-810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crossAx val="178963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2.8800039375053838E-2"/>
          <c:w val="0.96829763677715175"/>
          <c:h val="0.844801155001579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D7AF-48E8-971E-6C59CD81ADB4}"/>
              </c:ext>
            </c:extLst>
          </c:dPt>
          <c:dPt>
            <c:idx val="1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D7AF-48E8-971E-6C59CD81ADB4}"/>
              </c:ext>
            </c:extLst>
          </c:dPt>
          <c:dPt>
            <c:idx val="2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D7AF-48E8-971E-6C59CD81ADB4}"/>
              </c:ext>
            </c:extLst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D7AF-48E8-971E-6C59CD81ADB4}"/>
              </c:ext>
            </c:extLst>
          </c:dPt>
          <c:dPt>
            <c:idx val="4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D7AF-48E8-971E-6C59CD81ADB4}"/>
              </c:ext>
            </c:extLst>
          </c:dPt>
          <c:dPt>
            <c:idx val="5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D7AF-48E8-971E-6C59CD81ADB4}"/>
              </c:ext>
            </c:extLst>
          </c:dPt>
          <c:dPt>
            <c:idx val="6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D7AF-48E8-971E-6C59CD81ADB4}"/>
              </c:ext>
            </c:extLst>
          </c:dPt>
          <c:dPt>
            <c:idx val="7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D7AF-48E8-971E-6C59CD81ADB4}"/>
              </c:ext>
            </c:extLst>
          </c:dPt>
          <c:dPt>
            <c:idx val="8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D7AF-48E8-971E-6C59CD81ADB4}"/>
              </c:ext>
            </c:extLst>
          </c:dPt>
          <c:dPt>
            <c:idx val="9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D7AF-48E8-971E-6C59CD81ADB4}"/>
              </c:ext>
            </c:extLst>
          </c:dPt>
          <c:dPt>
            <c:idx val="10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D7AF-48E8-971E-6C59CD81ADB4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6195677713409482E-2"/>
                  <c:y val="0.504000689063442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AF-48E8-971E-6C59CD81ADB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8.1521784200134395E-2"/>
                  <c:y val="0.59520081375111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AF-48E8-971E-6C59CD81ADB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4855080676468935"/>
                  <c:y val="0.408000557813262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AF-48E8-971E-6C59CD81ADB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1014504371590198"/>
                  <c:y val="0.608000831251136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AF-48E8-971E-6C59CD81ADB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8804363750714151"/>
                  <c:y val="0.3088004221880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AF-48E8-971E-6C59CD81ADB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48569603834072"/>
                  <c:y val="0.577600789688579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AF-48E8-971E-6C59CD81ADB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670312339844822"/>
                  <c:y val="0.620800848751160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AF-48E8-971E-6C59CD81ADB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7282634836077947"/>
                  <c:y val="0.368000503125687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AF-48E8-971E-6C59CD81ADB4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4166696612978182"/>
                  <c:y val="0.486400665000909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AF-48E8-971E-6C59CD81ADB4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01449607876547"/>
                  <c:y val="0.3488004768756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AF-48E8-971E-6C59CD81ADB4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123224962331228"/>
                  <c:y val="0.61440084000114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AF-48E8-971E-6C59CD81ADB4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2463808177897238"/>
                  <c:y val="0.29120039812554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AF-48E8-971E-6C59CD81ADB4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9619609235464606"/>
                  <c:y val="0.376000514063202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AF-48E8-971E-6C59CD81ADB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comm'!$C$9:$Q$9</c:f>
              <c:numCache>
                <c:formatCode>_(* #,##0_);_(* \(#,##0\);_(* "-"??_);_(@_)</c:formatCode>
                <c:ptCount val="15"/>
                <c:pt idx="1">
                  <c:v>-2101.058</c:v>
                </c:pt>
                <c:pt idx="2">
                  <c:v>4808.4650000000001</c:v>
                </c:pt>
                <c:pt idx="3">
                  <c:v>-2207.5569999999993</c:v>
                </c:pt>
                <c:pt idx="4">
                  <c:v>8086.3514037000041</c:v>
                </c:pt>
                <c:pt idx="5">
                  <c:v>-1214.7839303000001</c:v>
                </c:pt>
                <c:pt idx="6">
                  <c:v>-2837.3052000999992</c:v>
                </c:pt>
                <c:pt idx="7">
                  <c:v>6700.1870601000037</c:v>
                </c:pt>
                <c:pt idx="8">
                  <c:v>858.26397800000188</c:v>
                </c:pt>
                <c:pt idx="9">
                  <c:v>4008.6563647999983</c:v>
                </c:pt>
                <c:pt idx="10">
                  <c:v>-2702.8117124</c:v>
                </c:pt>
                <c:pt idx="11">
                  <c:v>10062.104979199999</c:v>
                </c:pt>
                <c:pt idx="12">
                  <c:v>6391.7857250000043</c:v>
                </c:pt>
                <c:pt idx="13">
                  <c:v>19353.814266272508</c:v>
                </c:pt>
                <c:pt idx="14">
                  <c:v>-10194.208067044721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7AF-48E8-971E-6C59CD81AD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8303952"/>
        <c:axId val="1"/>
      </c:barChart>
      <c:catAx>
        <c:axId val="17830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783039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3.6000105469058997E-2"/>
          <c:w val="0.96829763677715175"/>
          <c:h val="0.80600236133504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7DE9-409E-87F0-6B36D5A95036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7DE9-409E-87F0-6B36D5A95036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7DE9-409E-87F0-6B36D5A95036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7DE9-409E-87F0-6B36D5A95036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7101475315633204E-2"/>
                  <c:y val="0.382001119143903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E9-409E-87F0-6B36D5A9503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8.5144974609029256E-2"/>
                  <c:y val="0.328000960940315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E9-409E-87F0-6B36D5A9503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5126819957136048"/>
                  <c:y val="0.304000890627609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E9-409E-87F0-6B36D5A9503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0923924611367825"/>
                  <c:y val="9.400027539143181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E9-409E-87F0-6B36D5A9503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807986388268063"/>
                  <c:y val="0.354001037112413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E9-409E-87F0-6B36D5A9503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057989843611702"/>
                  <c:y val="0.46000134766019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E9-409E-87F0-6B36D5A9503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398573059177706"/>
                  <c:y val="0.21800063867374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E9-409E-87F0-6B36D5A95036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6920315795188461"/>
                  <c:y val="0.232000679689491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E9-409E-87F0-6B36D5A95036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362321805164395"/>
                  <c:y val="0.280000820314903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E9-409E-87F0-6B36D5A95036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0779019109211296"/>
                  <c:y val="0.378001107425119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E9-409E-87F0-6B36D5A95036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032645202108853"/>
                  <c:y val="0.264000773439765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DE9-409E-87F0-6B36D5A95036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2282648657452497"/>
                  <c:y val="0.730002138678140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E9-409E-87F0-6B36D5A95036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9166710434352727"/>
                  <c:y val="0.524001535160747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E9-409E-87F0-6B36D5A950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comm'!$C$10:$Q$10</c:f>
              <c:numCache>
                <c:formatCode>_(* #,##0_);_(* \(#,##0\);_(* "-"??_);_(@_)</c:formatCode>
                <c:ptCount val="15"/>
                <c:pt idx="1">
                  <c:v>5545.1780400000098</c:v>
                </c:pt>
                <c:pt idx="2">
                  <c:v>6799.5420400000003</c:v>
                </c:pt>
                <c:pt idx="3">
                  <c:v>27625.11462753878</c:v>
                </c:pt>
                <c:pt idx="4">
                  <c:v>1821.2005109438469</c:v>
                </c:pt>
                <c:pt idx="5">
                  <c:v>-2624.5054764946194</c:v>
                </c:pt>
                <c:pt idx="6">
                  <c:v>15771.860944905555</c:v>
                </c:pt>
                <c:pt idx="7">
                  <c:v>14222.932390600025</c:v>
                </c:pt>
                <c:pt idx="8">
                  <c:v>7258.8635469770761</c:v>
                </c:pt>
                <c:pt idx="9">
                  <c:v>351.60290589296233</c:v>
                </c:pt>
                <c:pt idx="10">
                  <c:v>6259.0568424060157</c:v>
                </c:pt>
                <c:pt idx="11">
                  <c:v>-28281.621389154381</c:v>
                </c:pt>
                <c:pt idx="12">
                  <c:v>-8651.152586416114</c:v>
                </c:pt>
                <c:pt idx="13">
                  <c:v>-12518.333288080719</c:v>
                </c:pt>
                <c:pt idx="14">
                  <c:v>-11162.389781699985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DE9-409E-87F0-6B36D5A950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8304280"/>
        <c:axId val="1"/>
      </c:barChart>
      <c:catAx>
        <c:axId val="17830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78304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3.6000105469058997E-2"/>
          <c:w val="0.96829763677715175"/>
          <c:h val="0.794002326178690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62A3-4990-9EB6-4BC9ECF2D0EF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62A3-4990-9EB6-4BC9ECF2D0EF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62A3-4990-9EB6-4BC9ECF2D0EF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62A3-4990-9EB6-4BC9ECF2D0EF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7101475315633204E-2"/>
                  <c:y val="0.310000908205785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2A3-4990-9EB6-4BC9ECF2D0E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9.3297153029042693E-2"/>
                  <c:y val="0.310000908205785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2A3-4990-9EB6-4BC9ECF2D0E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5126819957136048"/>
                  <c:y val="0.142000416016843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2A3-4990-9EB6-4BC9ECF2D0E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0561605570478339"/>
                  <c:y val="0.702002056646650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2A3-4990-9EB6-4BC9ECF2D0E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536247107600953"/>
                  <c:y val="0.434001271488100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2A3-4990-9EB6-4BC9ECF2D0E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057989843611702"/>
                  <c:y val="0.53600157031710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A3-4990-9EB6-4BC9ECF2D0E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126833778510596"/>
                  <c:y val="0.634001857427316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2A3-4990-9EB6-4BC9ECF2D0E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6920315795188461"/>
                  <c:y val="0.486001423832296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A3-4990-9EB6-4BC9ECF2D0EF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362321805164395"/>
                  <c:y val="0.2680007851585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A3-4990-9EB6-4BC9ECF2D0EF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01449607876547"/>
                  <c:y val="0.228000667970706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A3-4990-9EB6-4BC9ECF2D0EF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7572501125889173"/>
                  <c:y val="0.248000726564628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A3-4990-9EB6-4BC9ECF2D0EF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3097866499453834"/>
                  <c:y val="0.448001312503845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A3-4990-9EB6-4BC9ECF2D0EF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8894971153685622"/>
                  <c:y val="5.000014648480415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A3-4990-9EB6-4BC9ECF2D0E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comm'!$C$11:$Q$11</c:f>
              <c:numCache>
                <c:formatCode>_(* #,##0_);_(* \(#,##0\);_(* "-"??_);_(@_)</c:formatCode>
                <c:ptCount val="15"/>
                <c:pt idx="1">
                  <c:v>193.14080499215845</c:v>
                </c:pt>
                <c:pt idx="2">
                  <c:v>7500.8708549921566</c:v>
                </c:pt>
                <c:pt idx="3">
                  <c:v>-14075.372765007842</c:v>
                </c:pt>
                <c:pt idx="4">
                  <c:v>-1276.2397041078434</c:v>
                </c:pt>
                <c:pt idx="5">
                  <c:v>-6706.9416167078498</c:v>
                </c:pt>
                <c:pt idx="6">
                  <c:v>-11048.590598429808</c:v>
                </c:pt>
                <c:pt idx="7">
                  <c:v>-3108.5763578951119</c:v>
                </c:pt>
                <c:pt idx="8">
                  <c:v>1874.8201445002319</c:v>
                </c:pt>
                <c:pt idx="9">
                  <c:v>2339.1344371820855</c:v>
                </c:pt>
                <c:pt idx="10">
                  <c:v>895.39857945019003</c:v>
                </c:pt>
                <c:pt idx="11">
                  <c:v>-2912.1199182095188</c:v>
                </c:pt>
                <c:pt idx="12">
                  <c:v>12181.41322864828</c:v>
                </c:pt>
                <c:pt idx="13">
                  <c:v>430.02377910441237</c:v>
                </c:pt>
                <c:pt idx="14">
                  <c:v>-1002.9853604295776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2A3-4990-9EB6-4BC9ECF2D0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8960432"/>
        <c:axId val="1"/>
      </c:barChart>
      <c:catAx>
        <c:axId val="17896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78960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44385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44386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44387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44388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44389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44390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44391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44392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44393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44394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44395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44396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44397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44398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33</xdr:row>
      <xdr:rowOff>68580</xdr:rowOff>
    </xdr:to>
    <xdr:graphicFrame macro="">
      <xdr:nvGraphicFramePr>
        <xdr:cNvPr id="14439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35169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35170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35171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35172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35173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35174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35175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35176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35177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35178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35179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35180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35181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35182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121920</xdr:rowOff>
    </xdr:to>
    <xdr:graphicFrame macro="">
      <xdr:nvGraphicFramePr>
        <xdr:cNvPr id="13518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45409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45410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45411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45412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45413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45414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45415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45416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45417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45418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45419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45420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45421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45422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121920</xdr:rowOff>
    </xdr:to>
    <xdr:graphicFrame macro="">
      <xdr:nvGraphicFramePr>
        <xdr:cNvPr id="14542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46433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46434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46435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46436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46437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46438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46439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46440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46441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46442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46443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46444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46445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46446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121920</xdr:rowOff>
    </xdr:to>
    <xdr:graphicFrame macro="">
      <xdr:nvGraphicFramePr>
        <xdr:cNvPr id="14644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47457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47458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47459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47460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47461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47462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47463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47464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47465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47466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47467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47468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47469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47470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121920</xdr:rowOff>
    </xdr:to>
    <xdr:graphicFrame macro="">
      <xdr:nvGraphicFramePr>
        <xdr:cNvPr id="14747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48481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48482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48483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48484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48485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48486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48487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48488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48489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48490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48491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48492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48493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48494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121920</xdr:rowOff>
    </xdr:to>
    <xdr:graphicFrame macro="">
      <xdr:nvGraphicFramePr>
        <xdr:cNvPr id="14849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49505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49506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49507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49508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49509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49510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49511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49512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49513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49514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49515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49516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49517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49518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121920</xdr:rowOff>
    </xdr:to>
    <xdr:graphicFrame macro="">
      <xdr:nvGraphicFramePr>
        <xdr:cNvPr id="14951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50529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50530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50531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50532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50533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50534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50535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50536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50537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50538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50539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50540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50541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50542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121920</xdr:rowOff>
    </xdr:to>
    <xdr:graphicFrame macro="">
      <xdr:nvGraphicFramePr>
        <xdr:cNvPr id="15054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51553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51554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51555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51556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51557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51558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51559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51560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51561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51562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51563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51564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51565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51566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121920</xdr:rowOff>
    </xdr:to>
    <xdr:graphicFrame macro="">
      <xdr:nvGraphicFramePr>
        <xdr:cNvPr id="15156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52577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52578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52579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52580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52581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52582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52583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52584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52585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52586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52587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52588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52589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52590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121920</xdr:rowOff>
    </xdr:to>
    <xdr:graphicFrame macro="">
      <xdr:nvGraphicFramePr>
        <xdr:cNvPr id="15259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40289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40290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40291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40292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40293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40294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40295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40296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40297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40298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40299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40300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40301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40302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33</xdr:row>
      <xdr:rowOff>68580</xdr:rowOff>
    </xdr:to>
    <xdr:graphicFrame macro="">
      <xdr:nvGraphicFramePr>
        <xdr:cNvPr id="14030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26977" name="Rectangle 1"/>
        <xdr:cNvSpPr>
          <a:spLocks noChangeArrowheads="1"/>
        </xdr:cNvSpPr>
      </xdr:nvSpPr>
      <xdr:spPr bwMode="auto">
        <a:xfrm>
          <a:off x="1943100" y="945642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26981" name="Rectangle 5"/>
        <xdr:cNvSpPr>
          <a:spLocks noChangeArrowheads="1"/>
        </xdr:cNvSpPr>
      </xdr:nvSpPr>
      <xdr:spPr bwMode="auto">
        <a:xfrm>
          <a:off x="2263140" y="947166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26983" name="Rectangle 7"/>
        <xdr:cNvSpPr>
          <a:spLocks noChangeArrowheads="1"/>
        </xdr:cNvSpPr>
      </xdr:nvSpPr>
      <xdr:spPr bwMode="auto">
        <a:xfrm>
          <a:off x="1013460" y="925068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26984" name="Rectangle 8"/>
        <xdr:cNvSpPr>
          <a:spLocks noChangeArrowheads="1"/>
        </xdr:cNvSpPr>
      </xdr:nvSpPr>
      <xdr:spPr bwMode="auto">
        <a:xfrm>
          <a:off x="2240280" y="965454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26987" name="Text Box 11"/>
        <xdr:cNvSpPr txBox="1">
          <a:spLocks noChangeArrowheads="1"/>
        </xdr:cNvSpPr>
      </xdr:nvSpPr>
      <xdr:spPr bwMode="auto">
        <a:xfrm>
          <a:off x="967740" y="947928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121920</xdr:rowOff>
    </xdr:to>
    <xdr:graphicFrame macro="">
      <xdr:nvGraphicFramePr>
        <xdr:cNvPr id="12699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28001" name="Rectangle 1"/>
        <xdr:cNvSpPr>
          <a:spLocks noChangeArrowheads="1"/>
        </xdr:cNvSpPr>
      </xdr:nvSpPr>
      <xdr:spPr bwMode="auto">
        <a:xfrm>
          <a:off x="1943100" y="945642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28002" name="Rectangle 2"/>
        <xdr:cNvSpPr>
          <a:spLocks noChangeArrowheads="1"/>
        </xdr:cNvSpPr>
      </xdr:nvSpPr>
      <xdr:spPr bwMode="auto">
        <a:xfrm>
          <a:off x="335280" y="90754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28003" name="Rectangle 3"/>
        <xdr:cNvSpPr>
          <a:spLocks noChangeArrowheads="1"/>
        </xdr:cNvSpPr>
      </xdr:nvSpPr>
      <xdr:spPr bwMode="auto">
        <a:xfrm>
          <a:off x="441960" y="937260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28004" name="Rectangle 4"/>
        <xdr:cNvSpPr>
          <a:spLocks noChangeArrowheads="1"/>
        </xdr:cNvSpPr>
      </xdr:nvSpPr>
      <xdr:spPr bwMode="auto">
        <a:xfrm>
          <a:off x="4747260" y="864108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28005" name="Rectangle 5"/>
        <xdr:cNvSpPr>
          <a:spLocks noChangeArrowheads="1"/>
        </xdr:cNvSpPr>
      </xdr:nvSpPr>
      <xdr:spPr bwMode="auto">
        <a:xfrm>
          <a:off x="2263140" y="947166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28006" name="Rectangle 6"/>
        <xdr:cNvSpPr>
          <a:spLocks noChangeArrowheads="1"/>
        </xdr:cNvSpPr>
      </xdr:nvSpPr>
      <xdr:spPr bwMode="auto">
        <a:xfrm>
          <a:off x="1691640" y="841248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28007" name="Rectangle 7"/>
        <xdr:cNvSpPr>
          <a:spLocks noChangeArrowheads="1"/>
        </xdr:cNvSpPr>
      </xdr:nvSpPr>
      <xdr:spPr bwMode="auto">
        <a:xfrm>
          <a:off x="1013460" y="925068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28008" name="Rectangle 8"/>
        <xdr:cNvSpPr>
          <a:spLocks noChangeArrowheads="1"/>
        </xdr:cNvSpPr>
      </xdr:nvSpPr>
      <xdr:spPr bwMode="auto">
        <a:xfrm>
          <a:off x="2240280" y="965454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28009" name="Text Box 9"/>
        <xdr:cNvSpPr txBox="1">
          <a:spLocks noChangeArrowheads="1"/>
        </xdr:cNvSpPr>
      </xdr:nvSpPr>
      <xdr:spPr bwMode="auto">
        <a:xfrm>
          <a:off x="106680" y="922782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28010" name="Text Box 10"/>
        <xdr:cNvSpPr txBox="1">
          <a:spLocks noChangeArrowheads="1"/>
        </xdr:cNvSpPr>
      </xdr:nvSpPr>
      <xdr:spPr bwMode="auto">
        <a:xfrm>
          <a:off x="1645920" y="807720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28011" name="Text Box 11"/>
        <xdr:cNvSpPr txBox="1">
          <a:spLocks noChangeArrowheads="1"/>
        </xdr:cNvSpPr>
      </xdr:nvSpPr>
      <xdr:spPr bwMode="auto">
        <a:xfrm>
          <a:off x="967740" y="947928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28012" name="Text Box 12"/>
        <xdr:cNvSpPr txBox="1">
          <a:spLocks noChangeArrowheads="1"/>
        </xdr:cNvSpPr>
      </xdr:nvSpPr>
      <xdr:spPr bwMode="auto">
        <a:xfrm>
          <a:off x="0" y="867156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28013" name="Text Box 13"/>
        <xdr:cNvSpPr txBox="1">
          <a:spLocks noChangeArrowheads="1"/>
        </xdr:cNvSpPr>
      </xdr:nvSpPr>
      <xdr:spPr bwMode="auto">
        <a:xfrm>
          <a:off x="2827020" y="831342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28014" name="Text Box 14"/>
        <xdr:cNvSpPr txBox="1">
          <a:spLocks noChangeArrowheads="1"/>
        </xdr:cNvSpPr>
      </xdr:nvSpPr>
      <xdr:spPr bwMode="auto">
        <a:xfrm flipV="1">
          <a:off x="1927860" y="875538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121920</xdr:rowOff>
    </xdr:to>
    <xdr:graphicFrame macro="">
      <xdr:nvGraphicFramePr>
        <xdr:cNvPr id="12801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29025" name="Rectangle 1"/>
        <xdr:cNvSpPr>
          <a:spLocks noChangeArrowheads="1"/>
        </xdr:cNvSpPr>
      </xdr:nvSpPr>
      <xdr:spPr bwMode="auto">
        <a:xfrm>
          <a:off x="1943100" y="945642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29026" name="Rectangle 2"/>
        <xdr:cNvSpPr>
          <a:spLocks noChangeArrowheads="1"/>
        </xdr:cNvSpPr>
      </xdr:nvSpPr>
      <xdr:spPr bwMode="auto">
        <a:xfrm>
          <a:off x="335280" y="90754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29027" name="Rectangle 3"/>
        <xdr:cNvSpPr>
          <a:spLocks noChangeArrowheads="1"/>
        </xdr:cNvSpPr>
      </xdr:nvSpPr>
      <xdr:spPr bwMode="auto">
        <a:xfrm>
          <a:off x="441960" y="937260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29028" name="Rectangle 4"/>
        <xdr:cNvSpPr>
          <a:spLocks noChangeArrowheads="1"/>
        </xdr:cNvSpPr>
      </xdr:nvSpPr>
      <xdr:spPr bwMode="auto">
        <a:xfrm>
          <a:off x="4747260" y="864108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29029" name="Rectangle 5"/>
        <xdr:cNvSpPr>
          <a:spLocks noChangeArrowheads="1"/>
        </xdr:cNvSpPr>
      </xdr:nvSpPr>
      <xdr:spPr bwMode="auto">
        <a:xfrm>
          <a:off x="2263140" y="947166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29030" name="Rectangle 6"/>
        <xdr:cNvSpPr>
          <a:spLocks noChangeArrowheads="1"/>
        </xdr:cNvSpPr>
      </xdr:nvSpPr>
      <xdr:spPr bwMode="auto">
        <a:xfrm>
          <a:off x="1691640" y="841248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29031" name="Rectangle 7"/>
        <xdr:cNvSpPr>
          <a:spLocks noChangeArrowheads="1"/>
        </xdr:cNvSpPr>
      </xdr:nvSpPr>
      <xdr:spPr bwMode="auto">
        <a:xfrm>
          <a:off x="1013460" y="925068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29032" name="Rectangle 8"/>
        <xdr:cNvSpPr>
          <a:spLocks noChangeArrowheads="1"/>
        </xdr:cNvSpPr>
      </xdr:nvSpPr>
      <xdr:spPr bwMode="auto">
        <a:xfrm>
          <a:off x="2240280" y="965454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29033" name="Text Box 9"/>
        <xdr:cNvSpPr txBox="1">
          <a:spLocks noChangeArrowheads="1"/>
        </xdr:cNvSpPr>
      </xdr:nvSpPr>
      <xdr:spPr bwMode="auto">
        <a:xfrm>
          <a:off x="106680" y="922782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29034" name="Text Box 10"/>
        <xdr:cNvSpPr txBox="1">
          <a:spLocks noChangeArrowheads="1"/>
        </xdr:cNvSpPr>
      </xdr:nvSpPr>
      <xdr:spPr bwMode="auto">
        <a:xfrm>
          <a:off x="1645920" y="807720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29035" name="Text Box 11"/>
        <xdr:cNvSpPr txBox="1">
          <a:spLocks noChangeArrowheads="1"/>
        </xdr:cNvSpPr>
      </xdr:nvSpPr>
      <xdr:spPr bwMode="auto">
        <a:xfrm>
          <a:off x="967740" y="947928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29036" name="Text Box 12"/>
        <xdr:cNvSpPr txBox="1">
          <a:spLocks noChangeArrowheads="1"/>
        </xdr:cNvSpPr>
      </xdr:nvSpPr>
      <xdr:spPr bwMode="auto">
        <a:xfrm>
          <a:off x="0" y="867156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29037" name="Text Box 13"/>
        <xdr:cNvSpPr txBox="1">
          <a:spLocks noChangeArrowheads="1"/>
        </xdr:cNvSpPr>
      </xdr:nvSpPr>
      <xdr:spPr bwMode="auto">
        <a:xfrm>
          <a:off x="2827020" y="831342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29038" name="Text Box 14"/>
        <xdr:cNvSpPr txBox="1">
          <a:spLocks noChangeArrowheads="1"/>
        </xdr:cNvSpPr>
      </xdr:nvSpPr>
      <xdr:spPr bwMode="auto">
        <a:xfrm flipV="1">
          <a:off x="1927860" y="875538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121920</xdr:rowOff>
    </xdr:to>
    <xdr:graphicFrame macro="">
      <xdr:nvGraphicFramePr>
        <xdr:cNvPr id="129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30049" name="Rectangle 1"/>
        <xdr:cNvSpPr>
          <a:spLocks noChangeArrowheads="1"/>
        </xdr:cNvSpPr>
      </xdr:nvSpPr>
      <xdr:spPr bwMode="auto">
        <a:xfrm>
          <a:off x="1943100" y="945642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30050" name="Rectangle 2"/>
        <xdr:cNvSpPr>
          <a:spLocks noChangeArrowheads="1"/>
        </xdr:cNvSpPr>
      </xdr:nvSpPr>
      <xdr:spPr bwMode="auto">
        <a:xfrm>
          <a:off x="335280" y="90754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30051" name="Rectangle 3"/>
        <xdr:cNvSpPr>
          <a:spLocks noChangeArrowheads="1"/>
        </xdr:cNvSpPr>
      </xdr:nvSpPr>
      <xdr:spPr bwMode="auto">
        <a:xfrm>
          <a:off x="441960" y="937260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30052" name="Rectangle 4"/>
        <xdr:cNvSpPr>
          <a:spLocks noChangeArrowheads="1"/>
        </xdr:cNvSpPr>
      </xdr:nvSpPr>
      <xdr:spPr bwMode="auto">
        <a:xfrm>
          <a:off x="4747260" y="864108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30053" name="Rectangle 5"/>
        <xdr:cNvSpPr>
          <a:spLocks noChangeArrowheads="1"/>
        </xdr:cNvSpPr>
      </xdr:nvSpPr>
      <xdr:spPr bwMode="auto">
        <a:xfrm>
          <a:off x="2263140" y="947166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30054" name="Rectangle 6"/>
        <xdr:cNvSpPr>
          <a:spLocks noChangeArrowheads="1"/>
        </xdr:cNvSpPr>
      </xdr:nvSpPr>
      <xdr:spPr bwMode="auto">
        <a:xfrm>
          <a:off x="1691640" y="841248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30055" name="Rectangle 7"/>
        <xdr:cNvSpPr>
          <a:spLocks noChangeArrowheads="1"/>
        </xdr:cNvSpPr>
      </xdr:nvSpPr>
      <xdr:spPr bwMode="auto">
        <a:xfrm>
          <a:off x="1013460" y="925068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30056" name="Rectangle 8"/>
        <xdr:cNvSpPr>
          <a:spLocks noChangeArrowheads="1"/>
        </xdr:cNvSpPr>
      </xdr:nvSpPr>
      <xdr:spPr bwMode="auto">
        <a:xfrm>
          <a:off x="2240280" y="965454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30057" name="Text Box 9"/>
        <xdr:cNvSpPr txBox="1">
          <a:spLocks noChangeArrowheads="1"/>
        </xdr:cNvSpPr>
      </xdr:nvSpPr>
      <xdr:spPr bwMode="auto">
        <a:xfrm>
          <a:off x="106680" y="922782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30058" name="Text Box 10"/>
        <xdr:cNvSpPr txBox="1">
          <a:spLocks noChangeArrowheads="1"/>
        </xdr:cNvSpPr>
      </xdr:nvSpPr>
      <xdr:spPr bwMode="auto">
        <a:xfrm>
          <a:off x="1645920" y="807720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30059" name="Text Box 11"/>
        <xdr:cNvSpPr txBox="1">
          <a:spLocks noChangeArrowheads="1"/>
        </xdr:cNvSpPr>
      </xdr:nvSpPr>
      <xdr:spPr bwMode="auto">
        <a:xfrm>
          <a:off x="967740" y="947928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30060" name="Text Box 12"/>
        <xdr:cNvSpPr txBox="1">
          <a:spLocks noChangeArrowheads="1"/>
        </xdr:cNvSpPr>
      </xdr:nvSpPr>
      <xdr:spPr bwMode="auto">
        <a:xfrm>
          <a:off x="0" y="867156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30061" name="Text Box 13"/>
        <xdr:cNvSpPr txBox="1">
          <a:spLocks noChangeArrowheads="1"/>
        </xdr:cNvSpPr>
      </xdr:nvSpPr>
      <xdr:spPr bwMode="auto">
        <a:xfrm>
          <a:off x="2827020" y="831342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30062" name="Text Box 14"/>
        <xdr:cNvSpPr txBox="1">
          <a:spLocks noChangeArrowheads="1"/>
        </xdr:cNvSpPr>
      </xdr:nvSpPr>
      <xdr:spPr bwMode="auto">
        <a:xfrm flipV="1">
          <a:off x="1927860" y="875538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121920</xdr:rowOff>
    </xdr:to>
    <xdr:graphicFrame macro="">
      <xdr:nvGraphicFramePr>
        <xdr:cNvPr id="130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42337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42338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42339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42340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42341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42342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42343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42344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42345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42346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42347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42348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42349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42350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33</xdr:row>
      <xdr:rowOff>68580</xdr:rowOff>
    </xdr:to>
    <xdr:graphicFrame macro="">
      <xdr:nvGraphicFramePr>
        <xdr:cNvPr id="14235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31073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31074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31075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31076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31077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31078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31079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31080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31081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31082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31083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31084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31085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31086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121920</xdr:rowOff>
    </xdr:to>
    <xdr:graphicFrame macro="">
      <xdr:nvGraphicFramePr>
        <xdr:cNvPr id="131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33121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33122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33123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33124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33125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33126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33127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33128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33129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33130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33131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33132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33133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33134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121920</xdr:rowOff>
    </xdr:to>
    <xdr:graphicFrame macro="">
      <xdr:nvGraphicFramePr>
        <xdr:cNvPr id="13313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3Q%202000/Management%20Summary/MgmtSum-Q3-prel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24"/>
  <sheetViews>
    <sheetView workbookViewId="0">
      <selection activeCell="B5" sqref="B5"/>
    </sheetView>
  </sheetViews>
  <sheetFormatPr defaultRowHeight="13.2"/>
  <cols>
    <col min="2" max="2" width="19" customWidth="1"/>
    <col min="3" max="3" width="10.33203125" bestFit="1" customWidth="1"/>
    <col min="11" max="11" width="10.88671875" bestFit="1" customWidth="1"/>
    <col min="12" max="13" width="9.88671875" bestFit="1" customWidth="1"/>
    <col min="14" max="14" width="10.88671875" bestFit="1" customWidth="1"/>
    <col min="15" max="15" width="10.33203125" bestFit="1" customWidth="1"/>
    <col min="16" max="16" width="11.33203125" bestFit="1" customWidth="1"/>
    <col min="17" max="17" width="10.88671875" bestFit="1" customWidth="1"/>
  </cols>
  <sheetData>
    <row r="2" spans="2:18">
      <c r="B2" s="29" t="s">
        <v>31</v>
      </c>
    </row>
    <row r="3" spans="2:18">
      <c r="B3" t="s">
        <v>32</v>
      </c>
    </row>
    <row r="6" spans="2:18" ht="15.6">
      <c r="C6" s="21" t="s">
        <v>9</v>
      </c>
      <c r="D6" s="21" t="s">
        <v>10</v>
      </c>
      <c r="E6" s="21" t="s">
        <v>11</v>
      </c>
      <c r="F6" s="21" t="s">
        <v>12</v>
      </c>
      <c r="G6" s="21" t="s">
        <v>13</v>
      </c>
      <c r="H6" s="21" t="s">
        <v>14</v>
      </c>
      <c r="I6" s="21" t="s">
        <v>15</v>
      </c>
      <c r="J6" s="21" t="s">
        <v>16</v>
      </c>
      <c r="K6" s="21" t="s">
        <v>17</v>
      </c>
      <c r="L6" s="21" t="s">
        <v>18</v>
      </c>
      <c r="M6" s="21" t="s">
        <v>19</v>
      </c>
      <c r="N6" s="27" t="s">
        <v>20</v>
      </c>
      <c r="O6" s="22" t="s">
        <v>24</v>
      </c>
      <c r="P6" s="22" t="s">
        <v>26</v>
      </c>
      <c r="Q6" s="25" t="s">
        <v>51</v>
      </c>
      <c r="R6" s="22"/>
    </row>
    <row r="7" spans="2:18">
      <c r="B7" t="s">
        <v>33</v>
      </c>
      <c r="D7" s="9">
        <v>1292.9991096777355</v>
      </c>
      <c r="E7" s="9">
        <v>2537.9796965344453</v>
      </c>
      <c r="F7" s="9">
        <v>2870.6700966683461</v>
      </c>
      <c r="G7" s="9">
        <v>1855.1580581750632</v>
      </c>
      <c r="H7" s="9">
        <v>2179.8036201792033</v>
      </c>
      <c r="I7" s="9">
        <v>4072.5685243262878</v>
      </c>
      <c r="J7" s="9">
        <v>1182.4714440964872</v>
      </c>
      <c r="K7" s="9">
        <v>3152.305095961905</v>
      </c>
      <c r="L7" s="9">
        <v>3062.5933191202648</v>
      </c>
      <c r="M7" s="9">
        <v>-534.49186596032132</v>
      </c>
      <c r="N7" s="9">
        <v>24755.669591486414</v>
      </c>
      <c r="O7" s="9">
        <v>34838.392334632517</v>
      </c>
      <c r="P7" s="9">
        <v>-66553.716066492983</v>
      </c>
      <c r="Q7" s="9">
        <v>-44506.831289226218</v>
      </c>
    </row>
    <row r="8" spans="2:18">
      <c r="B8" t="s">
        <v>34</v>
      </c>
      <c r="D8" s="9">
        <v>-10159.532579999997</v>
      </c>
      <c r="E8" s="9">
        <v>-260.7377849179029</v>
      </c>
      <c r="F8" s="9">
        <v>-23955.785242206126</v>
      </c>
      <c r="G8" s="9">
        <v>255.82311910999761</v>
      </c>
      <c r="H8" s="9">
        <v>-3488.2127914390016</v>
      </c>
      <c r="I8" s="9">
        <v>-1604.2553234609613</v>
      </c>
      <c r="J8" s="9">
        <v>-13645.009443239054</v>
      </c>
      <c r="K8" s="9">
        <v>5417.6441304609316</v>
      </c>
      <c r="L8" s="9">
        <v>-12.708357931008777</v>
      </c>
      <c r="M8" s="9">
        <v>421.63875038231185</v>
      </c>
      <c r="N8" s="9">
        <v>-20425.364604900064</v>
      </c>
      <c r="O8" s="9">
        <v>13047.755754799966</v>
      </c>
      <c r="P8" s="9">
        <v>-10807.910785848275</v>
      </c>
      <c r="Q8" s="9">
        <v>-4818.5142862530129</v>
      </c>
    </row>
    <row r="9" spans="2:18">
      <c r="B9" t="s">
        <v>35</v>
      </c>
      <c r="D9" s="9">
        <v>-2101.058</v>
      </c>
      <c r="E9" s="9">
        <v>4808.4650000000001</v>
      </c>
      <c r="F9" s="9">
        <v>-2207.5569999999993</v>
      </c>
      <c r="G9" s="9">
        <v>8086.3514037000041</v>
      </c>
      <c r="H9" s="9">
        <v>-1214.7839303000001</v>
      </c>
      <c r="I9" s="9">
        <v>-2837.3052000999992</v>
      </c>
      <c r="J9" s="9">
        <v>6700.1870601000037</v>
      </c>
      <c r="K9" s="9">
        <v>858.26397800000188</v>
      </c>
      <c r="L9" s="9">
        <v>4008.6563647999983</v>
      </c>
      <c r="M9" s="9">
        <v>-2702.8117124</v>
      </c>
      <c r="N9" s="9">
        <v>10062.104979199999</v>
      </c>
      <c r="O9" s="9">
        <v>6391.7857250000043</v>
      </c>
      <c r="P9" s="9">
        <v>19353.814266272508</v>
      </c>
      <c r="Q9" s="9">
        <v>-10194.208067044721</v>
      </c>
    </row>
    <row r="10" spans="2:18">
      <c r="B10" t="s">
        <v>36</v>
      </c>
      <c r="D10" s="9">
        <v>5545.1780400000098</v>
      </c>
      <c r="E10" s="9">
        <v>6799.5420400000003</v>
      </c>
      <c r="F10" s="9">
        <v>27625.11462753878</v>
      </c>
      <c r="G10" s="9">
        <v>1821.2005109438469</v>
      </c>
      <c r="H10" s="9">
        <v>-2624.5054764946194</v>
      </c>
      <c r="I10" s="9">
        <v>15771.860944905555</v>
      </c>
      <c r="J10" s="9">
        <v>14222.932390600025</v>
      </c>
      <c r="K10" s="9">
        <v>7258.8635469770761</v>
      </c>
      <c r="L10" s="9">
        <v>351.60290589296233</v>
      </c>
      <c r="M10" s="9">
        <v>6259.0568424060157</v>
      </c>
      <c r="N10" s="9">
        <v>-28281.621389154381</v>
      </c>
      <c r="O10" s="9">
        <v>-8651.152586416114</v>
      </c>
      <c r="P10" s="9">
        <v>-12518.333288080719</v>
      </c>
      <c r="Q10" s="9">
        <v>-11162.389781699985</v>
      </c>
    </row>
    <row r="11" spans="2:18">
      <c r="B11" t="s">
        <v>37</v>
      </c>
      <c r="D11" s="9">
        <v>193.14080499215845</v>
      </c>
      <c r="E11" s="9">
        <v>7500.8708549921566</v>
      </c>
      <c r="F11" s="9">
        <v>-14075.372765007842</v>
      </c>
      <c r="G11" s="9">
        <v>-1276.2397041078434</v>
      </c>
      <c r="H11" s="9">
        <v>-6706.9416167078498</v>
      </c>
      <c r="I11" s="9">
        <v>-11048.590598429808</v>
      </c>
      <c r="J11" s="9">
        <v>-3108.5763578951119</v>
      </c>
      <c r="K11" s="9">
        <v>1874.8201445002319</v>
      </c>
      <c r="L11" s="9">
        <v>2339.1344371820855</v>
      </c>
      <c r="M11" s="9">
        <v>895.39857945019003</v>
      </c>
      <c r="N11" s="9">
        <v>-2912.1199182095188</v>
      </c>
      <c r="O11" s="9">
        <v>12181.41322864828</v>
      </c>
      <c r="P11" s="9">
        <v>430.02377910441237</v>
      </c>
      <c r="Q11" s="9">
        <v>-1002.9853604295776</v>
      </c>
    </row>
    <row r="12" spans="2:18">
      <c r="B12" t="s">
        <v>38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>
        <v>4486.2335389710915</v>
      </c>
      <c r="P12" s="9">
        <v>-11757.135805600046</v>
      </c>
      <c r="Q12" s="9">
        <v>20128.931642699976</v>
      </c>
    </row>
    <row r="13" spans="2:18">
      <c r="B13" t="s">
        <v>39</v>
      </c>
      <c r="D13" s="9">
        <v>-1329.5357002893707</v>
      </c>
      <c r="E13" s="9">
        <v>2716.8107788621692</v>
      </c>
      <c r="F13" s="9">
        <v>4797.3655899252526</v>
      </c>
      <c r="G13" s="9">
        <v>-6387.7762940865468</v>
      </c>
      <c r="H13" s="9">
        <v>2530.6288117370259</v>
      </c>
      <c r="I13" s="9">
        <v>8377.5589506540964</v>
      </c>
      <c r="J13" s="9">
        <v>-93.441536045927478</v>
      </c>
      <c r="K13" s="9">
        <v>14706.132410379036</v>
      </c>
      <c r="L13" s="9">
        <v>2436.2637028999866</v>
      </c>
      <c r="M13" s="9">
        <v>2351.4280949141339</v>
      </c>
      <c r="N13" s="9">
        <v>34085.734749693584</v>
      </c>
      <c r="O13" s="9">
        <v>-3788.3269135135429</v>
      </c>
      <c r="P13" s="9">
        <v>4719.4300808000153</v>
      </c>
      <c r="Q13" s="9">
        <v>-5755.1315803999842</v>
      </c>
    </row>
    <row r="14" spans="2:18">
      <c r="B14" t="s">
        <v>40</v>
      </c>
      <c r="D14" s="9">
        <v>1472.9290500000006</v>
      </c>
      <c r="E14" s="9">
        <v>483.41199999999998</v>
      </c>
      <c r="F14" s="9">
        <v>4650.9988444823866</v>
      </c>
      <c r="G14" s="9">
        <v>5634.1777562578927</v>
      </c>
      <c r="H14" s="9">
        <v>1851.7616454145405</v>
      </c>
      <c r="I14" s="9">
        <v>3003.1515673896592</v>
      </c>
      <c r="J14" s="9">
        <v>-3683.296877449694</v>
      </c>
      <c r="K14" s="9">
        <v>8429.6701159280146</v>
      </c>
      <c r="L14" s="9">
        <v>3407.1760025903409</v>
      </c>
      <c r="M14" s="9">
        <v>-5325.6667871448553</v>
      </c>
      <c r="N14" s="9">
        <v>-1110.3207569455888</v>
      </c>
      <c r="O14" s="9">
        <v>-463.87851828396344</v>
      </c>
      <c r="P14" s="9">
        <v>-1966.66341378622</v>
      </c>
      <c r="Q14" s="9">
        <v>-2787.0097068265786</v>
      </c>
    </row>
    <row r="15" spans="2:18">
      <c r="B15" t="s">
        <v>41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v>-4465.919612103321</v>
      </c>
      <c r="P15" s="9">
        <v>1562.6001976999908</v>
      </c>
      <c r="Q15" s="9">
        <v>-2408.6379973999838</v>
      </c>
    </row>
    <row r="16" spans="2:18">
      <c r="B16" t="s">
        <v>42</v>
      </c>
      <c r="D16" s="9"/>
      <c r="E16" s="9">
        <v>-4257</v>
      </c>
      <c r="F16" s="9">
        <v>4705.7996999999996</v>
      </c>
      <c r="G16" s="9">
        <v>2528.614</v>
      </c>
      <c r="H16" s="9">
        <v>2067.1689999999999</v>
      </c>
      <c r="I16" s="9">
        <v>868.96499999999924</v>
      </c>
      <c r="J16" s="9">
        <v>-5796.4518000000007</v>
      </c>
      <c r="K16" s="9">
        <v>-3500.4340000000007</v>
      </c>
      <c r="L16" s="9">
        <v>-1139.7702800000015</v>
      </c>
      <c r="M16" s="9">
        <v>15.905392000000887</v>
      </c>
      <c r="N16" s="9">
        <v>-182.94054299999954</v>
      </c>
      <c r="O16" s="9"/>
      <c r="P16" s="9"/>
      <c r="Q16" s="9"/>
    </row>
    <row r="17" spans="2:35">
      <c r="B17" t="s">
        <v>43</v>
      </c>
      <c r="D17" s="9">
        <v>280.82099999999969</v>
      </c>
      <c r="E17" s="9">
        <v>-1626.452</v>
      </c>
      <c r="F17" s="9">
        <v>26278.366709999998</v>
      </c>
      <c r="G17" s="9">
        <v>13902.264948020917</v>
      </c>
      <c r="H17" s="9">
        <v>3719.685709999997</v>
      </c>
      <c r="I17" s="9">
        <v>7167.8917099999926</v>
      </c>
      <c r="J17" s="9">
        <v>128.52820999999298</v>
      </c>
      <c r="K17" s="9">
        <v>4256.34</v>
      </c>
      <c r="L17" s="9">
        <v>-1666.9545500556719</v>
      </c>
      <c r="M17" s="9">
        <v>-5175.3185859458699</v>
      </c>
      <c r="N17" s="9">
        <v>1148.6855729853214</v>
      </c>
      <c r="O17" s="9">
        <v>-7566.9978468278623</v>
      </c>
      <c r="P17" s="9">
        <v>-21113.116725218486</v>
      </c>
      <c r="Q17" s="9">
        <v>23.596224599999566</v>
      </c>
    </row>
    <row r="18" spans="2:35">
      <c r="B18" t="s">
        <v>44</v>
      </c>
      <c r="D18" s="9">
        <v>-267.08302788868662</v>
      </c>
      <c r="E18" s="9">
        <v>-204.7951274228536</v>
      </c>
      <c r="F18" s="9">
        <v>-858.90852109517846</v>
      </c>
      <c r="G18" s="9">
        <v>1124.7655112802986</v>
      </c>
      <c r="H18" s="9">
        <v>2985.2832077999997</v>
      </c>
      <c r="I18" s="9">
        <v>2939.6354152999997</v>
      </c>
      <c r="J18" s="9">
        <v>-1316.7777052999998</v>
      </c>
      <c r="K18" s="9">
        <v>2648.0347468000004</v>
      </c>
      <c r="L18" s="9">
        <v>2270.5093385</v>
      </c>
      <c r="M18" s="9">
        <v>1547.7765604999995</v>
      </c>
      <c r="N18" s="9">
        <v>1643.1100851000003</v>
      </c>
      <c r="O18" s="9">
        <v>1268.9937478999996</v>
      </c>
      <c r="P18" s="9">
        <v>308.61390400000244</v>
      </c>
      <c r="Q18" s="9">
        <v>98.81789059999997</v>
      </c>
    </row>
    <row r="19" spans="2:35">
      <c r="B19" t="s">
        <v>49</v>
      </c>
      <c r="D19" s="9">
        <v>2400</v>
      </c>
      <c r="E19" s="9">
        <v>4500</v>
      </c>
      <c r="F19" s="9">
        <v>2100</v>
      </c>
      <c r="G19" s="9">
        <v>-544</v>
      </c>
      <c r="H19" s="9">
        <v>-7992.1409999999996</v>
      </c>
      <c r="I19" s="9">
        <v>7864.8496305999979</v>
      </c>
      <c r="J19" s="9">
        <v>8147.1006600000001</v>
      </c>
      <c r="K19" s="9">
        <v>-14809.540999999999</v>
      </c>
      <c r="L19" s="9">
        <v>608.9099056</v>
      </c>
      <c r="M19" s="9">
        <v>-1417.0846930000007</v>
      </c>
      <c r="N19" s="9">
        <v>-2212.7855675999995</v>
      </c>
      <c r="O19" s="9">
        <v>14114.530640000001</v>
      </c>
      <c r="P19" s="9">
        <f>131579.0861336-P20</f>
        <v>6279.0861336000089</v>
      </c>
      <c r="Q19" s="9">
        <v>14993.5617002</v>
      </c>
    </row>
    <row r="20" spans="2:35">
      <c r="B20" t="s">
        <v>50</v>
      </c>
      <c r="D20" s="9"/>
      <c r="E20" s="9"/>
      <c r="F20" s="9"/>
      <c r="K20" s="9"/>
      <c r="L20" s="9"/>
      <c r="M20" s="9"/>
      <c r="N20" s="9"/>
      <c r="O20" s="9"/>
      <c r="P20" s="9">
        <v>125300</v>
      </c>
      <c r="Q20" s="9">
        <v>76697.224724200161</v>
      </c>
    </row>
    <row r="21" spans="2:35" ht="4.5" customHeight="1"/>
    <row r="22" spans="2:35">
      <c r="B22" s="30" t="s">
        <v>45</v>
      </c>
      <c r="C22" s="31">
        <f>SUM(C7:C20)</f>
        <v>0</v>
      </c>
      <c r="D22" s="31">
        <f t="shared" ref="D22:Q22" si="0">SUM(D7:D20)</f>
        <v>-2672.1413035081514</v>
      </c>
      <c r="E22" s="31">
        <f t="shared" si="0"/>
        <v>22998.09545804801</v>
      </c>
      <c r="F22" s="31">
        <f t="shared" si="0"/>
        <v>31930.692040305617</v>
      </c>
      <c r="G22" s="31">
        <f t="shared" si="0"/>
        <v>27000.339309293631</v>
      </c>
      <c r="H22" s="31">
        <f t="shared" si="0"/>
        <v>-6692.2528198107048</v>
      </c>
      <c r="I22" s="31">
        <f t="shared" si="0"/>
        <v>34576.330621184818</v>
      </c>
      <c r="J22" s="31">
        <f t="shared" si="0"/>
        <v>2737.6660448667189</v>
      </c>
      <c r="K22" s="31">
        <f t="shared" si="0"/>
        <v>30292.099169007204</v>
      </c>
      <c r="L22" s="31">
        <f t="shared" si="0"/>
        <v>15665.412788598955</v>
      </c>
      <c r="M22" s="31">
        <f t="shared" si="0"/>
        <v>-3664.1694247983951</v>
      </c>
      <c r="N22" s="31">
        <f t="shared" si="0"/>
        <v>16570.152198655771</v>
      </c>
      <c r="O22" s="31">
        <f t="shared" si="0"/>
        <v>61392.829492807054</v>
      </c>
      <c r="P22" s="31">
        <f t="shared" si="0"/>
        <v>33236.692276450209</v>
      </c>
      <c r="Q22" s="31">
        <f t="shared" si="0"/>
        <v>29306.424113020068</v>
      </c>
    </row>
    <row r="24" spans="2:35">
      <c r="B24" s="32" t="s">
        <v>46</v>
      </c>
      <c r="C24" s="33">
        <v>18999</v>
      </c>
      <c r="D24" s="33">
        <v>-2602</v>
      </c>
      <c r="E24" s="33">
        <v>23121</v>
      </c>
      <c r="F24" s="33">
        <v>32067</v>
      </c>
      <c r="G24" s="33">
        <v>27000</v>
      </c>
      <c r="H24" s="33">
        <v>-6695</v>
      </c>
      <c r="I24" s="33">
        <v>35042</v>
      </c>
      <c r="J24" s="33">
        <v>2875</v>
      </c>
      <c r="K24" s="33">
        <v>27400</v>
      </c>
      <c r="L24" s="33">
        <v>14500</v>
      </c>
      <c r="M24" s="33">
        <v>-2909</v>
      </c>
      <c r="N24" s="33">
        <v>16412</v>
      </c>
      <c r="O24" s="33">
        <v>61971</v>
      </c>
      <c r="P24" s="33">
        <v>32797</v>
      </c>
      <c r="Q24" s="34">
        <v>29306</v>
      </c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21">
    <pageSetUpPr fitToPage="1"/>
  </sheetPr>
  <dimension ref="A1:H31"/>
  <sheetViews>
    <sheetView topLeftCell="A7" workbookViewId="0">
      <selection activeCell="A31" sqref="A31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36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2.8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3.8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23">
    <pageSetUpPr fitToPage="1"/>
  </sheetPr>
  <dimension ref="A1:H31"/>
  <sheetViews>
    <sheetView topLeftCell="A8" workbookViewId="0">
      <selection activeCell="E32" sqref="E32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39" t="s">
        <v>48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2.8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3.8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25">
    <pageSetUpPr fitToPage="1"/>
  </sheetPr>
  <dimension ref="A1:H31"/>
  <sheetViews>
    <sheetView topLeftCell="A8" workbookViewId="0">
      <selection activeCell="E32" sqref="E32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38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2.8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3.8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26">
    <pageSetUpPr fitToPage="1"/>
  </sheetPr>
  <dimension ref="A1:H31"/>
  <sheetViews>
    <sheetView topLeftCell="A7" workbookViewId="0">
      <selection activeCell="G35" sqref="G35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39" t="s">
        <v>39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2.8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3.8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27">
    <pageSetUpPr fitToPage="1"/>
  </sheetPr>
  <dimension ref="A1:H31"/>
  <sheetViews>
    <sheetView topLeftCell="A9" workbookViewId="0">
      <selection activeCell="E34" sqref="E34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40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2.8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3.8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28">
    <pageSetUpPr fitToPage="1"/>
  </sheetPr>
  <dimension ref="A1:H31"/>
  <sheetViews>
    <sheetView topLeftCell="A6" workbookViewId="0">
      <selection activeCell="G30" sqref="G30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41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2.8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3.8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0">
    <pageSetUpPr fitToPage="1"/>
  </sheetPr>
  <dimension ref="A1:H31"/>
  <sheetViews>
    <sheetView topLeftCell="A5" workbookViewId="0">
      <selection activeCell="E35" sqref="E35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39" t="s">
        <v>42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2.8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3.8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3">
    <pageSetUpPr fitToPage="1"/>
  </sheetPr>
  <dimension ref="A1:H31"/>
  <sheetViews>
    <sheetView topLeftCell="A6" workbookViewId="0">
      <selection activeCell="G35" sqref="G35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43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2.8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3.8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4">
    <pageSetUpPr fitToPage="1"/>
  </sheetPr>
  <dimension ref="A1:H31"/>
  <sheetViews>
    <sheetView topLeftCell="A6" workbookViewId="0">
      <selection activeCell="A31" sqref="A31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44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2.8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3.8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5">
    <pageSetUpPr fitToPage="1"/>
  </sheetPr>
  <dimension ref="A1:H31"/>
  <sheetViews>
    <sheetView topLeftCell="A3" workbookViewId="0">
      <selection activeCell="I16" sqref="I16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39" t="s">
        <v>49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2.8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3.8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B68"/>
  <sheetViews>
    <sheetView zoomScale="80" workbookViewId="0">
      <pane xSplit="1" ySplit="5" topLeftCell="F6" activePane="bottomRight" state="frozen"/>
      <selection activeCell="N28" sqref="N28"/>
      <selection pane="topRight" activeCell="N28" sqref="N28"/>
      <selection pane="bottomLeft" activeCell="N28" sqref="N28"/>
      <selection pane="bottomRight" activeCell="P6" sqref="P6"/>
    </sheetView>
  </sheetViews>
  <sheetFormatPr defaultColWidth="9.109375" defaultRowHeight="13.8"/>
  <cols>
    <col min="1" max="1" width="21.6640625" style="2" bestFit="1" customWidth="1"/>
    <col min="2" max="17" width="10.6640625" style="2" customWidth="1"/>
    <col min="18" max="18" width="9.109375" style="1"/>
    <col min="19" max="19" width="12.109375" style="1" bestFit="1" customWidth="1"/>
    <col min="20" max="20" width="9.109375" style="1"/>
    <col min="21" max="16384" width="9.109375" style="2"/>
  </cols>
  <sheetData>
    <row r="4" spans="1:28" ht="15.6">
      <c r="A4" s="13"/>
      <c r="B4" s="14" t="s">
        <v>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  <c r="U4" s="1"/>
      <c r="V4" s="1"/>
      <c r="W4" s="1"/>
      <c r="X4" s="1"/>
      <c r="Y4" s="1"/>
      <c r="Z4" s="1"/>
      <c r="AA4" s="1"/>
      <c r="AB4" s="1"/>
    </row>
    <row r="5" spans="1:28" ht="15.6">
      <c r="A5" s="21"/>
      <c r="B5" s="21" t="s">
        <v>9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21" t="s">
        <v>17</v>
      </c>
      <c r="K5" s="21" t="s">
        <v>18</v>
      </c>
      <c r="L5" s="21" t="s">
        <v>19</v>
      </c>
      <c r="M5" s="27" t="s">
        <v>20</v>
      </c>
      <c r="N5" s="22" t="s">
        <v>24</v>
      </c>
      <c r="O5" s="22" t="s">
        <v>26</v>
      </c>
      <c r="P5" s="25" t="s">
        <v>51</v>
      </c>
      <c r="Q5" s="22" t="s">
        <v>21</v>
      </c>
      <c r="U5" s="1"/>
      <c r="V5" s="1"/>
      <c r="W5" s="1"/>
      <c r="X5" s="1"/>
      <c r="Y5" s="1"/>
      <c r="Z5" s="1"/>
      <c r="AA5" s="1"/>
      <c r="AB5" s="1"/>
    </row>
    <row r="6" spans="1:28" ht="15.6">
      <c r="A6" s="16" t="s">
        <v>0</v>
      </c>
      <c r="B6" s="18">
        <v>18999</v>
      </c>
      <c r="C6" s="18">
        <v>-2602</v>
      </c>
      <c r="D6" s="18">
        <v>23121</v>
      </c>
      <c r="E6" s="18">
        <v>32067</v>
      </c>
      <c r="F6" s="18">
        <v>27000</v>
      </c>
      <c r="G6" s="18">
        <v>-6695</v>
      </c>
      <c r="H6" s="18">
        <v>35042</v>
      </c>
      <c r="I6" s="18">
        <v>2875</v>
      </c>
      <c r="J6" s="18">
        <v>27400</v>
      </c>
      <c r="K6" s="18">
        <v>14500</v>
      </c>
      <c r="L6" s="18">
        <v>-2909.078</v>
      </c>
      <c r="M6" s="18">
        <v>16412.451000000001</v>
      </c>
      <c r="N6" s="12">
        <v>61971</v>
      </c>
      <c r="O6" s="12">
        <v>32797</v>
      </c>
      <c r="P6" s="12">
        <v>28876</v>
      </c>
      <c r="Q6" s="12">
        <f t="shared" ref="Q6:Q11" si="0">SUM(B6:P6)</f>
        <v>308854.37300000002</v>
      </c>
      <c r="U6" s="4"/>
      <c r="V6" s="1"/>
      <c r="W6" s="1"/>
      <c r="X6" s="1"/>
      <c r="Y6" s="5"/>
      <c r="Z6" s="5"/>
      <c r="AA6" s="1"/>
      <c r="AB6" s="1"/>
    </row>
    <row r="7" spans="1:28" ht="15.6">
      <c r="A7" s="16" t="s">
        <v>1</v>
      </c>
      <c r="B7" s="18">
        <v>606</v>
      </c>
      <c r="C7" s="20">
        <v>1268</v>
      </c>
      <c r="D7" s="18">
        <v>8326</v>
      </c>
      <c r="E7" s="18">
        <v>10737</v>
      </c>
      <c r="F7" s="20">
        <v>9436</v>
      </c>
      <c r="G7" s="18">
        <v>2311</v>
      </c>
      <c r="H7" s="18">
        <v>12475</v>
      </c>
      <c r="I7" s="18">
        <v>13259</v>
      </c>
      <c r="J7" s="18">
        <v>2359</v>
      </c>
      <c r="K7" s="18">
        <v>4009</v>
      </c>
      <c r="L7" s="18">
        <v>-1548</v>
      </c>
      <c r="M7" s="18">
        <v>46518</v>
      </c>
      <c r="N7" s="12">
        <f>15692+4581</f>
        <v>20273</v>
      </c>
      <c r="O7" s="12">
        <f>23752+2463</f>
        <v>26215</v>
      </c>
      <c r="P7" s="12">
        <f>29079+3418</f>
        <v>32497</v>
      </c>
      <c r="Q7" s="12">
        <f t="shared" si="0"/>
        <v>188741</v>
      </c>
      <c r="S7" s="6"/>
      <c r="U7" s="4"/>
      <c r="V7" s="1"/>
      <c r="W7" s="1"/>
      <c r="X7" s="1"/>
      <c r="Y7" s="5"/>
      <c r="Z7" s="5"/>
      <c r="AA7" s="1"/>
      <c r="AB7" s="1"/>
    </row>
    <row r="8" spans="1:28" ht="15.6">
      <c r="A8" s="16" t="s">
        <v>3</v>
      </c>
      <c r="B8" s="18">
        <v>-2602</v>
      </c>
      <c r="C8" s="20">
        <v>-5203</v>
      </c>
      <c r="D8" s="18">
        <v>-270</v>
      </c>
      <c r="E8" s="18">
        <v>1082</v>
      </c>
      <c r="F8" s="20">
        <v>849</v>
      </c>
      <c r="G8" s="18">
        <v>-181</v>
      </c>
      <c r="H8" s="18">
        <v>-3358</v>
      </c>
      <c r="I8" s="18">
        <v>-3936</v>
      </c>
      <c r="J8" s="18">
        <v>3674</v>
      </c>
      <c r="K8" s="18">
        <v>-6918</v>
      </c>
      <c r="L8" s="18">
        <v>2948</v>
      </c>
      <c r="M8" s="18">
        <v>6453</v>
      </c>
      <c r="N8" s="12">
        <v>-6238</v>
      </c>
      <c r="O8" s="12"/>
      <c r="P8" s="12"/>
      <c r="Q8" s="12">
        <f t="shared" si="0"/>
        <v>-13700</v>
      </c>
      <c r="S8" s="6"/>
      <c r="U8" s="4"/>
      <c r="V8" s="7"/>
      <c r="W8" s="5"/>
      <c r="X8" s="5"/>
      <c r="Y8" s="5"/>
      <c r="Z8" s="5"/>
      <c r="AA8" s="1"/>
      <c r="AB8" s="1"/>
    </row>
    <row r="9" spans="1:28" ht="15.6">
      <c r="A9" s="16" t="s">
        <v>2</v>
      </c>
      <c r="B9" s="18">
        <v>1337</v>
      </c>
      <c r="C9" s="20">
        <v>3065</v>
      </c>
      <c r="D9" s="18">
        <v>254</v>
      </c>
      <c r="E9" s="18">
        <v>5458</v>
      </c>
      <c r="F9" s="20">
        <v>4715</v>
      </c>
      <c r="G9" s="18">
        <v>1518</v>
      </c>
      <c r="H9" s="18">
        <v>4617</v>
      </c>
      <c r="I9" s="18">
        <v>2626</v>
      </c>
      <c r="J9" s="18">
        <v>5666</v>
      </c>
      <c r="K9" s="18">
        <v>3794</v>
      </c>
      <c r="L9" s="18">
        <v>3436</v>
      </c>
      <c r="M9" s="18">
        <v>6215</v>
      </c>
      <c r="N9" s="12">
        <v>8725</v>
      </c>
      <c r="O9" s="12">
        <v>8858</v>
      </c>
      <c r="P9" s="12">
        <v>8926</v>
      </c>
      <c r="Q9" s="12">
        <f t="shared" si="0"/>
        <v>69210</v>
      </c>
      <c r="S9" s="6"/>
      <c r="U9" s="4"/>
      <c r="V9" s="1"/>
      <c r="W9" s="1"/>
      <c r="X9" s="1"/>
      <c r="Y9" s="5"/>
      <c r="Z9" s="5"/>
      <c r="AA9" s="1"/>
      <c r="AB9" s="1"/>
    </row>
    <row r="10" spans="1:28" ht="17.25" customHeight="1">
      <c r="A10" s="16" t="s">
        <v>6</v>
      </c>
      <c r="B10" s="18">
        <v>739.75</v>
      </c>
      <c r="C10" s="20">
        <v>2448.75</v>
      </c>
      <c r="D10" s="18">
        <v>3300.75</v>
      </c>
      <c r="E10" s="18">
        <v>13810.75</v>
      </c>
      <c r="F10" s="20">
        <v>12057.5</v>
      </c>
      <c r="G10" s="18">
        <v>28189.5</v>
      </c>
      <c r="H10" s="18">
        <v>13870.5</v>
      </c>
      <c r="I10" s="18">
        <v>17382.5</v>
      </c>
      <c r="J10" s="18">
        <v>34723.035000000003</v>
      </c>
      <c r="K10" s="18">
        <v>14584.726000000001</v>
      </c>
      <c r="L10" s="18">
        <v>18681.462</v>
      </c>
      <c r="M10" s="18">
        <v>4110.7740000000003</v>
      </c>
      <c r="N10" s="12">
        <v>13282</v>
      </c>
      <c r="O10" s="12">
        <v>17176</v>
      </c>
      <c r="P10" s="12">
        <v>5503</v>
      </c>
      <c r="Q10" s="12">
        <f t="shared" si="0"/>
        <v>199860.997</v>
      </c>
      <c r="S10" s="6"/>
      <c r="U10" s="4"/>
      <c r="V10" s="1"/>
      <c r="W10" s="1"/>
      <c r="X10" s="1"/>
      <c r="Y10" s="5"/>
      <c r="Z10" s="5"/>
      <c r="AA10" s="1"/>
      <c r="AB10" s="1"/>
    </row>
    <row r="11" spans="1:28" ht="2.25" customHeight="1">
      <c r="A11" s="16" t="s">
        <v>8</v>
      </c>
      <c r="B11" s="18">
        <f t="shared" ref="B11:I11" si="1">+B8+B7</f>
        <v>-1996</v>
      </c>
      <c r="C11" s="18">
        <f t="shared" si="1"/>
        <v>-3935</v>
      </c>
      <c r="D11" s="18">
        <f t="shared" si="1"/>
        <v>8056</v>
      </c>
      <c r="E11" s="18">
        <f t="shared" si="1"/>
        <v>11819</v>
      </c>
      <c r="F11" s="18">
        <f t="shared" si="1"/>
        <v>10285</v>
      </c>
      <c r="G11" s="18">
        <f t="shared" si="1"/>
        <v>2130</v>
      </c>
      <c r="H11" s="18">
        <f t="shared" si="1"/>
        <v>9117</v>
      </c>
      <c r="I11" s="18">
        <f t="shared" si="1"/>
        <v>9323</v>
      </c>
      <c r="J11" s="18">
        <f t="shared" ref="J11:P11" si="2">+J8+J7</f>
        <v>6033</v>
      </c>
      <c r="K11" s="18">
        <f t="shared" si="2"/>
        <v>-2909</v>
      </c>
      <c r="L11" s="18">
        <f t="shared" si="2"/>
        <v>1400</v>
      </c>
      <c r="M11" s="18">
        <f t="shared" si="2"/>
        <v>52971</v>
      </c>
      <c r="N11" s="12">
        <f t="shared" si="2"/>
        <v>14035</v>
      </c>
      <c r="O11" s="12">
        <f t="shared" si="2"/>
        <v>26215</v>
      </c>
      <c r="P11" s="12">
        <f t="shared" si="2"/>
        <v>32497</v>
      </c>
      <c r="Q11" s="12">
        <f t="shared" si="0"/>
        <v>175041</v>
      </c>
      <c r="S11" s="6"/>
      <c r="U11" s="4"/>
      <c r="V11" s="1"/>
      <c r="W11" s="1"/>
      <c r="X11" s="1"/>
      <c r="Y11" s="5"/>
      <c r="Z11" s="5"/>
      <c r="AA11" s="1"/>
      <c r="AB11" s="1"/>
    </row>
    <row r="12" spans="1:28" ht="15.6">
      <c r="A12" s="17" t="s">
        <v>22</v>
      </c>
      <c r="B12" s="19">
        <f>SUM(B4:B10)</f>
        <v>19079.75</v>
      </c>
      <c r="C12" s="19">
        <f t="shared" ref="C12:Q12" si="3">SUM(C4:C10)</f>
        <v>-1023.25</v>
      </c>
      <c r="D12" s="19">
        <f t="shared" si="3"/>
        <v>34731.75</v>
      </c>
      <c r="E12" s="19">
        <f t="shared" si="3"/>
        <v>63154.75</v>
      </c>
      <c r="F12" s="19">
        <f t="shared" si="3"/>
        <v>54057.5</v>
      </c>
      <c r="G12" s="19">
        <f t="shared" si="3"/>
        <v>25142.5</v>
      </c>
      <c r="H12" s="19">
        <f t="shared" si="3"/>
        <v>62646.5</v>
      </c>
      <c r="I12" s="19">
        <f t="shared" si="3"/>
        <v>32206.5</v>
      </c>
      <c r="J12" s="19">
        <v>71026</v>
      </c>
      <c r="K12" s="19">
        <v>29585</v>
      </c>
      <c r="L12" s="19">
        <v>20110</v>
      </c>
      <c r="M12" s="19">
        <v>83477</v>
      </c>
      <c r="N12" s="19">
        <v>100662</v>
      </c>
      <c r="O12" s="19">
        <v>94209</v>
      </c>
      <c r="P12" s="19">
        <v>82333</v>
      </c>
      <c r="Q12" s="19">
        <f t="shared" si="3"/>
        <v>752966.37</v>
      </c>
      <c r="U12" s="1"/>
      <c r="V12" s="1"/>
      <c r="W12" s="1"/>
      <c r="X12" s="1"/>
      <c r="Y12" s="1"/>
      <c r="Z12" s="1"/>
      <c r="AA12" s="1"/>
      <c r="AB12" s="1"/>
    </row>
    <row r="13" spans="1:28" ht="15.6">
      <c r="A13" s="3" t="s">
        <v>30</v>
      </c>
      <c r="B13" s="28">
        <f>+B6</f>
        <v>18999</v>
      </c>
      <c r="C13" s="28">
        <f t="shared" ref="C13:N13" si="4">+C6</f>
        <v>-2602</v>
      </c>
      <c r="D13" s="28">
        <f t="shared" si="4"/>
        <v>23121</v>
      </c>
      <c r="E13" s="28">
        <f t="shared" si="4"/>
        <v>32067</v>
      </c>
      <c r="F13" s="28">
        <f t="shared" si="4"/>
        <v>27000</v>
      </c>
      <c r="G13" s="28">
        <f t="shared" si="4"/>
        <v>-6695</v>
      </c>
      <c r="H13" s="28">
        <f t="shared" si="4"/>
        <v>35042</v>
      </c>
      <c r="I13" s="28">
        <f t="shared" si="4"/>
        <v>2875</v>
      </c>
      <c r="J13" s="28">
        <f t="shared" si="4"/>
        <v>27400</v>
      </c>
      <c r="K13" s="28">
        <f t="shared" si="4"/>
        <v>14500</v>
      </c>
      <c r="L13" s="28">
        <f t="shared" si="4"/>
        <v>-2909.078</v>
      </c>
      <c r="M13" s="28">
        <f t="shared" si="4"/>
        <v>16412.451000000001</v>
      </c>
      <c r="N13" s="28">
        <f t="shared" si="4"/>
        <v>61971</v>
      </c>
      <c r="O13" s="28">
        <f>+O6-125300</f>
        <v>-92503</v>
      </c>
      <c r="P13" s="28">
        <f>+P6-70000</f>
        <v>-41124</v>
      </c>
      <c r="Q13" s="12">
        <f>SUM(B13:P13)</f>
        <v>113554.37299999999</v>
      </c>
      <c r="U13" s="1"/>
      <c r="V13" s="1"/>
      <c r="W13" s="1"/>
      <c r="X13" s="1"/>
      <c r="Y13" s="1"/>
      <c r="Z13" s="1"/>
      <c r="AA13" s="1"/>
      <c r="AB13" s="1"/>
    </row>
    <row r="14" spans="1:28" ht="15.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U14" s="1"/>
      <c r="V14" s="1"/>
      <c r="W14" s="1"/>
      <c r="X14" s="1"/>
      <c r="Y14" s="1"/>
      <c r="Z14" s="1"/>
      <c r="AA14" s="1"/>
      <c r="AB14" s="1"/>
    </row>
    <row r="15" spans="1:28" ht="15.6">
      <c r="A15" s="13"/>
      <c r="B15" s="14" t="s">
        <v>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5"/>
    </row>
    <row r="16" spans="1:28" ht="15.6">
      <c r="A16" s="21"/>
      <c r="B16" s="21" t="s">
        <v>9</v>
      </c>
      <c r="C16" s="21" t="s">
        <v>10</v>
      </c>
      <c r="D16" s="21" t="s">
        <v>11</v>
      </c>
      <c r="E16" s="21" t="s">
        <v>12</v>
      </c>
      <c r="F16" s="21" t="s">
        <v>13</v>
      </c>
      <c r="G16" s="21" t="s">
        <v>14</v>
      </c>
      <c r="H16" s="21" t="s">
        <v>15</v>
      </c>
      <c r="I16" s="21" t="s">
        <v>16</v>
      </c>
      <c r="J16" s="21" t="s">
        <v>17</v>
      </c>
      <c r="K16" s="21" t="s">
        <v>18</v>
      </c>
      <c r="L16" s="21" t="s">
        <v>19</v>
      </c>
      <c r="M16" s="21" t="s">
        <v>20</v>
      </c>
      <c r="N16" s="22" t="s">
        <v>24</v>
      </c>
      <c r="O16" s="22" t="s">
        <v>26</v>
      </c>
      <c r="P16" s="25" t="s">
        <v>28</v>
      </c>
      <c r="Q16" s="22" t="s">
        <v>21</v>
      </c>
    </row>
    <row r="17" spans="1:19" ht="15.6">
      <c r="A17" s="16" t="s">
        <v>0</v>
      </c>
      <c r="B17" s="18">
        <f>+B6-7137.383</f>
        <v>11861.617</v>
      </c>
      <c r="C17" s="18">
        <f>+C6-20115.133</f>
        <v>-22717.133000000002</v>
      </c>
      <c r="D17" s="18">
        <f>+D6-18167.884</f>
        <v>4953.1160000000018</v>
      </c>
      <c r="E17" s="18">
        <f>+E6-13364.6</f>
        <v>18702.400000000001</v>
      </c>
      <c r="F17" s="18">
        <f>+F6-7603.252</f>
        <v>19396.748</v>
      </c>
      <c r="G17" s="18">
        <f>+G6-21428.083</f>
        <v>-28123.082999999999</v>
      </c>
      <c r="H17" s="18">
        <f>+H6-19353.734</f>
        <v>15688.266</v>
      </c>
      <c r="I17" s="18">
        <f>+I6-14236.931</f>
        <v>-11361.931</v>
      </c>
      <c r="J17" s="18">
        <v>19700</v>
      </c>
      <c r="K17" s="18">
        <v>-7200.7439999999997</v>
      </c>
      <c r="L17" s="18">
        <v>-22509.078000000001</v>
      </c>
      <c r="M17" s="18">
        <v>1994.3620000000001</v>
      </c>
      <c r="N17" s="12">
        <v>46307</v>
      </c>
      <c r="O17" s="12">
        <v>17789</v>
      </c>
      <c r="P17" s="12">
        <v>10833</v>
      </c>
      <c r="Q17" s="12">
        <f>SUM(B17:P17)</f>
        <v>75313.540000000008</v>
      </c>
    </row>
    <row r="18" spans="1:19" ht="15.6">
      <c r="A18" s="16" t="s">
        <v>1</v>
      </c>
      <c r="B18" s="18">
        <v>-673.68600000000004</v>
      </c>
      <c r="C18" s="18">
        <v>-544.5</v>
      </c>
      <c r="D18" s="18">
        <v>4501.393</v>
      </c>
      <c r="E18" s="18">
        <v>3878.0239999999999</v>
      </c>
      <c r="F18" s="18">
        <v>6231.3040000000001</v>
      </c>
      <c r="G18" s="18">
        <v>-1081.585</v>
      </c>
      <c r="H18" s="18">
        <v>8935.1669999999995</v>
      </c>
      <c r="I18" s="18">
        <v>5792.3890000000001</v>
      </c>
      <c r="J18" s="18">
        <v>-3978.5790000000002</v>
      </c>
      <c r="K18" s="18">
        <v>-1363.4549999999999</v>
      </c>
      <c r="L18" s="18">
        <v>-7962.9790000000003</v>
      </c>
      <c r="M18" s="18">
        <v>40036.241999999998</v>
      </c>
      <c r="N18" s="12">
        <f>8930+4581</f>
        <v>13511</v>
      </c>
      <c r="O18" s="12">
        <f>16123+1844</f>
        <v>17967</v>
      </c>
      <c r="P18" s="12">
        <f>20179+2695</f>
        <v>22874</v>
      </c>
      <c r="Q18" s="12">
        <f t="shared" ref="Q18:Q24" si="5">SUM(B18:P18)</f>
        <v>108121.73499999999</v>
      </c>
      <c r="S18" s="6"/>
    </row>
    <row r="19" spans="1:19" ht="15.6">
      <c r="A19" s="16" t="s">
        <v>3</v>
      </c>
      <c r="B19" s="18">
        <v>-2749.127</v>
      </c>
      <c r="C19" s="18">
        <v>-5388.6989999999996</v>
      </c>
      <c r="D19" s="18">
        <v>-452.65300000000002</v>
      </c>
      <c r="E19" s="18">
        <v>728.15800000000002</v>
      </c>
      <c r="F19" s="18">
        <v>560.40800000000002</v>
      </c>
      <c r="G19" s="18">
        <v>-549.53</v>
      </c>
      <c r="H19" s="18">
        <v>-3738.7170000000001</v>
      </c>
      <c r="I19" s="18">
        <v>-4369.7820000000002</v>
      </c>
      <c r="J19" s="18">
        <v>3401.6840000000002</v>
      </c>
      <c r="K19" s="18">
        <v>-7223.8969999999999</v>
      </c>
      <c r="L19" s="18">
        <v>2555.1999999999998</v>
      </c>
      <c r="M19" s="18">
        <v>4704.9030000000002</v>
      </c>
      <c r="N19" s="12">
        <v>-7560</v>
      </c>
      <c r="O19" s="12"/>
      <c r="P19" s="12"/>
      <c r="Q19" s="12">
        <f t="shared" si="5"/>
        <v>-20082.051999999996</v>
      </c>
      <c r="S19" s="6"/>
    </row>
    <row r="20" spans="1:19" ht="15.6">
      <c r="A20" s="16" t="s">
        <v>2</v>
      </c>
      <c r="B20" s="18">
        <v>1134.049</v>
      </c>
      <c r="C20" s="18">
        <v>2786.4119999999998</v>
      </c>
      <c r="D20" s="18">
        <v>-103.08</v>
      </c>
      <c r="E20" s="18">
        <v>4425.951</v>
      </c>
      <c r="F20" s="18">
        <v>4002.0520000000001</v>
      </c>
      <c r="G20" s="18">
        <v>694.01700000000005</v>
      </c>
      <c r="H20" s="18">
        <v>3018.4659999999999</v>
      </c>
      <c r="I20" s="18">
        <v>110.59699999999999</v>
      </c>
      <c r="J20" s="18">
        <v>3056.52</v>
      </c>
      <c r="K20" s="18">
        <v>2396.5590000000002</v>
      </c>
      <c r="L20" s="18">
        <v>2234.5039999999999</v>
      </c>
      <c r="M20" s="18">
        <v>4242.6949999999997</v>
      </c>
      <c r="N20" s="12">
        <v>5839</v>
      </c>
      <c r="O20" s="12">
        <v>6647</v>
      </c>
      <c r="P20" s="12">
        <v>4850</v>
      </c>
      <c r="Q20" s="12">
        <f t="shared" si="5"/>
        <v>45334.741999999998</v>
      </c>
      <c r="S20" s="6"/>
    </row>
    <row r="21" spans="1:19" ht="15.6">
      <c r="A21" s="16" t="s">
        <v>6</v>
      </c>
      <c r="B21" s="18">
        <v>623.35</v>
      </c>
      <c r="C21" s="18">
        <v>2302.9949999999999</v>
      </c>
      <c r="D21" s="18">
        <v>3159.1120000000001</v>
      </c>
      <c r="E21" s="18">
        <v>12475.945</v>
      </c>
      <c r="F21" s="18">
        <v>10863.893</v>
      </c>
      <c r="G21" s="18">
        <v>26686.241000000002</v>
      </c>
      <c r="H21" s="18">
        <v>12024.887000000001</v>
      </c>
      <c r="I21" s="18">
        <v>13524.98</v>
      </c>
      <c r="J21" s="18">
        <v>33302.822999999997</v>
      </c>
      <c r="K21" s="18">
        <v>12905.371999999999</v>
      </c>
      <c r="L21" s="18">
        <v>16887.309000000001</v>
      </c>
      <c r="M21" s="18">
        <v>1634.7470000000001</v>
      </c>
      <c r="N21" s="12">
        <v>9464</v>
      </c>
      <c r="O21" s="12">
        <v>13173</v>
      </c>
      <c r="P21" s="12">
        <v>-30</v>
      </c>
      <c r="Q21" s="12">
        <f t="shared" si="5"/>
        <v>168998.65400000001</v>
      </c>
      <c r="S21" s="6"/>
    </row>
    <row r="22" spans="1:19" ht="0.75" customHeight="1">
      <c r="A22" s="16" t="s">
        <v>8</v>
      </c>
      <c r="B22" s="18">
        <f t="shared" ref="B22:I22" si="6">+B19+B18</f>
        <v>-3422.8130000000001</v>
      </c>
      <c r="C22" s="18">
        <f t="shared" si="6"/>
        <v>-5933.1989999999996</v>
      </c>
      <c r="D22" s="18">
        <f t="shared" si="6"/>
        <v>4048.74</v>
      </c>
      <c r="E22" s="18">
        <f t="shared" si="6"/>
        <v>4606.1819999999998</v>
      </c>
      <c r="F22" s="18">
        <f t="shared" si="6"/>
        <v>6791.7120000000004</v>
      </c>
      <c r="G22" s="18">
        <f t="shared" si="6"/>
        <v>-1631.115</v>
      </c>
      <c r="H22" s="18">
        <f t="shared" si="6"/>
        <v>5196.4499999999989</v>
      </c>
      <c r="I22" s="18">
        <f t="shared" si="6"/>
        <v>1422.607</v>
      </c>
      <c r="J22" s="18">
        <f>+J19+J18</f>
        <v>-576.89499999999998</v>
      </c>
      <c r="K22" s="18">
        <f>+K19+K18</f>
        <v>-8587.351999999999</v>
      </c>
      <c r="L22" s="18">
        <f>+L19+L18</f>
        <v>-5407.7790000000005</v>
      </c>
      <c r="M22" s="18">
        <f>+M19+M18</f>
        <v>44741.144999999997</v>
      </c>
      <c r="N22" s="12">
        <f>+N18+N19</f>
        <v>5951</v>
      </c>
      <c r="O22" s="12">
        <f>+O18+O19</f>
        <v>17967</v>
      </c>
      <c r="P22" s="12">
        <f>+P18+P19</f>
        <v>22874</v>
      </c>
      <c r="Q22" s="12">
        <f t="shared" si="5"/>
        <v>88039.68299999999</v>
      </c>
      <c r="S22" s="6"/>
    </row>
    <row r="23" spans="1:19" ht="15.6">
      <c r="A23" s="17" t="s">
        <v>22</v>
      </c>
      <c r="B23" s="19">
        <f>SUM(B17:B21)</f>
        <v>10196.203</v>
      </c>
      <c r="C23" s="19">
        <f t="shared" ref="C23:Q23" si="7">SUM(C17:C21)</f>
        <v>-23560.925000000003</v>
      </c>
      <c r="D23" s="19">
        <f t="shared" si="7"/>
        <v>12057.888000000003</v>
      </c>
      <c r="E23" s="19">
        <f t="shared" si="7"/>
        <v>40210.478000000003</v>
      </c>
      <c r="F23" s="19">
        <f t="shared" si="7"/>
        <v>41054.404999999999</v>
      </c>
      <c r="G23" s="19">
        <f t="shared" si="7"/>
        <v>-2373.9399999999951</v>
      </c>
      <c r="H23" s="19">
        <f t="shared" si="7"/>
        <v>35928.068999999996</v>
      </c>
      <c r="I23" s="19">
        <f t="shared" si="7"/>
        <v>3696.2529999999988</v>
      </c>
      <c r="J23" s="19">
        <v>50057</v>
      </c>
      <c r="K23" s="19">
        <v>-3497</v>
      </c>
      <c r="L23" s="19">
        <v>-11745</v>
      </c>
      <c r="M23" s="19">
        <v>32405</v>
      </c>
      <c r="N23" s="19">
        <v>46316</v>
      </c>
      <c r="O23" s="19">
        <v>34130</v>
      </c>
      <c r="P23" s="19">
        <v>20395</v>
      </c>
      <c r="Q23" s="19">
        <f t="shared" si="7"/>
        <v>377686.61900000001</v>
      </c>
    </row>
    <row r="24" spans="1:19" ht="15.6">
      <c r="A24" s="3" t="s">
        <v>30</v>
      </c>
      <c r="B24" s="24">
        <f>+B17</f>
        <v>11861.617</v>
      </c>
      <c r="C24" s="24">
        <f t="shared" ref="C24:N24" si="8">+C17</f>
        <v>-22717.133000000002</v>
      </c>
      <c r="D24" s="24">
        <f t="shared" si="8"/>
        <v>4953.1160000000018</v>
      </c>
      <c r="E24" s="24">
        <f t="shared" si="8"/>
        <v>18702.400000000001</v>
      </c>
      <c r="F24" s="24">
        <f t="shared" si="8"/>
        <v>19396.748</v>
      </c>
      <c r="G24" s="24">
        <f t="shared" si="8"/>
        <v>-28123.082999999999</v>
      </c>
      <c r="H24" s="24">
        <f t="shared" si="8"/>
        <v>15688.266</v>
      </c>
      <c r="I24" s="24">
        <f t="shared" si="8"/>
        <v>-11361.931</v>
      </c>
      <c r="J24" s="24">
        <f t="shared" si="8"/>
        <v>19700</v>
      </c>
      <c r="K24" s="24">
        <f t="shared" si="8"/>
        <v>-7200.7439999999997</v>
      </c>
      <c r="L24" s="24">
        <f t="shared" si="8"/>
        <v>-22509.078000000001</v>
      </c>
      <c r="M24" s="24">
        <f t="shared" si="8"/>
        <v>1994.3620000000001</v>
      </c>
      <c r="N24" s="24">
        <f t="shared" si="8"/>
        <v>46307</v>
      </c>
      <c r="O24" s="24">
        <f>+O17-125300</f>
        <v>-107511</v>
      </c>
      <c r="P24" s="24">
        <f>+P17-70000</f>
        <v>-59167</v>
      </c>
      <c r="Q24" s="12">
        <f t="shared" si="5"/>
        <v>-119986.45999999999</v>
      </c>
    </row>
    <row r="27" spans="1:19" ht="15.6">
      <c r="A27" s="13"/>
      <c r="B27" s="14" t="s">
        <v>25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5"/>
    </row>
    <row r="28" spans="1:19" ht="15.6">
      <c r="A28" s="21"/>
      <c r="B28" s="21" t="s">
        <v>9</v>
      </c>
      <c r="C28" s="21" t="s">
        <v>10</v>
      </c>
      <c r="D28" s="21" t="s">
        <v>11</v>
      </c>
      <c r="E28" s="21" t="s">
        <v>12</v>
      </c>
      <c r="F28" s="21" t="s">
        <v>13</v>
      </c>
      <c r="G28" s="21" t="s">
        <v>14</v>
      </c>
      <c r="H28" s="21" t="s">
        <v>15</v>
      </c>
      <c r="I28" s="21" t="s">
        <v>16</v>
      </c>
      <c r="J28" s="21" t="s">
        <v>17</v>
      </c>
      <c r="K28" s="21" t="s">
        <v>18</v>
      </c>
      <c r="L28" s="21" t="s">
        <v>19</v>
      </c>
      <c r="M28" s="27" t="s">
        <v>29</v>
      </c>
      <c r="N28" s="22" t="s">
        <v>24</v>
      </c>
      <c r="O28" s="22" t="s">
        <v>26</v>
      </c>
      <c r="P28" s="25" t="s">
        <v>27</v>
      </c>
      <c r="Q28" s="22" t="s">
        <v>21</v>
      </c>
    </row>
    <row r="29" spans="1:19" ht="15.6">
      <c r="A29" s="16" t="s">
        <v>0</v>
      </c>
      <c r="B29" s="18">
        <v>1861</v>
      </c>
      <c r="C29" s="18">
        <v>1669</v>
      </c>
      <c r="D29" s="18">
        <v>1758</v>
      </c>
      <c r="E29" s="18">
        <v>2147</v>
      </c>
      <c r="F29" s="18">
        <v>2157</v>
      </c>
      <c r="G29" s="18">
        <v>2205</v>
      </c>
      <c r="H29" s="18">
        <v>1933</v>
      </c>
      <c r="I29" s="18">
        <v>2034</v>
      </c>
      <c r="J29" s="18">
        <v>2361</v>
      </c>
      <c r="K29" s="18">
        <v>2045</v>
      </c>
      <c r="L29" s="18">
        <v>2338</v>
      </c>
      <c r="M29" s="18">
        <v>2532</v>
      </c>
      <c r="N29" s="12">
        <v>2671</v>
      </c>
      <c r="O29" s="12"/>
      <c r="P29" s="12"/>
      <c r="Q29" s="12">
        <f t="shared" ref="Q29:Q34" si="9">SUM(B29:N29)</f>
        <v>27711</v>
      </c>
    </row>
    <row r="30" spans="1:19" ht="15.6">
      <c r="A30" s="16" t="s">
        <v>1</v>
      </c>
      <c r="B30" s="18">
        <v>21</v>
      </c>
      <c r="C30" s="18">
        <v>71</v>
      </c>
      <c r="D30" s="18">
        <v>53</v>
      </c>
      <c r="E30" s="18">
        <v>105</v>
      </c>
      <c r="F30" s="18">
        <v>170</v>
      </c>
      <c r="G30" s="18">
        <v>159</v>
      </c>
      <c r="H30" s="18">
        <v>170</v>
      </c>
      <c r="I30" s="18">
        <v>209</v>
      </c>
      <c r="J30" s="18">
        <v>259</v>
      </c>
      <c r="K30" s="18">
        <v>257</v>
      </c>
      <c r="L30" s="18">
        <v>1052</v>
      </c>
      <c r="M30" s="18">
        <v>1708</v>
      </c>
      <c r="N30" s="12">
        <v>906</v>
      </c>
      <c r="O30" s="12"/>
      <c r="P30" s="12"/>
      <c r="Q30" s="12">
        <f t="shared" si="9"/>
        <v>5140</v>
      </c>
      <c r="S30" s="6"/>
    </row>
    <row r="31" spans="1:19" ht="15.6">
      <c r="A31" s="16" t="s">
        <v>3</v>
      </c>
      <c r="B31" s="18">
        <v>9</v>
      </c>
      <c r="C31" s="18">
        <v>9</v>
      </c>
      <c r="D31" s="18">
        <v>11</v>
      </c>
      <c r="E31" s="18">
        <v>16</v>
      </c>
      <c r="F31" s="18">
        <v>21</v>
      </c>
      <c r="G31" s="18">
        <v>36</v>
      </c>
      <c r="H31" s="18">
        <v>88</v>
      </c>
      <c r="I31" s="18">
        <v>423</v>
      </c>
      <c r="J31" s="18">
        <v>489</v>
      </c>
      <c r="K31" s="18">
        <v>273</v>
      </c>
      <c r="L31" s="18">
        <v>326</v>
      </c>
      <c r="M31" s="18">
        <v>259</v>
      </c>
      <c r="N31" s="12">
        <v>177</v>
      </c>
      <c r="O31" s="12"/>
      <c r="P31" s="12"/>
      <c r="Q31" s="12">
        <f t="shared" si="9"/>
        <v>2137</v>
      </c>
      <c r="S31" s="6"/>
    </row>
    <row r="32" spans="1:19" ht="15.6">
      <c r="A32" s="16" t="s">
        <v>2</v>
      </c>
      <c r="B32" s="18">
        <v>46</v>
      </c>
      <c r="C32" s="18">
        <v>60</v>
      </c>
      <c r="D32" s="18">
        <v>68</v>
      </c>
      <c r="E32" s="18">
        <v>96</v>
      </c>
      <c r="F32" s="18">
        <v>90</v>
      </c>
      <c r="G32" s="18">
        <v>105</v>
      </c>
      <c r="H32" s="18">
        <v>108</v>
      </c>
      <c r="I32" s="18">
        <v>116</v>
      </c>
      <c r="J32" s="18">
        <v>250</v>
      </c>
      <c r="K32" s="18">
        <v>371</v>
      </c>
      <c r="L32" s="18">
        <v>487</v>
      </c>
      <c r="M32" s="18">
        <v>521</v>
      </c>
      <c r="N32" s="12">
        <v>378</v>
      </c>
      <c r="O32" s="12"/>
      <c r="P32" s="12"/>
      <c r="Q32" s="12">
        <f t="shared" si="9"/>
        <v>2696</v>
      </c>
      <c r="S32" s="6"/>
    </row>
    <row r="33" spans="1:19" ht="15.6">
      <c r="A33" s="16" t="s">
        <v>6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2"/>
      <c r="O33" s="12"/>
      <c r="P33" s="12"/>
      <c r="Q33" s="12">
        <f t="shared" si="9"/>
        <v>0</v>
      </c>
      <c r="S33" s="6"/>
    </row>
    <row r="34" spans="1:19" ht="0.9" customHeight="1">
      <c r="A34" s="16" t="s">
        <v>8</v>
      </c>
      <c r="B34" s="18">
        <f t="shared" ref="B34:I34" si="10">+B31+B30</f>
        <v>30</v>
      </c>
      <c r="C34" s="18">
        <f t="shared" si="10"/>
        <v>80</v>
      </c>
      <c r="D34" s="18">
        <f t="shared" si="10"/>
        <v>64</v>
      </c>
      <c r="E34" s="18">
        <f t="shared" si="10"/>
        <v>121</v>
      </c>
      <c r="F34" s="18">
        <f t="shared" si="10"/>
        <v>191</v>
      </c>
      <c r="G34" s="18">
        <f t="shared" si="10"/>
        <v>195</v>
      </c>
      <c r="H34" s="18">
        <f t="shared" si="10"/>
        <v>258</v>
      </c>
      <c r="I34" s="18">
        <f t="shared" si="10"/>
        <v>632</v>
      </c>
      <c r="J34" s="18">
        <f>+J31+J30</f>
        <v>748</v>
      </c>
      <c r="K34" s="18">
        <f>+K31+K30</f>
        <v>530</v>
      </c>
      <c r="L34" s="18">
        <f>+L31+L30</f>
        <v>1378</v>
      </c>
      <c r="M34" s="18">
        <f>+M31+M30</f>
        <v>1967</v>
      </c>
      <c r="N34" s="12">
        <f>+N30+N31</f>
        <v>1083</v>
      </c>
      <c r="O34" s="12">
        <f>+O30+O31</f>
        <v>0</v>
      </c>
      <c r="P34" s="12"/>
      <c r="Q34" s="12">
        <f t="shared" si="9"/>
        <v>7277</v>
      </c>
      <c r="S34" s="6"/>
    </row>
    <row r="35" spans="1:19" ht="15.6">
      <c r="A35" s="17" t="s">
        <v>22</v>
      </c>
      <c r="B35" s="19">
        <f>SUM(B29:B33)</f>
        <v>1937</v>
      </c>
      <c r="C35" s="19">
        <f t="shared" ref="C35:Q35" si="11">SUM(C29:C33)</f>
        <v>1809</v>
      </c>
      <c r="D35" s="19">
        <f t="shared" si="11"/>
        <v>1890</v>
      </c>
      <c r="E35" s="19">
        <f t="shared" si="11"/>
        <v>2364</v>
      </c>
      <c r="F35" s="19">
        <f t="shared" si="11"/>
        <v>2438</v>
      </c>
      <c r="G35" s="19">
        <f t="shared" si="11"/>
        <v>2505</v>
      </c>
      <c r="H35" s="19">
        <f t="shared" si="11"/>
        <v>2299</v>
      </c>
      <c r="I35" s="19">
        <f t="shared" si="11"/>
        <v>2782</v>
      </c>
      <c r="J35" s="19">
        <f t="shared" si="11"/>
        <v>3359</v>
      </c>
      <c r="K35" s="19">
        <f t="shared" si="11"/>
        <v>2946</v>
      </c>
      <c r="L35" s="19">
        <f t="shared" si="11"/>
        <v>4203</v>
      </c>
      <c r="M35" s="19">
        <f t="shared" si="11"/>
        <v>5020</v>
      </c>
      <c r="N35" s="19">
        <f t="shared" si="11"/>
        <v>4132</v>
      </c>
      <c r="O35" s="19">
        <f>SUM(O29:O33)</f>
        <v>0</v>
      </c>
      <c r="P35" s="19"/>
      <c r="Q35" s="19">
        <f t="shared" si="11"/>
        <v>37684</v>
      </c>
    </row>
    <row r="37" spans="1:19">
      <c r="A37" s="8"/>
      <c r="B37" s="9"/>
      <c r="C37" s="9"/>
      <c r="D37" s="9"/>
    </row>
    <row r="38" spans="1:19">
      <c r="A38" s="8"/>
      <c r="B38" s="9"/>
      <c r="C38" s="9"/>
      <c r="D38" s="9"/>
    </row>
    <row r="39" spans="1:19">
      <c r="A39" s="8"/>
      <c r="B39" s="9"/>
      <c r="C39" s="9"/>
      <c r="D39" s="9"/>
    </row>
    <row r="40" spans="1:19">
      <c r="A40" s="8"/>
      <c r="B40" s="9"/>
      <c r="C40" s="9"/>
      <c r="D40" s="9"/>
    </row>
    <row r="41" spans="1:19">
      <c r="A41" s="8"/>
      <c r="B41" s="9"/>
      <c r="C41" s="9"/>
      <c r="D41" s="9"/>
      <c r="H41" s="24"/>
    </row>
    <row r="42" spans="1:19">
      <c r="A42" s="8"/>
      <c r="B42" s="9"/>
      <c r="C42" s="9"/>
      <c r="D42" s="9"/>
      <c r="H42" s="24"/>
    </row>
    <row r="43" spans="1:19">
      <c r="A43" s="8"/>
      <c r="B43" s="9"/>
      <c r="C43" s="9"/>
      <c r="D43" s="9"/>
    </row>
    <row r="44" spans="1:19">
      <c r="A44" s="8"/>
      <c r="B44" s="9"/>
      <c r="C44" s="9"/>
      <c r="D44" s="9"/>
    </row>
    <row r="45" spans="1:19">
      <c r="A45" s="8"/>
      <c r="B45" s="9"/>
      <c r="C45" s="9"/>
      <c r="D45" s="9"/>
    </row>
    <row r="46" spans="1:19">
      <c r="A46" s="8"/>
      <c r="B46" s="9"/>
      <c r="C46" s="9"/>
      <c r="D46" s="9"/>
    </row>
    <row r="47" spans="1:19">
      <c r="A47" s="8"/>
      <c r="B47" s="9"/>
      <c r="C47" s="9"/>
      <c r="D47" s="9"/>
    </row>
    <row r="48" spans="1:19">
      <c r="A48" s="8"/>
      <c r="B48" s="9"/>
      <c r="C48" s="9"/>
      <c r="D48" s="9"/>
    </row>
    <row r="49" spans="1:4">
      <c r="A49" s="8"/>
      <c r="B49" s="9"/>
      <c r="C49" s="9"/>
      <c r="D49" s="9"/>
    </row>
    <row r="50" spans="1:4">
      <c r="A50" s="8"/>
      <c r="B50" s="9"/>
      <c r="C50" s="9"/>
      <c r="D50" s="9"/>
    </row>
    <row r="51" spans="1:4">
      <c r="A51" s="8"/>
      <c r="B51" s="9"/>
      <c r="C51" s="9"/>
      <c r="D51" s="9"/>
    </row>
    <row r="52" spans="1:4">
      <c r="A52" s="8"/>
      <c r="B52" s="9"/>
      <c r="C52" s="9"/>
      <c r="D52" s="9"/>
    </row>
    <row r="53" spans="1:4">
      <c r="A53" s="8"/>
      <c r="B53" s="9"/>
      <c r="C53" s="9"/>
      <c r="D53" s="9"/>
    </row>
    <row r="54" spans="1:4">
      <c r="A54" s="8"/>
      <c r="B54" s="9"/>
      <c r="C54" s="9"/>
      <c r="D54" s="9"/>
    </row>
    <row r="55" spans="1:4">
      <c r="A55" s="8"/>
      <c r="B55" s="9"/>
      <c r="C55" s="9"/>
      <c r="D55" s="9"/>
    </row>
    <row r="56" spans="1:4">
      <c r="A56" s="8"/>
      <c r="B56" s="9"/>
      <c r="C56" s="9"/>
      <c r="D56" s="9"/>
    </row>
    <row r="57" spans="1:4">
      <c r="A57" s="8"/>
      <c r="B57" s="9"/>
      <c r="C57" s="9"/>
      <c r="D57" s="9"/>
    </row>
    <row r="58" spans="1:4">
      <c r="A58" s="8"/>
      <c r="B58" s="9"/>
      <c r="C58" s="9"/>
      <c r="D58" s="9"/>
    </row>
    <row r="59" spans="1:4">
      <c r="A59" s="8"/>
      <c r="B59" s="9"/>
      <c r="C59" s="9"/>
      <c r="D59" s="9"/>
    </row>
    <row r="60" spans="1:4">
      <c r="A60" s="8"/>
      <c r="B60" s="9"/>
      <c r="C60" s="9"/>
      <c r="D60" s="9"/>
    </row>
    <row r="61" spans="1:4">
      <c r="A61" s="8"/>
      <c r="B61" s="9"/>
      <c r="C61" s="9"/>
      <c r="D61" s="9"/>
    </row>
    <row r="62" spans="1:4">
      <c r="A62" s="8"/>
      <c r="B62" s="9"/>
      <c r="C62" s="9"/>
      <c r="D62" s="9"/>
    </row>
    <row r="63" spans="1:4">
      <c r="A63" s="8"/>
      <c r="B63" s="9"/>
      <c r="C63" s="9"/>
      <c r="D63" s="9"/>
    </row>
    <row r="64" spans="1:4">
      <c r="A64" s="8"/>
      <c r="B64" s="10"/>
      <c r="C64" s="9"/>
      <c r="D64" s="9"/>
    </row>
    <row r="65" spans="1:4">
      <c r="A65" s="8"/>
      <c r="B65" s="9"/>
      <c r="C65" s="9"/>
      <c r="D65" s="9"/>
    </row>
    <row r="66" spans="1:4">
      <c r="A66" s="8"/>
      <c r="B66" s="9"/>
      <c r="C66" s="9"/>
      <c r="D66" s="9"/>
    </row>
    <row r="67" spans="1:4">
      <c r="A67" s="8"/>
      <c r="B67" s="9"/>
      <c r="C67" s="9"/>
      <c r="D67" s="9"/>
    </row>
    <row r="68" spans="1:4">
      <c r="A68" s="8"/>
      <c r="B68" s="9"/>
      <c r="C68" s="9"/>
      <c r="D68" s="9"/>
    </row>
  </sheetData>
  <phoneticPr fontId="14" type="noConversion"/>
  <pageMargins left="0.25" right="0.25" top="1" bottom="1" header="0.5" footer="0.5"/>
  <pageSetup scale="7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6">
    <pageSetUpPr fitToPage="1"/>
  </sheetPr>
  <dimension ref="A1:H31"/>
  <sheetViews>
    <sheetView workbookViewId="0">
      <selection activeCell="I21" sqref="I21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50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2.8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3.8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2">
    <pageSetUpPr fitToPage="1"/>
  </sheetPr>
  <dimension ref="A1:H36"/>
  <sheetViews>
    <sheetView tabSelected="1" topLeftCell="A3" workbookViewId="0">
      <selection activeCell="I19" sqref="I19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39" t="s">
        <v>33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 s="23" customFormat="1">
      <c r="D4" s="11"/>
      <c r="E4" s="11"/>
      <c r="F4" s="11"/>
      <c r="G4" s="11"/>
      <c r="H4" s="11"/>
    </row>
    <row r="5" spans="1:8" ht="22.8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6" spans="1:1" ht="13.8">
      <c r="A36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29">
    <pageSetUpPr fitToPage="1"/>
  </sheetPr>
  <dimension ref="A1:H36"/>
  <sheetViews>
    <sheetView workbookViewId="0">
      <selection activeCell="A36" sqref="A36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39" t="s">
        <v>34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 s="23" customFormat="1">
      <c r="D4" s="11"/>
      <c r="E4" s="11"/>
      <c r="F4" s="11"/>
      <c r="G4" s="11"/>
      <c r="H4" s="11"/>
    </row>
    <row r="5" spans="1:8" ht="22.8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6" spans="1:1" ht="13.8">
      <c r="A36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17">
    <pageSetUpPr fitToPage="1"/>
  </sheetPr>
  <dimension ref="A1:H7"/>
  <sheetViews>
    <sheetView workbookViewId="0">
      <selection sqref="A1:H1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1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2.8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6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18">
    <pageSetUpPr fitToPage="1"/>
  </sheetPr>
  <dimension ref="A1:H7"/>
  <sheetViews>
    <sheetView workbookViewId="0">
      <selection sqref="A1:H1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1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2.8">
      <c r="A5" s="35" t="s">
        <v>5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19">
    <pageSetUpPr fitToPage="1"/>
  </sheetPr>
  <dimension ref="A1:H7"/>
  <sheetViews>
    <sheetView workbookViewId="0">
      <selection sqref="A1:H1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3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2.8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20">
    <pageSetUpPr fitToPage="1"/>
  </sheetPr>
  <dimension ref="A1:H7"/>
  <sheetViews>
    <sheetView workbookViewId="0">
      <selection sqref="A1:H1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3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2.8">
      <c r="A5" s="35" t="s">
        <v>5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6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1">
    <pageSetUpPr fitToPage="1"/>
  </sheetPr>
  <dimension ref="A1:H36"/>
  <sheetViews>
    <sheetView topLeftCell="A9" workbookViewId="0">
      <selection activeCell="A36" sqref="A36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39" t="s">
        <v>47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 s="23" customFormat="1">
      <c r="D4" s="11"/>
      <c r="E4" s="11"/>
      <c r="F4" s="11"/>
      <c r="G4" s="11"/>
      <c r="H4" s="11"/>
    </row>
    <row r="5" spans="1:8" ht="22.8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6" spans="1:1" ht="13.8">
      <c r="A36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19</vt:i4>
      </vt:variant>
    </vt:vector>
  </HeadingPairs>
  <TitlesOfParts>
    <vt:vector size="39" baseType="lpstr">
      <vt:lpstr>C&amp;P comm</vt:lpstr>
      <vt:lpstr>Actuals</vt:lpstr>
      <vt:lpstr>Crude - Physical</vt:lpstr>
      <vt:lpstr>Crude - Financial</vt:lpstr>
      <vt:lpstr>Coal</vt:lpstr>
      <vt:lpstr>Coal2</vt:lpstr>
      <vt:lpstr>Emissions</vt:lpstr>
      <vt:lpstr>Emissions2</vt:lpstr>
      <vt:lpstr>Crude - Mgmt</vt:lpstr>
      <vt:lpstr>Distillates</vt:lpstr>
      <vt:lpstr>Fuel Oil</vt:lpstr>
      <vt:lpstr>Gasoline</vt:lpstr>
      <vt:lpstr>LPG</vt:lpstr>
      <vt:lpstr>Petchem</vt:lpstr>
      <vt:lpstr>Pan Nat</vt:lpstr>
      <vt:lpstr>Finland</vt:lpstr>
      <vt:lpstr>FGH</vt:lpstr>
      <vt:lpstr>Other</vt:lpstr>
      <vt:lpstr>Orig</vt:lpstr>
      <vt:lpstr>Timber</vt:lpstr>
      <vt:lpstr>Actuals!Print_Area</vt:lpstr>
      <vt:lpstr>Coal!Print_Area</vt:lpstr>
      <vt:lpstr>Coal2!Print_Area</vt:lpstr>
      <vt:lpstr>'Crude - Financial'!Print_Area</vt:lpstr>
      <vt:lpstr>'Crude - Mgmt'!Print_Area</vt:lpstr>
      <vt:lpstr>'Crude - Physical'!Print_Area</vt:lpstr>
      <vt:lpstr>Distillates!Print_Area</vt:lpstr>
      <vt:lpstr>Emissions!Print_Area</vt:lpstr>
      <vt:lpstr>Emissions2!Print_Area</vt:lpstr>
      <vt:lpstr>FGH!Print_Area</vt:lpstr>
      <vt:lpstr>Finland!Print_Area</vt:lpstr>
      <vt:lpstr>'Fuel Oil'!Print_Area</vt:lpstr>
      <vt:lpstr>Gasoline!Print_Area</vt:lpstr>
      <vt:lpstr>LPG!Print_Area</vt:lpstr>
      <vt:lpstr>Orig!Print_Area</vt:lpstr>
      <vt:lpstr>Other!Print_Area</vt:lpstr>
      <vt:lpstr>'Pan Nat'!Print_Area</vt:lpstr>
      <vt:lpstr>Petchem!Print_Area</vt:lpstr>
      <vt:lpstr>Timber!Print_Area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Havlíček Jan</cp:lastModifiedBy>
  <cp:lastPrinted>2001-10-09T21:50:10Z</cp:lastPrinted>
  <dcterms:created xsi:type="dcterms:W3CDTF">1996-10-14T23:33:28Z</dcterms:created>
  <dcterms:modified xsi:type="dcterms:W3CDTF">2023-09-10T11:11:34Z</dcterms:modified>
</cp:coreProperties>
</file>