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36" tabRatio="908" activeTab="2"/>
  </bookViews>
  <sheets>
    <sheet name="SUMMARY" sheetId="52" r:id="rId1"/>
    <sheet name="Actuals" sheetId="4" state="hidden" r:id="rId2"/>
    <sheet name="Crude - Physical" sheetId="43" r:id="rId3"/>
    <sheet name="Crude - Financial" sheetId="53" r:id="rId4"/>
    <sheet name="Crude - Mgmt" sheetId="54" r:id="rId5"/>
    <sheet name="Distillates" sheetId="55" r:id="rId6"/>
    <sheet name="Fuel Oil" sheetId="56" r:id="rId7"/>
    <sheet name="Gasoline" sheetId="57" r:id="rId8"/>
    <sheet name="LPG's" sheetId="58" r:id="rId9"/>
    <sheet name="Petchems" sheetId="59" r:id="rId10"/>
    <sheet name="Pan Nat" sheetId="60" r:id="rId11"/>
    <sheet name="Finland" sheetId="61" r:id="rId12"/>
    <sheet name="FGH" sheetId="62" r:id="rId13"/>
    <sheet name="Jblock" sheetId="67" r:id="rId14"/>
    <sheet name="Spore" sheetId="68" r:id="rId15"/>
    <sheet name="ARB" sheetId="69" r:id="rId16"/>
    <sheet name="Other" sheetId="63" r:id="rId17"/>
    <sheet name="Orig" sheetId="64" r:id="rId18"/>
    <sheet name="Timber" sheetId="66" r:id="rId19"/>
    <sheet name="Coal" sheetId="25" state="hidden" r:id="rId20"/>
    <sheet name="Coal2" sheetId="26" state="hidden" r:id="rId21"/>
    <sheet name="Emissions" sheetId="27" state="hidden" r:id="rId22"/>
    <sheet name="Emissions2" sheetId="28" state="hidden" r:id="rId23"/>
  </sheets>
  <externalReferences>
    <externalReference r:id="rId24"/>
  </externalReferences>
  <definedNames>
    <definedName name="_xlnm.Criteria">#REF!</definedName>
    <definedName name="CriteriaAll">#REF!</definedName>
    <definedName name="CriteriaForUK">#REF!</definedName>
    <definedName name="DealMakerTable">#REF!</definedName>
    <definedName name="Hedge_Beta">#REF!</definedName>
    <definedName name="Hedge_Daily_P_L">#REF!</definedName>
    <definedName name="Hedge_QTD_P_L">#REF!</definedName>
    <definedName name="HedgeNames">#REF!</definedName>
    <definedName name="HedgeUsedMarketValue">#REF!</definedName>
    <definedName name="IndexLivePercentChange">#REF!</definedName>
    <definedName name="IndexSummaryTable">#REF!</definedName>
    <definedName name="IndexTags">#REF!</definedName>
    <definedName name="IndexValues">#REF!</definedName>
    <definedName name="NAMEECM_Non_SLP_Total">#REF!</definedName>
    <definedName name="NAMEECM_SLP_Total">#REF!</definedName>
    <definedName name="NAMEEnron_Asia_Pacific_Total">#REF!</definedName>
    <definedName name="NAMEEnron_Broadband_Svcs._Total">#REF!</definedName>
    <definedName name="NAMEEnron_CALME_Total">#REF!</definedName>
    <definedName name="NAMEEnron_Corp._Total">#REF!</definedName>
    <definedName name="NAMEEnron_Europe_Total">#REF!</definedName>
    <definedName name="NAMEEnron_NA_Accrual_Income">#REF!</definedName>
    <definedName name="NAMEEnron_NA_Funding_Cost">#REF!</definedName>
    <definedName name="NAMEEnron_NA_Int_l_Total">#REF!</definedName>
    <definedName name="NAMEEnron_NA_Total">#REF!</definedName>
    <definedName name="NAMEEnron_Networks_Total">#REF!</definedName>
    <definedName name="NAMEEnron_South_America_Total">#REF!</definedName>
    <definedName name="NAMEGrand_Total">#REF!</definedName>
    <definedName name="NAMEPortfolio_Insurance">#REF!</definedName>
    <definedName name="PL_Date">#REF!</definedName>
    <definedName name="Position">#REF!</definedName>
    <definedName name="Pricing_Type_Options">#REF!</definedName>
    <definedName name="PricingTypeOptions">#REF!</definedName>
    <definedName name="_xlnm.Print_Area" localSheetId="1">Actuals!$1:$1048576</definedName>
    <definedName name="_xlnm.Print_Area" localSheetId="15">ARB!$A$1:$Q$38</definedName>
    <definedName name="_xlnm.Print_Area" localSheetId="19">Coal!$A$1:$H$38</definedName>
    <definedName name="_xlnm.Print_Area" localSheetId="20">Coal2!$A$1:$H$38</definedName>
    <definedName name="_xlnm.Print_Area" localSheetId="3">'Crude - Financial'!$A$1:$Q$38</definedName>
    <definedName name="_xlnm.Print_Area" localSheetId="4">'Crude - Mgmt'!$A$1:$Q$38</definedName>
    <definedName name="_xlnm.Print_Area" localSheetId="2">'Crude - Physical'!$A$1:$Q$38</definedName>
    <definedName name="_xlnm.Print_Area" localSheetId="5">Distillates!$A$1:$Q$41</definedName>
    <definedName name="_xlnm.Print_Area" localSheetId="21">Emissions!$A$1:$H$38</definedName>
    <definedName name="_xlnm.Print_Area" localSheetId="22">Emissions2!$A$1:$H$38</definedName>
    <definedName name="_xlnm.Print_Area" localSheetId="12">FGH!$A$1:$Q$38</definedName>
    <definedName name="_xlnm.Print_Area" localSheetId="11">Finland!$A$1:$Q$38</definedName>
    <definedName name="_xlnm.Print_Area" localSheetId="6">'Fuel Oil'!$A$1:$Q$38</definedName>
    <definedName name="_xlnm.Print_Area" localSheetId="7">Gasoline!$A$1:$Q$41</definedName>
    <definedName name="_xlnm.Print_Area" localSheetId="13">Jblock!$A$1:$Q$38</definedName>
    <definedName name="_xlnm.Print_Area" localSheetId="8">'LPG''s'!$A$1:$Q$38</definedName>
    <definedName name="_xlnm.Print_Area" localSheetId="17">Orig!$A$1:$Q$38</definedName>
    <definedName name="_xlnm.Print_Area" localSheetId="16">Other!$A$1:$Q$38</definedName>
    <definedName name="_xlnm.Print_Area" localSheetId="10">'Pan Nat'!$A$1:$Q$41</definedName>
    <definedName name="_xlnm.Print_Area" localSheetId="9">Petchems!$A$1:$Q$38</definedName>
    <definedName name="_xlnm.Print_Area" localSheetId="14">Spore!$A$1:$Q$41</definedName>
    <definedName name="_xlnm.Print_Area" localSheetId="18">Timber!$A$1:$Q$38</definedName>
    <definedName name="StockPriceTable">#REF!</definedName>
    <definedName name="SummaryPivotPoint">#REF!</definedName>
    <definedName name="Z_83874C97_8BB7_11D2_9732_00104B678AA7_.wvu.Cols" hidden="1">#REF!,#REF!,#REF!,#REF!</definedName>
    <definedName name="Z_83874C97_8BB7_11D2_9732_00104B678AA7_.wvu.PrintArea" hidden="1">#REF!</definedName>
    <definedName name="Z_83874C97_8BB7_11D2_9732_00104B678AA7_.wvu.PrintTitles" hidden="1">#REF!</definedName>
  </definedNames>
  <calcPr calcId="92512" fullCalcOnLoad="1"/>
</workbook>
</file>

<file path=xl/calcChain.xml><?xml version="1.0" encoding="utf-8"?>
<calcChain xmlns="http://schemas.openxmlformats.org/spreadsheetml/2006/main">
  <c r="Q6" i="4" l="1"/>
  <c r="N7" i="4"/>
  <c r="O7" i="4"/>
  <c r="P7" i="4"/>
  <c r="Q7" i="4"/>
  <c r="Q8" i="4"/>
  <c r="Q9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7" i="4"/>
  <c r="C17" i="4"/>
  <c r="D17" i="4"/>
  <c r="E17" i="4"/>
  <c r="F17" i="4"/>
  <c r="G17" i="4"/>
  <c r="H17" i="4"/>
  <c r="I17" i="4"/>
  <c r="Q17" i="4"/>
  <c r="N18" i="4"/>
  <c r="O18" i="4"/>
  <c r="P18" i="4"/>
  <c r="Q18" i="4"/>
  <c r="Q19" i="4"/>
  <c r="Q20" i="4"/>
  <c r="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3" i="4"/>
  <c r="C23" i="4"/>
  <c r="D23" i="4"/>
  <c r="E23" i="4"/>
  <c r="F23" i="4"/>
  <c r="G23" i="4"/>
  <c r="H23" i="4"/>
  <c r="I23" i="4"/>
  <c r="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Q29" i="4"/>
  <c r="Q30" i="4"/>
  <c r="Q31" i="4"/>
  <c r="Q32" i="4"/>
  <c r="Q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Q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Q35" i="4"/>
  <c r="AR22" i="52"/>
  <c r="C24" i="52"/>
  <c r="D24" i="52"/>
  <c r="E24" i="52"/>
  <c r="F24" i="52"/>
  <c r="G24" i="52"/>
  <c r="H24" i="52"/>
  <c r="I24" i="52"/>
  <c r="J24" i="52"/>
  <c r="K24" i="52"/>
  <c r="L24" i="52"/>
  <c r="M24" i="52"/>
  <c r="N24" i="52"/>
  <c r="O24" i="52"/>
  <c r="P24" i="52"/>
  <c r="Q24" i="52"/>
  <c r="R24" i="52"/>
  <c r="S24" i="52"/>
  <c r="T24" i="52"/>
  <c r="U24" i="52"/>
  <c r="V24" i="52"/>
  <c r="W24" i="52"/>
  <c r="X24" i="52"/>
  <c r="Y24" i="52"/>
  <c r="Z24" i="52"/>
  <c r="AA24" i="52"/>
  <c r="AB24" i="52"/>
  <c r="AC24" i="52"/>
  <c r="AD24" i="52"/>
  <c r="AE24" i="52"/>
  <c r="AF24" i="52"/>
  <c r="AG24" i="52"/>
  <c r="AH24" i="52"/>
  <c r="AI24" i="52"/>
  <c r="AJ24" i="52"/>
  <c r="AK24" i="52"/>
  <c r="AL24" i="52"/>
  <c r="AM24" i="52"/>
  <c r="AN24" i="52"/>
  <c r="AO24" i="52"/>
  <c r="AP24" i="52"/>
  <c r="AQ24" i="52"/>
  <c r="AR24" i="52"/>
  <c r="AS24" i="52"/>
  <c r="AT24" i="52"/>
  <c r="AU24" i="52"/>
</calcChain>
</file>

<file path=xl/sharedStrings.xml><?xml version="1.0" encoding="utf-8"?>
<sst xmlns="http://schemas.openxmlformats.org/spreadsheetml/2006/main" count="187" uniqueCount="65">
  <si>
    <t>Liquids</t>
  </si>
  <si>
    <t>Coal</t>
  </si>
  <si>
    <t>Weather</t>
  </si>
  <si>
    <t>Emissions</t>
  </si>
  <si>
    <t>Expansion of Existing Business</t>
  </si>
  <si>
    <t>EBIT</t>
  </si>
  <si>
    <t>Financial Trading</t>
  </si>
  <si>
    <t>Gross Margin</t>
  </si>
  <si>
    <t>Coal and Emissions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</si>
  <si>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</si>
  <si>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</si>
  <si>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</si>
  <si>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</si>
  <si>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</si>
  <si>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</si>
  <si>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</si>
  <si>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</si>
  <si>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</si>
  <si>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</si>
  <si>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</si>
  <si>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</si>
  <si>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TOTAL</t>
  </si>
  <si>
    <t>Subtotal Commercial</t>
  </si>
  <si>
    <t>($000's)</t>
  </si>
  <si>
    <t>2001 Q1</t>
  </si>
  <si>
    <t>Deal count</t>
  </si>
  <si>
    <t>2001 Q2</t>
  </si>
  <si>
    <t>2001 Q3 **</t>
  </si>
  <si>
    <t>2001 Q3 *</t>
  </si>
  <si>
    <t>2000 Q4 *</t>
  </si>
  <si>
    <t>C&amp;P w/o Timber</t>
  </si>
  <si>
    <t>CRUDE &amp; PRODUCTS GROSS MARGIN</t>
  </si>
  <si>
    <t>$ in 000's</t>
  </si>
  <si>
    <t>Crude - Physical</t>
  </si>
  <si>
    <t>Crude - Financial</t>
  </si>
  <si>
    <t xml:space="preserve">Crude - Mgmt </t>
  </si>
  <si>
    <t>Distillates</t>
  </si>
  <si>
    <t>Fuel Oil/Resid</t>
  </si>
  <si>
    <t>Gasoline</t>
  </si>
  <si>
    <t>LPG's</t>
  </si>
  <si>
    <t>Petchems/Plastics</t>
  </si>
  <si>
    <t>Pan Nat</t>
  </si>
  <si>
    <t>Finland</t>
  </si>
  <si>
    <t>FGH</t>
  </si>
  <si>
    <t>Other</t>
  </si>
  <si>
    <t>Total</t>
  </si>
  <si>
    <t>Crude - Mgmt</t>
  </si>
  <si>
    <t>Origination</t>
  </si>
  <si>
    <t>2001 Q3</t>
  </si>
  <si>
    <t>ORIGINATION</t>
  </si>
  <si>
    <t>TIMBER</t>
  </si>
  <si>
    <t>Qtrly checks</t>
  </si>
  <si>
    <t>Fuel Oil/Residuals</t>
  </si>
  <si>
    <t>Project Timber</t>
  </si>
  <si>
    <t>J-Block</t>
  </si>
  <si>
    <t>Singapore</t>
  </si>
  <si>
    <t xml:space="preserve">ARB </t>
  </si>
  <si>
    <t>Possibly only Houston Data</t>
  </si>
  <si>
    <t>From Jan 02 - data for Singapore was broken down, prior to that we have shown their gross margin under "Singapore" classification.</t>
  </si>
  <si>
    <t>Gasolines are included in the Distillates information</t>
  </si>
  <si>
    <t>Gasolines &amp; Pan Nat were separated from this point on</t>
  </si>
  <si>
    <t>ARB</t>
  </si>
  <si>
    <t>Gasolines are included in Distillates until Jan. 2001</t>
  </si>
  <si>
    <t>Pan Nat separated beginning Jan. 2001</t>
  </si>
  <si>
    <t>Commodity data for Singapore was not broken out until Jan. 2000.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</si>
</sst>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83" formatCode="0.00_)"/>
    <numFmt numFmtId="184" formatCode="#,###.000_);\(#,##0.000\);\ \-\ _ "/>
    <numFmt numFmtId="185" formatCode="0.0_;"/>
    <numFmt numFmtId="186" formatCode="&quot;$&quot;\ \ \ #,##0.00_);\(&quot;$&quot;\ \ \ #,##0.00\);&quot;$&quot;\ \ \ \ \ \ \ \ \ \ \-"/>
    <numFmt numFmtId="187" formatCode="#,##0.0000_);\(#,##0.0000\);_ \-\ \ "/>
    <numFmt numFmtId="188" formatCode="0.0_%;\(0.0\)%;\ \-\ \ \ "/>
    <numFmt numFmtId="189" formatCode="0.0%_);\(0.0\)%;\ \-"/>
  </numFmts>
  <fonts count="26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8"/>
      <name val="Arial"/>
      <family val="2"/>
    </font>
    <font>
      <b/>
      <sz val="26"/>
      <name val="Arial"/>
      <family val="2"/>
    </font>
    <font>
      <sz val="10"/>
      <name val="Tahoma"/>
    </font>
    <font>
      <sz val="11"/>
      <name val="Arial Narrow"/>
      <family val="2"/>
    </font>
    <font>
      <sz val="2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sz val="10"/>
      <name val="Tahoma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186" fontId="1" fillId="2" borderId="1">
      <alignment horizontal="center" vertical="center"/>
    </xf>
    <xf numFmtId="0" fontId="1" fillId="0" borderId="0" applyFill="0" applyBorder="0" applyAlignment="0"/>
    <xf numFmtId="43" fontId="1" fillId="0" borderId="0" applyFont="0" applyFill="0" applyBorder="0" applyAlignment="0" applyProtection="0"/>
    <xf numFmtId="6" fontId="8" fillId="0" borderId="0">
      <protection locked="0"/>
    </xf>
    <xf numFmtId="187" fontId="1" fillId="0" borderId="0">
      <protection locked="0"/>
    </xf>
    <xf numFmtId="38" fontId="9" fillId="3" borderId="0" applyNumberFormat="0" applyBorder="0" applyAlignment="0" applyProtection="0"/>
    <xf numFmtId="0" fontId="10" fillId="0" borderId="0" applyNumberFormat="0" applyFill="0" applyBorder="0" applyAlignment="0" applyProtection="0"/>
    <xf numFmtId="0" fontId="2" fillId="0" borderId="2" applyNumberFormat="0" applyAlignment="0" applyProtection="0">
      <alignment horizontal="left" vertical="center"/>
    </xf>
    <xf numFmtId="0" fontId="2" fillId="0" borderId="3">
      <alignment horizontal="left" vertical="center"/>
    </xf>
    <xf numFmtId="0" fontId="1" fillId="0" borderId="0">
      <protection locked="0"/>
    </xf>
    <xf numFmtId="0" fontId="1" fillId="0" borderId="0">
      <protection locked="0"/>
    </xf>
    <xf numFmtId="0" fontId="11" fillId="0" borderId="4" applyNumberFormat="0" applyFill="0" applyAlignment="0" applyProtection="0"/>
    <xf numFmtId="10" fontId="9" fillId="4" borderId="5" applyNumberFormat="0" applyBorder="0" applyAlignment="0" applyProtection="0"/>
    <xf numFmtId="37" fontId="12" fillId="0" borderId="0"/>
    <xf numFmtId="183" fontId="13" fillId="0" borderId="0"/>
    <xf numFmtId="0" fontId="5" fillId="0" borderId="0"/>
    <xf numFmtId="0" fontId="5" fillId="0" borderId="0"/>
    <xf numFmtId="10" fontId="1" fillId="0" borderId="0" applyFont="0" applyFill="0" applyBorder="0" applyAlignment="0" applyProtection="0"/>
    <xf numFmtId="0" fontId="1" fillId="0" borderId="6">
      <protection locked="0"/>
    </xf>
    <xf numFmtId="37" fontId="9" fillId="5" borderId="0" applyNumberFormat="0" applyBorder="0" applyAlignment="0" applyProtection="0"/>
    <xf numFmtId="37" fontId="14" fillId="0" borderId="0"/>
    <xf numFmtId="37" fontId="14" fillId="3" borderId="0" applyNumberFormat="0" applyBorder="0" applyAlignment="0" applyProtection="0"/>
    <xf numFmtId="3" fontId="15" fillId="0" borderId="4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6" fillId="0" borderId="0"/>
  </cellStyleXfs>
  <cellXfs count="56">
    <xf numFmtId="0" fontId="0" fillId="0" borderId="0" xfId="0"/>
    <xf numFmtId="0" fontId="19" fillId="0" borderId="0" xfId="17" applyFont="1" applyBorder="1"/>
    <xf numFmtId="0" fontId="19" fillId="0" borderId="0" xfId="17" applyFont="1"/>
    <xf numFmtId="0" fontId="20" fillId="0" borderId="0" xfId="17" applyFont="1" applyBorder="1"/>
    <xf numFmtId="0" fontId="6" fillId="0" borderId="0" xfId="16" applyFont="1" applyBorder="1"/>
    <xf numFmtId="165" fontId="6" fillId="0" borderId="0" xfId="3" applyNumberFormat="1" applyFont="1" applyBorder="1"/>
    <xf numFmtId="37" fontId="19" fillId="0" borderId="0" xfId="17" applyNumberFormat="1" applyFont="1" applyBorder="1"/>
    <xf numFmtId="165" fontId="6" fillId="0" borderId="0" xfId="3" applyNumberFormat="1" applyFont="1" applyFill="1" applyBorder="1"/>
    <xf numFmtId="17" fontId="0" fillId="0" borderId="0" xfId="0" applyNumberFormat="1"/>
    <xf numFmtId="164" fontId="0" fillId="0" borderId="0" xfId="3" applyNumberFormat="1" applyFont="1"/>
    <xf numFmtId="164" fontId="21" fillId="0" borderId="0" xfId="3" applyNumberFormat="1" applyFont="1"/>
    <xf numFmtId="0" fontId="0" fillId="0" borderId="0" xfId="0" applyFill="1" applyBorder="1"/>
    <xf numFmtId="37" fontId="20" fillId="0" borderId="7" xfId="17" applyNumberFormat="1" applyFont="1" applyBorder="1" applyAlignment="1"/>
    <xf numFmtId="0" fontId="17" fillId="0" borderId="8" xfId="17" quotePrefix="1" applyFont="1" applyBorder="1"/>
    <xf numFmtId="0" fontId="18" fillId="0" borderId="3" xfId="17" applyFont="1" applyBorder="1" applyAlignment="1">
      <alignment horizontal="centerContinuous"/>
    </xf>
    <xf numFmtId="0" fontId="18" fillId="0" borderId="9" xfId="17" applyFont="1" applyBorder="1" applyAlignment="1">
      <alignment horizontal="centerContinuous"/>
    </xf>
    <xf numFmtId="0" fontId="20" fillId="0" borderId="10" xfId="17" applyFont="1" applyBorder="1"/>
    <xf numFmtId="0" fontId="18" fillId="0" borderId="5" xfId="17" applyFont="1" applyBorder="1"/>
    <xf numFmtId="37" fontId="20" fillId="0" borderId="10" xfId="17" applyNumberFormat="1" applyFont="1" applyBorder="1" applyAlignment="1"/>
    <xf numFmtId="37" fontId="18" fillId="0" borderId="5" xfId="17" applyNumberFormat="1" applyFont="1" applyBorder="1" applyAlignment="1"/>
    <xf numFmtId="37" fontId="20" fillId="0" borderId="10" xfId="0" applyNumberFormat="1" applyFont="1" applyBorder="1" applyAlignment="1"/>
    <xf numFmtId="0" fontId="18" fillId="0" borderId="5" xfId="17" applyFont="1" applyBorder="1" applyAlignment="1">
      <alignment horizontal="right"/>
    </xf>
    <xf numFmtId="0" fontId="18" fillId="0" borderId="9" xfId="17" applyFont="1" applyBorder="1" applyAlignment="1">
      <alignment horizontal="right"/>
    </xf>
    <xf numFmtId="0" fontId="0" fillId="0" borderId="0" xfId="0" applyBorder="1"/>
    <xf numFmtId="37" fontId="19" fillId="0" borderId="0" xfId="17" applyNumberFormat="1" applyFont="1"/>
    <xf numFmtId="0" fontId="18" fillId="0" borderId="9" xfId="17" quotePrefix="1" applyFont="1" applyBorder="1" applyAlignment="1">
      <alignment horizontal="right"/>
    </xf>
    <xf numFmtId="0" fontId="22" fillId="0" borderId="0" xfId="0" quotePrefix="1" applyFont="1" applyAlignment="1">
      <alignment horizontal="left"/>
    </xf>
    <xf numFmtId="0" fontId="18" fillId="0" borderId="5" xfId="17" quotePrefix="1" applyFont="1" applyBorder="1" applyAlignment="1">
      <alignment horizontal="right"/>
    </xf>
    <xf numFmtId="37" fontId="20" fillId="0" borderId="0" xfId="17" applyNumberFormat="1" applyFont="1" applyBorder="1"/>
    <xf numFmtId="0" fontId="23" fillId="0" borderId="0" xfId="0" applyFont="1"/>
    <xf numFmtId="0" fontId="0" fillId="0" borderId="0" xfId="0" applyAlignment="1">
      <alignment horizontal="right"/>
    </xf>
    <xf numFmtId="164" fontId="1" fillId="0" borderId="0" xfId="3" applyNumberFormat="1"/>
    <xf numFmtId="0" fontId="24" fillId="0" borderId="0" xfId="0" applyFont="1"/>
    <xf numFmtId="0" fontId="25" fillId="0" borderId="0" xfId="0" applyFont="1" applyAlignment="1">
      <alignment horizontal="center"/>
    </xf>
    <xf numFmtId="6" fontId="0" fillId="0" borderId="0" xfId="0" applyNumberFormat="1"/>
    <xf numFmtId="0" fontId="11" fillId="0" borderId="0" xfId="0" applyFont="1"/>
    <xf numFmtId="0" fontId="11" fillId="0" borderId="0" xfId="0" applyFont="1" applyBorder="1"/>
    <xf numFmtId="164" fontId="11" fillId="0" borderId="0" xfId="3" applyNumberFormat="1" applyFont="1" applyBorder="1"/>
    <xf numFmtId="164" fontId="1" fillId="0" borderId="0" xfId="3" applyNumberFormat="1" applyBorder="1"/>
    <xf numFmtId="164" fontId="0" fillId="0" borderId="0" xfId="0" applyNumberFormat="1"/>
    <xf numFmtId="6" fontId="0" fillId="0" borderId="0" xfId="0" applyNumberFormat="1" applyFill="1"/>
    <xf numFmtId="6" fontId="0" fillId="6" borderId="0" xfId="0" applyNumberFormat="1" applyFill="1"/>
    <xf numFmtId="6" fontId="0" fillId="7" borderId="0" xfId="0" applyNumberFormat="1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0" borderId="0" xfId="0" quotePrefix="1" applyFill="1" applyBorder="1" applyAlignment="1">
      <alignment horizontal="left"/>
    </xf>
    <xf numFmtId="0" fontId="3" fillId="9" borderId="8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</cellXfs>
  <cellStyles count="29">
    <cellStyle name="Actual Date" xfId="1"/>
    <cellStyle name="Calc Currency (0)" xfId="2"/>
    <cellStyle name="Comma" xfId="3" builtin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~0007077" xfId="16"/>
    <cellStyle name="Normal_98 99 00 Actual EBIT-Laurel" xfId="17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  <cellStyle name="콤마 [0]_94하반기" xfId="24"/>
    <cellStyle name="콤마_94하반기" xfId="25"/>
    <cellStyle name="통화 [0]_94하반기" xfId="26"/>
    <cellStyle name="통화_94하반기" xfId="27"/>
    <cellStyle name="표준_Ⅰ.경영실적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2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DAF3-4BBB-A224-AC6544E08A79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DAF3-4BBB-A224-AC6544E08A79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DAF3-4BBB-A224-AC6544E08A79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DAF3-4BBB-A224-AC6544E08A79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DAF3-4BBB-A224-AC6544E08A79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DAF3-4BBB-A224-AC6544E08A79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DAF3-4BBB-A224-AC6544E08A79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DAF3-4BBB-A224-AC6544E08A79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DAF3-4BBB-A224-AC6544E08A79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DAF3-4BBB-A224-AC6544E08A79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DAF3-4BBB-A224-AC6544E08A79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DAF3-4BBB-A224-AC6544E08A79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DAF3-4BBB-A224-AC6544E08A79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DAF3-4BBB-A224-AC6544E08A79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DAF3-4BBB-A224-AC6544E08A79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DAF3-4BBB-A224-AC6544E08A79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DAF3-4BBB-A224-AC6544E08A79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DAF3-4BBB-A224-AC6544E08A79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DAF3-4BBB-A224-AC6544E08A79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DAF3-4BBB-A224-AC6544E08A7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2.5767552482053681E-2"/>
                  <c:y val="0.4721090003550835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AF3-4BBB-A224-AC6544E08A7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1535104964107362E-2"/>
                  <c:y val="0.5129253404434193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AF3-4BBB-A224-AC6544E08A7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5109674256199035E-2"/>
                  <c:y val="0.4721090003550835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AF3-4BBB-A224-AC6544E08A7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416670152319574"/>
                  <c:y val="0.4857144470511954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AF3-4BBB-A224-AC6544E08A7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2938600820775892"/>
                  <c:y val="0.4829933577119730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AF3-4BBB-A224-AC6544E08A7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67982980822841"/>
                  <c:y val="0.5170069744522529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AF3-4BBB-A224-AC6544E08A7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092111317186627"/>
                  <c:y val="0.4748300896943059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AF3-4BBB-A224-AC6544E08A7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942989464137246"/>
                  <c:y val="0.4857144470511954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AF3-4BBB-A224-AC6544E08A7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300446393346413"/>
                  <c:y val="0.4816328130423618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AF3-4BBB-A224-AC6544E08A7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767552482053679"/>
                  <c:y val="0.4748300896943059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AF3-4BBB-A224-AC6544E08A79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453956889757148"/>
                  <c:y val="0.4857144470511954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AF3-4BBB-A224-AC6544E08A79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0756589239217264"/>
                  <c:y val="0.4666668216766387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AF3-4BBB-A224-AC6544E08A79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607467386167883"/>
                  <c:y val="0.4761906343639171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AF3-4BBB-A224-AC6544E08A79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SUMMARY!$C$7:$AU$7</c:f>
              <c:numCache>
                <c:formatCode>"$"#,##0_);[Red]\("$"#,##0\)</c:formatCode>
                <c:ptCount val="37"/>
                <c:pt idx="0">
                  <c:v>1455.9960000000005</c:v>
                </c:pt>
                <c:pt idx="1">
                  <c:v>-125.34099999999992</c:v>
                </c:pt>
                <c:pt idx="2">
                  <c:v>1830.5050572287594</c:v>
                </c:pt>
                <c:pt idx="3">
                  <c:v>128.77098369594512</c:v>
                </c:pt>
                <c:pt idx="4">
                  <c:v>1047.3111925898302</c:v>
                </c:pt>
                <c:pt idx="5">
                  <c:v>-302.78687513531929</c:v>
                </c:pt>
                <c:pt idx="6">
                  <c:v>1110.6337407205524</c:v>
                </c:pt>
                <c:pt idx="7">
                  <c:v>433.10342575033695</c:v>
                </c:pt>
                <c:pt idx="8">
                  <c:v>524.08121029490189</c:v>
                </c:pt>
                <c:pt idx="9">
                  <c:v>1222.6189841339647</c:v>
                </c:pt>
                <c:pt idx="10">
                  <c:v>463.36324108943677</c:v>
                </c:pt>
                <c:pt idx="11">
                  <c:v>1961.3021405668585</c:v>
                </c:pt>
                <c:pt idx="12">
                  <c:v>1647.9031426699928</c:v>
                </c:pt>
                <c:pt idx="13">
                  <c:v>69.259362026654685</c:v>
                </c:pt>
                <c:pt idx="14">
                  <c:v>-117.62420982514777</c:v>
                </c:pt>
                <c:pt idx="15">
                  <c:v>1230.8362918949801</c:v>
                </c:pt>
                <c:pt idx="16">
                  <c:v>1273.1661216618477</c:v>
                </c:pt>
                <c:pt idx="17">
                  <c:v>104.21296582888625</c:v>
                </c:pt>
                <c:pt idx="18">
                  <c:v>1774.9260084711709</c:v>
                </c:pt>
                <c:pt idx="19">
                  <c:v>-4540.3321356728438</c:v>
                </c:pt>
                <c:pt idx="20">
                  <c:v>682.70663568879183</c:v>
                </c:pt>
                <c:pt idx="21">
                  <c:v>6920.2188191043169</c:v>
                </c:pt>
                <c:pt idx="22">
                  <c:v>-5354.1008389819763</c:v>
                </c:pt>
                <c:pt idx="23">
                  <c:v>-3939.2412163847748</c:v>
                </c:pt>
                <c:pt idx="24">
                  <c:v>12203.895941706431</c:v>
                </c:pt>
                <c:pt idx="25">
                  <c:v>-2189.6697765522908</c:v>
                </c:pt>
                <c:pt idx="26">
                  <c:v>5754.8280719251397</c:v>
                </c:pt>
                <c:pt idx="27">
                  <c:v>24919.476569613562</c:v>
                </c:pt>
                <c:pt idx="28">
                  <c:v>3111.5962946542459</c:v>
                </c:pt>
                <c:pt idx="29">
                  <c:v>-6933.2111832360324</c:v>
                </c:pt>
                <c:pt idx="30">
                  <c:v>38736.937828969028</c:v>
                </c:pt>
                <c:pt idx="31">
                  <c:v>-27819.113819602393</c:v>
                </c:pt>
                <c:pt idx="32">
                  <c:v>-20720.002029356485</c:v>
                </c:pt>
                <c:pt idx="33">
                  <c:v>-18014.600217534138</c:v>
                </c:pt>
                <c:pt idx="34">
                  <c:v>-24366.776263514119</c:v>
                </c:pt>
                <c:pt idx="35">
                  <c:v>-12003.937437989216</c:v>
                </c:pt>
                <c:pt idx="36">
                  <c:v>-8136.1175877228879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AF3-4BBB-A224-AC6544E08A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583264"/>
        <c:axId val="1"/>
      </c:barChart>
      <c:dateAx>
        <c:axId val="19058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0583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3720-4D70-9DA8-84A9B2E765EE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3720-4D70-9DA8-84A9B2E765EE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3720-4D70-9DA8-84A9B2E765EE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3720-4D70-9DA8-84A9B2E765EE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3720-4D70-9DA8-84A9B2E765EE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3720-4D70-9DA8-84A9B2E765EE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3720-4D70-9DA8-84A9B2E765EE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3720-4D70-9DA8-84A9B2E765EE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720-4D70-9DA8-84A9B2E765EE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3720-4D70-9DA8-84A9B2E765EE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3720-4D70-9DA8-84A9B2E765E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2.467106088707267E-2"/>
                  <c:y val="0.8544220525158283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20-4D70-9DA8-84A9B2E765E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6469317141521903E-2"/>
                  <c:y val="0.448979740971693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720-4D70-9DA8-84A9B2E765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5109674256199035E-2"/>
                  <c:y val="3.6734706079502182E-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720-4D70-9DA8-84A9B2E765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307020992821472"/>
                  <c:y val="0.4884355363904178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720-4D70-9DA8-84A9B2E765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310307456002304"/>
                  <c:y val="0.4000001328656903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20-4D70-9DA8-84A9B2E765E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789478967726511"/>
                  <c:y val="0.4340137496059702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720-4D70-9DA8-84A9B2E765E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092111317186627"/>
                  <c:y val="0.344217801411631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720-4D70-9DA8-84A9B2E765E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614041985642945"/>
                  <c:y val="0.327891265376297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720-4D70-9DA8-84A9B2E765E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190797233848315"/>
                  <c:y val="0.5591838592101998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720-4D70-9DA8-84A9B2E765EE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548254163057482"/>
                  <c:y val="0.3251701760370748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720-4D70-9DA8-84A9B2E765EE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453956889757148"/>
                  <c:y val="0.3578232481077434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720-4D70-9DA8-84A9B2E765EE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0975887558213466"/>
                  <c:y val="0.5006804384169185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720-4D70-9DA8-84A9B2E765EE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991239444411242"/>
                  <c:y val="0.4748300896943059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720-4D70-9DA8-84A9B2E765EE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SUMMARY!$C$16:$AU$16</c:f>
              <c:numCache>
                <c:formatCode>"$"#,##0_);[Red]\("$"#,##0\)</c:formatCode>
                <c:ptCount val="37"/>
                <c:pt idx="0">
                  <c:v>-4257</c:v>
                </c:pt>
                <c:pt idx="1">
                  <c:v>0</c:v>
                </c:pt>
                <c:pt idx="2">
                  <c:v>4524</c:v>
                </c:pt>
                <c:pt idx="3">
                  <c:v>-148.69729999999998</c:v>
                </c:pt>
                <c:pt idx="4">
                  <c:v>424.75800000000004</c:v>
                </c:pt>
                <c:pt idx="5">
                  <c:v>154.15800000000002</c:v>
                </c:pt>
                <c:pt idx="6">
                  <c:v>1036.3509999999999</c:v>
                </c:pt>
                <c:pt idx="7">
                  <c:v>1260.326</c:v>
                </c:pt>
                <c:pt idx="8">
                  <c:v>-943.548</c:v>
                </c:pt>
                <c:pt idx="9">
                  <c:v>1258.8440000000005</c:v>
                </c:pt>
                <c:pt idx="10">
                  <c:v>926.02899999999977</c:v>
                </c:pt>
                <c:pt idx="11">
                  <c:v>-287.58200000000016</c:v>
                </c:pt>
                <c:pt idx="12">
                  <c:v>-82.915999999999926</c:v>
                </c:pt>
                <c:pt idx="13">
                  <c:v>-660.42879999999991</c:v>
                </c:pt>
                <c:pt idx="14">
                  <c:v>-2624.8850000000007</c:v>
                </c:pt>
                <c:pt idx="15">
                  <c:v>-2507.761</c:v>
                </c:pt>
                <c:pt idx="16">
                  <c:v>-886.90100000000007</c:v>
                </c:pt>
                <c:pt idx="17">
                  <c:v>-901.46500000000003</c:v>
                </c:pt>
                <c:pt idx="18">
                  <c:v>-1671.9180000000003</c:v>
                </c:pt>
                <c:pt idx="19">
                  <c:v>-914.73727999999983</c:v>
                </c:pt>
                <c:pt idx="20">
                  <c:v>4.6020000000000003</c:v>
                </c:pt>
                <c:pt idx="21">
                  <c:v>-273.44799999999998</c:v>
                </c:pt>
                <c:pt idx="22">
                  <c:v>30.770999999999983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720-4D70-9DA8-84A9B2E765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182376"/>
        <c:axId val="1"/>
      </c:barChart>
      <c:dateAx>
        <c:axId val="191182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11823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2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359A-4A0C-8020-DE6C1EB1D070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359A-4A0C-8020-DE6C1EB1D070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359A-4A0C-8020-DE6C1EB1D070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359A-4A0C-8020-DE6C1EB1D070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359A-4A0C-8020-DE6C1EB1D070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59A-4A0C-8020-DE6C1EB1D070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359A-4A0C-8020-DE6C1EB1D070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359A-4A0C-8020-DE6C1EB1D070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359A-4A0C-8020-DE6C1EB1D070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359A-4A0C-8020-DE6C1EB1D070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359A-4A0C-8020-DE6C1EB1D070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359A-4A0C-8020-DE6C1EB1D070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359A-4A0C-8020-DE6C1EB1D070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359A-4A0C-8020-DE6C1EB1D070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359A-4A0C-8020-DE6C1EB1D070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359A-4A0C-8020-DE6C1EB1D070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359A-4A0C-8020-DE6C1EB1D070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359A-4A0C-8020-DE6C1EB1D070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359A-4A0C-8020-DE6C1EB1D070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359A-4A0C-8020-DE6C1EB1D07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3.5087731039392243E-2"/>
                  <c:y val="0.2272109598250690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59A-4A0C-8020-DE6C1EB1D07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8662300331483917E-2"/>
                  <c:y val="0.2394558618515697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59A-4A0C-8020-DE6C1EB1D07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4429852813537598E-2"/>
                  <c:y val="0.2312925938339026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59A-4A0C-8020-DE6C1EB1D07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1019740529559129"/>
                  <c:y val="0.2272109598250690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9A-4A0C-8020-DE6C1EB1D07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4638162792996451"/>
                  <c:y val="0.2027211557720675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59A-4A0C-8020-DE6C1EB1D07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6392549344966065"/>
                  <c:y val="0.2380953171819585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59A-4A0C-8020-DE6C1EB1D07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9024129172920484"/>
                  <c:y val="0.2272109598250690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59A-4A0C-8020-DE6C1EB1D07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1546059841376802"/>
                  <c:y val="0.2312925938339026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59A-4A0C-8020-DE6C1EB1D07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90351677058597"/>
                  <c:y val="0.2272109598250690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59A-4A0C-8020-DE6C1EB1D07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6589921178289438"/>
                  <c:y val="0.1537415476660646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59A-4A0C-8020-DE6C1EB1D07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9057027266996704"/>
                  <c:y val="0.2312925938339026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59A-4A0C-8020-DE6C1EB1D07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1688607094951127"/>
                  <c:y val="0.2272109598250690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59A-4A0C-8020-DE6C1EB1D070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4539485241901741"/>
                  <c:y val="0.2340136831731250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59A-4A0C-8020-DE6C1EB1D070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SUMMARY!$C$17:$AU$17</c:f>
              <c:numCache>
                <c:formatCode>"$"#,##0_);[Red]\("$"#,##0\)</c:formatCode>
                <c:ptCount val="37"/>
                <c:pt idx="16">
                  <c:v>131.54</c:v>
                </c:pt>
                <c:pt idx="17">
                  <c:v>179.29300000000003</c:v>
                </c:pt>
                <c:pt idx="18">
                  <c:v>3946.0479999999998</c:v>
                </c:pt>
                <c:pt idx="19">
                  <c:v>196.97194762553696</c:v>
                </c:pt>
                <c:pt idx="20">
                  <c:v>-1521.0363700000009</c:v>
                </c:pt>
                <c:pt idx="21">
                  <c:v>-343.02597999999858</c:v>
                </c:pt>
                <c:pt idx="22">
                  <c:v>-3898.8462499999978</c:v>
                </c:pt>
                <c:pt idx="23">
                  <c:v>506.80341000000095</c:v>
                </c:pt>
                <c:pt idx="24">
                  <c:v>-1783.474989520701</c:v>
                </c:pt>
                <c:pt idx="25">
                  <c:v>1308.7548738864921</c:v>
                </c:pt>
                <c:pt idx="26">
                  <c:v>509.50696724698781</c:v>
                </c:pt>
                <c:pt idx="27">
                  <c:v>-668.60182711605125</c:v>
                </c:pt>
                <c:pt idx="28">
                  <c:v>457.70576315006173</c:v>
                </c:pt>
                <c:pt idx="29">
                  <c:v>331.94727787071088</c:v>
                </c:pt>
                <c:pt idx="30">
                  <c:v>-8356.6505637007958</c:v>
                </c:pt>
                <c:pt idx="31">
                  <c:v>79.782997627236881</c:v>
                </c:pt>
                <c:pt idx="32">
                  <c:v>394.92511102119005</c:v>
                </c:pt>
                <c:pt idx="33">
                  <c:v>-21587.824833866918</c:v>
                </c:pt>
                <c:pt idx="34">
                  <c:v>28.207740499999726</c:v>
                </c:pt>
                <c:pt idx="35">
                  <c:v>-3.3957999999528741E-3</c:v>
                </c:pt>
                <c:pt idx="36">
                  <c:v>-4.6081200999998213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9A-4A0C-8020-DE6C1EB1D0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179424"/>
        <c:axId val="1"/>
      </c:barChart>
      <c:dateAx>
        <c:axId val="191179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1179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2621-4CB6-B2F5-DF449A4A7C2F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2621-4CB6-B2F5-DF449A4A7C2F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2621-4CB6-B2F5-DF449A4A7C2F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2621-4CB6-B2F5-DF449A4A7C2F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2621-4CB6-B2F5-DF449A4A7C2F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2621-4CB6-B2F5-DF449A4A7C2F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2621-4CB6-B2F5-DF449A4A7C2F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2621-4CB6-B2F5-DF449A4A7C2F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2621-4CB6-B2F5-DF449A4A7C2F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621-4CB6-B2F5-DF449A4A7C2F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2621-4CB6-B2F5-DF449A4A7C2F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2621-4CB6-B2F5-DF449A4A7C2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2.9057027266996705E-2"/>
                  <c:y val="0.2013606111024564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21-4CB6-B2F5-DF449A4A7C2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6469317141521903E-2"/>
                  <c:y val="0.3972790435264679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21-4CB6-B2F5-DF449A4A7C2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8399149041142049E-2"/>
                  <c:y val="0.2884354699575726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21-4CB6-B2F5-DF449A4A7C2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307020992821472"/>
                  <c:y val="0.5183675191218640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21-4CB6-B2F5-DF449A4A7C2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2993425400524941"/>
                  <c:y val="0.3088436400017405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21-4CB6-B2F5-DF449A4A7C2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789478967726511"/>
                  <c:y val="0.1251701096042296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21-4CB6-B2F5-DF449A4A7C2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585532534928079"/>
                  <c:y val="0.3741497841430777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21-4CB6-B2F5-DF449A4A7C2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942989464137246"/>
                  <c:y val="0.398639588196079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21-4CB6-B2F5-DF449A4A7C2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355270973095463"/>
                  <c:y val="0.4312926602667477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621-4CB6-B2F5-DF449A4A7C2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932026221300836"/>
                  <c:y val="0.440816472954026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21-4CB6-B2F5-DF449A4A7C2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618430629004299"/>
                  <c:y val="0.3823130521607448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21-4CB6-B2F5-DF449A4A7C2F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135965961645682"/>
                  <c:y val="0.3877552308391896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621-4CB6-B2F5-DF449A4A7C2F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4100888603909341"/>
                  <c:y val="0.3795919628215224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621-4CB6-B2F5-DF449A4A7C2F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SUMMARY!$C$18:$AU$18</c:f>
              <c:numCache>
                <c:formatCode>"$"#,##0_);[Red]\("$"#,##0\)</c:formatCode>
                <c:ptCount val="37"/>
                <c:pt idx="0">
                  <c:v>375</c:v>
                </c:pt>
                <c:pt idx="1">
                  <c:v>5</c:v>
                </c:pt>
                <c:pt idx="2">
                  <c:v>208</c:v>
                </c:pt>
                <c:pt idx="3">
                  <c:v>-188</c:v>
                </c:pt>
                <c:pt idx="4">
                  <c:v>166</c:v>
                </c:pt>
                <c:pt idx="5">
                  <c:v>551</c:v>
                </c:pt>
                <c:pt idx="6">
                  <c:v>25</c:v>
                </c:pt>
                <c:pt idx="7">
                  <c:v>4</c:v>
                </c:pt>
                <c:pt idx="8">
                  <c:v>-12</c:v>
                </c:pt>
                <c:pt idx="9">
                  <c:v>-22</c:v>
                </c:pt>
                <c:pt idx="10">
                  <c:v>18</c:v>
                </c:pt>
                <c:pt idx="11">
                  <c:v>-1</c:v>
                </c:pt>
                <c:pt idx="12">
                  <c:v>29</c:v>
                </c:pt>
                <c:pt idx="13">
                  <c:v>20</c:v>
                </c:pt>
                <c:pt idx="14">
                  <c:v>-15</c:v>
                </c:pt>
                <c:pt idx="15">
                  <c:v>-771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621-4CB6-B2F5-DF449A4A7C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62968632"/>
        <c:axId val="1"/>
      </c:barChart>
      <c:dateAx>
        <c:axId val="162968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629686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736848709658136E-2"/>
          <c:y val="2.4489804053001454E-2"/>
          <c:w val="0.9610748830008532"/>
          <c:h val="0.889796213925719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8863-4B99-9FAC-FCE3565496FF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8863-4B99-9FAC-FCE3565496FF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8863-4B99-9FAC-FCE3565496FF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8863-4B99-9FAC-FCE3565496FF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863-4B99-9FAC-FCE3565496FF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8863-4B99-9FAC-FCE3565496FF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863-4B99-9FAC-FCE3565496FF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8863-4B99-9FAC-FCE3565496FF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863-4B99-9FAC-FCE3565496FF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8863-4B99-9FAC-FCE3565496FF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863-4B99-9FAC-FCE3565496FF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8863-4B99-9FAC-FCE3565496F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2.467106088707267E-2"/>
                  <c:y val="0.8081635337490479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63-4B99-9FAC-FCE3565496F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0986859166616862E-2"/>
                  <c:y val="0.7646261043214898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63-4B99-9FAC-FCE3565496F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4561428458708515E-2"/>
                  <c:y val="0.7918369977137136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63-4B99-9FAC-FCE3565496F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9.6491260358328682E-2"/>
                  <c:y val="8.163268017667151E-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863-4B99-9FAC-FCE3565496F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2774127081528738"/>
                  <c:y val="0.8040818997402142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63-4B99-9FAC-FCE3565496F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625005228479361"/>
                  <c:y val="0.7823131850264353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63-4B99-9FAC-FCE3565496F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7763163838692322"/>
                  <c:y val="0.3795919628215224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63-4B99-9FAC-FCE3565496F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778515724890098"/>
                  <c:y val="0.746939023616544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63-4B99-9FAC-FCE3565496FF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026323494601161"/>
                  <c:y val="0.8081635337490479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63-4B99-9FAC-FCE3565496FF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603078742806529"/>
                  <c:y val="0.6666668881094840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63-4B99-9FAC-FCE3565496FF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234658570760951"/>
                  <c:y val="0.7346941215900434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63-4B99-9FAC-FCE3565496FF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0592115499970118"/>
                  <c:y val="0.696598870840930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63-4B99-9FAC-FCE3565496FF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552642806418836"/>
                  <c:y val="0.7102043175370421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863-4B99-9FAC-FCE3565496FF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SUMMARY!$C$19:$AU$19</c:f>
              <c:numCache>
                <c:formatCode>"$"#,##0_);[Red]\("$"#,##0\)</c:formatCode>
                <c:ptCount val="37"/>
                <c:pt idx="0">
                  <c:v>-675.12049999999999</c:v>
                </c:pt>
                <c:pt idx="1">
                  <c:v>48.756</c:v>
                </c:pt>
                <c:pt idx="2">
                  <c:v>-182.05650000000003</c:v>
                </c:pt>
                <c:pt idx="3">
                  <c:v>26417.018999999997</c:v>
                </c:pt>
                <c:pt idx="4">
                  <c:v>-735.05349999999999</c:v>
                </c:pt>
                <c:pt idx="5">
                  <c:v>-92.668268012142391</c:v>
                </c:pt>
                <c:pt idx="6">
                  <c:v>14681.640268522026</c:v>
                </c:pt>
                <c:pt idx="7">
                  <c:v>394.51596475091446</c:v>
                </c:pt>
                <c:pt idx="8">
                  <c:v>-689.90973022853473</c:v>
                </c:pt>
                <c:pt idx="9">
                  <c:v>3474.1442255542511</c:v>
                </c:pt>
                <c:pt idx="10">
                  <c:v>878.45600000000013</c:v>
                </c:pt>
                <c:pt idx="11">
                  <c:v>2198.7059999999992</c:v>
                </c:pt>
                <c:pt idx="12">
                  <c:v>1933.8039999999999</c:v>
                </c:pt>
                <c:pt idx="13">
                  <c:v>-1963.7980000000002</c:v>
                </c:pt>
                <c:pt idx="14">
                  <c:v>1637.3715000000002</c:v>
                </c:pt>
                <c:pt idx="15">
                  <c:v>586.21100000000001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863-4B99-9FAC-FCE3565496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2158240"/>
        <c:axId val="1"/>
      </c:barChart>
      <c:dateAx>
        <c:axId val="192158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2158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2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69BA-42FF-98F8-BF11EF4012BA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9BA-42FF-98F8-BF11EF4012BA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69BA-42FF-98F8-BF11EF4012BA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69BA-42FF-98F8-BF11EF4012BA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69BA-42FF-98F8-BF11EF4012BA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69BA-42FF-98F8-BF11EF4012BA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69BA-42FF-98F8-BF11EF4012BA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69BA-42FF-98F8-BF11EF4012BA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69BA-42FF-98F8-BF11EF4012BA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69BA-42FF-98F8-BF11EF4012BA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69BA-42FF-98F8-BF11EF4012BA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69BA-42FF-98F8-BF11EF4012BA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9BA-42FF-98F8-BF11EF4012BA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69BA-42FF-98F8-BF11EF4012BA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9BA-42FF-98F8-BF11EF4012B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3.5087731039392243E-2"/>
                  <c:y val="0.378231418151911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9BA-42FF-98F8-BF11EF4012B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8662300331483917E-2"/>
                  <c:y val="0.3904763201784120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9BA-42FF-98F8-BF11EF4012B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8399149041142049E-2"/>
                  <c:y val="0.3333334440547420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9BA-42FF-98F8-BF11EF4012B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307020992821472"/>
                  <c:y val="0.5469389571836991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9BA-42FF-98F8-BF11EF4012B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3212723719521144"/>
                  <c:y val="0.3074830953321293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9BA-42FF-98F8-BF11EF4012B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789478967726511"/>
                  <c:y val="0.3632654267861882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9BA-42FF-98F8-BF11EF4012B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421058795680928"/>
                  <c:y val="0.3714286948038554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9BA-42FF-98F8-BF11EF4012B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833340304639147"/>
                  <c:y val="0.4680273663462499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9BA-42FF-98F8-BF11EF4012B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190797233848315"/>
                  <c:y val="0.5251702424699199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9BA-42FF-98F8-BF11EF4012B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767552482053679"/>
                  <c:y val="0.1006803055512282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9BA-42FF-98F8-BF11EF4012B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34430773025905"/>
                  <c:y val="0.4625851876678051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9BA-42FF-98F8-BF11EF4012B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108553671771157"/>
                  <c:y val="0.2421769511907921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9BA-42FF-98F8-BF11EF4012BA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607467386167883"/>
                  <c:y val="5.8503420793281247E-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9BA-42FF-98F8-BF11EF4012BA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SUMMARY!$C$20:$AU$20</c:f>
              <c:numCache>
                <c:formatCode>"$"#,##0_);[Red]\("$"#,##0\)</c:formatCode>
                <c:ptCount val="37"/>
                <c:pt idx="2">
                  <c:v>416.09700000000004</c:v>
                </c:pt>
                <c:pt idx="3">
                  <c:v>-696.22300000000007</c:v>
                </c:pt>
                <c:pt idx="4">
                  <c:v>539.86300000000006</c:v>
                </c:pt>
                <c:pt idx="5">
                  <c:v>267.83099999999996</c:v>
                </c:pt>
                <c:pt idx="6">
                  <c:v>153.93399999999986</c:v>
                </c:pt>
                <c:pt idx="7">
                  <c:v>-231.29400000000012</c:v>
                </c:pt>
                <c:pt idx="8">
                  <c:v>-559.96199999999976</c:v>
                </c:pt>
                <c:pt idx="9">
                  <c:v>1823.69</c:v>
                </c:pt>
                <c:pt idx="10">
                  <c:v>-201.46799999999999</c:v>
                </c:pt>
                <c:pt idx="11">
                  <c:v>951.94699999999989</c:v>
                </c:pt>
                <c:pt idx="12">
                  <c:v>2120.2451123000001</c:v>
                </c:pt>
                <c:pt idx="13">
                  <c:v>-440.17573279999999</c:v>
                </c:pt>
                <c:pt idx="14">
                  <c:v>333.77900000000005</c:v>
                </c:pt>
                <c:pt idx="15">
                  <c:v>108.26800000000014</c:v>
                </c:pt>
                <c:pt idx="16">
                  <c:v>656.55881899999997</c:v>
                </c:pt>
                <c:pt idx="17">
                  <c:v>-155.32965549999989</c:v>
                </c:pt>
                <c:pt idx="18">
                  <c:v>-599.86148750000041</c:v>
                </c:pt>
                <c:pt idx="19">
                  <c:v>-545.09774800000014</c:v>
                </c:pt>
                <c:pt idx="20">
                  <c:v>1575.9059338999998</c:v>
                </c:pt>
                <c:pt idx="21">
                  <c:v>96.959560699999756</c:v>
                </c:pt>
                <c:pt idx="22">
                  <c:v>-2328.0256849000007</c:v>
                </c:pt>
                <c:pt idx="23">
                  <c:v>-869.60657820000097</c:v>
                </c:pt>
                <c:pt idx="24">
                  <c:v>-1676.0192763999996</c:v>
                </c:pt>
                <c:pt idx="25">
                  <c:v>1016.0983755000029</c:v>
                </c:pt>
                <c:pt idx="26">
                  <c:v>-1335.308158399997</c:v>
                </c:pt>
                <c:pt idx="27">
                  <c:v>152.39563700000332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9BA-42FF-98F8-BF11EF4012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9664672"/>
        <c:axId val="1"/>
      </c:barChart>
      <c:dateAx>
        <c:axId val="189664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896646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2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AF0-4810-ABAD-285C852CA40A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9AF0-4810-ABAD-285C852CA40A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AF0-4810-ABAD-285C852CA40A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9AF0-4810-ABAD-285C852CA40A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AF0-4810-ABAD-285C852CA40A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AF0-4810-ABAD-285C852CA40A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AF0-4810-ABAD-285C852CA40A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9AF0-4810-ABAD-285C852CA40A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9AF0-4810-ABAD-285C852CA40A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9AF0-4810-ABAD-285C852CA40A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9AF0-4810-ABAD-285C852CA40A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9AF0-4810-ABAD-285C852CA40A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9AF0-4810-ABAD-285C852CA40A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9AF0-4810-ABAD-285C852CA40A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9AF0-4810-ABAD-285C852CA40A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9AF0-4810-ABAD-285C852CA40A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9AF0-4810-ABAD-285C852CA40A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9AF0-4810-ABAD-285C852CA40A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9AF0-4810-ABAD-285C852CA40A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9AF0-4810-ABAD-285C852CA40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3.1798256254449223E-2"/>
                  <c:y val="0.5850342079328124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AF0-4810-ABAD-285C852CA40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6469317141521903E-2"/>
                  <c:y val="0.5972791099593132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AF0-4810-ABAD-285C852CA40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1140378028594584E-2"/>
                  <c:y val="0.5891158419416461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F0-4810-ABAD-285C852CA40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800442210562926"/>
                  <c:y val="0.5850342079328124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F0-4810-ABAD-285C852CA40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3212723719521144"/>
                  <c:y val="0.5551022252013663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AF0-4810-ABAD-285C852CA40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789478967726511"/>
                  <c:y val="0.5809525739239789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F0-4810-ABAD-285C852CA40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311409636182829"/>
                  <c:y val="0.6340138160388154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F0-4810-ABAD-285C852CA40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13267615223806"/>
                  <c:y val="0.5891158419416461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F0-4810-ABAD-285C852CA40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300446393346413"/>
                  <c:y val="0.5224491531306976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F0-4810-ABAD-285C852CA40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986850801049882"/>
                  <c:y val="0.5401362338356431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F0-4810-ABAD-285C852CA40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453956889757148"/>
                  <c:y val="0.5564627698709775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F0-4810-ABAD-285C852CA40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108553671771157"/>
                  <c:y val="0.5564627698709775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F0-4810-ABAD-285C852CA40A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4100888603909341"/>
                  <c:y val="0.5850342079328124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F0-4810-ABAD-285C852CA40A}"/>
                </c:ext>
              </c:extLst>
            </c:dLbl>
            <c:dLbl>
              <c:idx val="35"/>
              <c:layout>
                <c:manualLayout>
                  <c:xMode val="edge"/>
                  <c:yMode val="edge"/>
                  <c:x val="0.93366259312632804"/>
                  <c:y val="0.5972791099593132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F0-4810-ABAD-285C852CA40A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SUMMARY!$C$21:$AU$21</c:f>
              <c:numCache>
                <c:formatCode>"$"#,##0_);[Red]\("$"#,##0\)</c:formatCode>
                <c:ptCount val="37"/>
                <c:pt idx="0">
                  <c:v>-1.6560000000000006</c:v>
                </c:pt>
                <c:pt idx="1">
                  <c:v>7.0000000000000001E-3</c:v>
                </c:pt>
                <c:pt idx="2">
                  <c:v>-0.55000000000000004</c:v>
                </c:pt>
                <c:pt idx="3">
                  <c:v>3.0000000000000001E-3</c:v>
                </c:pt>
                <c:pt idx="4">
                  <c:v>317.947</c:v>
                </c:pt>
                <c:pt idx="5">
                  <c:v>154.542</c:v>
                </c:pt>
                <c:pt idx="6">
                  <c:v>-106.30800000000001</c:v>
                </c:pt>
                <c:pt idx="7">
                  <c:v>4.2819999999932639E-4</c:v>
                </c:pt>
                <c:pt idx="8">
                  <c:v>634.96176460000004</c:v>
                </c:pt>
                <c:pt idx="9">
                  <c:v>385.89600000000002</c:v>
                </c:pt>
                <c:pt idx="10">
                  <c:v>336.65300000000002</c:v>
                </c:pt>
                <c:pt idx="11">
                  <c:v>286.71499999999997</c:v>
                </c:pt>
                <c:pt idx="12">
                  <c:v>73.224999999999994</c:v>
                </c:pt>
                <c:pt idx="13">
                  <c:v>-76.566999999999993</c:v>
                </c:pt>
                <c:pt idx="14">
                  <c:v>-85.652000000000001</c:v>
                </c:pt>
                <c:pt idx="15">
                  <c:v>-10.272548699999987</c:v>
                </c:pt>
                <c:pt idx="16">
                  <c:v>4991.6539568999997</c:v>
                </c:pt>
                <c:pt idx="17">
                  <c:v>274.4860122</c:v>
                </c:pt>
                <c:pt idx="18">
                  <c:v>-2618.1052222999997</c:v>
                </c:pt>
                <c:pt idx="19">
                  <c:v>504.89656329999985</c:v>
                </c:pt>
                <c:pt idx="20">
                  <c:v>859.40730970000004</c:v>
                </c:pt>
                <c:pt idx="21">
                  <c:v>906.42804810000007</c:v>
                </c:pt>
                <c:pt idx="22">
                  <c:v>-52.336807099999973</c:v>
                </c:pt>
                <c:pt idx="23">
                  <c:v>185.52262279999997</c:v>
                </c:pt>
                <c:pt idx="24">
                  <c:v>1248.0187448000001</c:v>
                </c:pt>
                <c:pt idx="25">
                  <c:v>-21.96669069999998</c:v>
                </c:pt>
                <c:pt idx="26">
                  <c:v>263.51472929999966</c:v>
                </c:pt>
                <c:pt idx="27">
                  <c:v>1401.5706585</c:v>
                </c:pt>
                <c:pt idx="28">
                  <c:v>-1858.6633392000003</c:v>
                </c:pt>
                <c:pt idx="29">
                  <c:v>-1041.9500108000016</c:v>
                </c:pt>
                <c:pt idx="30">
                  <c:v>4169.832314199999</c:v>
                </c:pt>
                <c:pt idx="31">
                  <c:v>-730.81202099999871</c:v>
                </c:pt>
                <c:pt idx="32">
                  <c:v>-522.87639560000105</c:v>
                </c:pt>
                <c:pt idx="33">
                  <c:v>1562.159413300001</c:v>
                </c:pt>
                <c:pt idx="34">
                  <c:v>269.98162939999997</c:v>
                </c:pt>
                <c:pt idx="35">
                  <c:v>9.460675800000061</c:v>
                </c:pt>
                <c:pt idx="36">
                  <c:v>-180.62441460000002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AF0-4810-ABAD-285C852CA4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2154632"/>
        <c:axId val="1"/>
      </c:barChart>
      <c:dateAx>
        <c:axId val="192154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21546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2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59B2-49A1-ABD7-C5B8BE00AEC5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59B2-49A1-ABD7-C5B8BE00AEC5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9B2-49A1-ABD7-C5B8BE00AEC5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59B2-49A1-ABD7-C5B8BE00AEC5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59B2-49A1-ABD7-C5B8BE00AEC5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59B2-49A1-ABD7-C5B8BE00AEC5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9B2-49A1-ABD7-C5B8BE00AEC5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59B2-49A1-ABD7-C5B8BE00AEC5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59B2-49A1-ABD7-C5B8BE00AEC5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59B2-49A1-ABD7-C5B8BE00AEC5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59B2-49A1-ABD7-C5B8BE00AEC5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59B2-49A1-ABD7-C5B8BE00AEC5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59B2-49A1-ABD7-C5B8BE00AEC5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59B2-49A1-ABD7-C5B8BE00AEC5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59B2-49A1-ABD7-C5B8BE00AEC5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59B2-49A1-ABD7-C5B8BE00AEC5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59B2-49A1-ABD7-C5B8BE00AEC5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59B2-49A1-ABD7-C5B8BE00AEC5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59B2-49A1-ABD7-C5B8BE00AEC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3.0701764659468219E-2"/>
                  <c:y val="0.499319893747307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B2-49A1-ABD7-C5B8BE00AEC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6469317141521903E-2"/>
                  <c:y val="0.5129253404434193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B2-49A1-ABD7-C5B8BE00AEC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004388643361357E-2"/>
                  <c:y val="0.5020409830865297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B2-49A1-ABD7-C5B8BE00AEC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087722673825272"/>
                  <c:y val="0.4149661242314135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B2-49A1-ABD7-C5B8BE00AEC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3212723719521144"/>
                  <c:y val="0.499319893747307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B2-49A1-ABD7-C5B8BE00AEC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460531489232207"/>
                  <c:y val="0.4612246429981939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B2-49A1-ABD7-C5B8BE00AEC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7982462157688525"/>
                  <c:y val="0.5945580206200907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9B2-49A1-ABD7-C5B8BE00AEC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942989464137246"/>
                  <c:y val="0.5006804384169185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9B2-49A1-ABD7-C5B8BE00AEC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684218451589767"/>
                  <c:y val="0.5006804384169185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9B2-49A1-ABD7-C5B8BE00AEC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548254163057482"/>
                  <c:y val="0.7360546662596548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9B2-49A1-ABD7-C5B8BE00AEC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015360251764748"/>
                  <c:y val="0.6027212886377579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9B2-49A1-ABD7-C5B8BE00AEC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0756589239217264"/>
                  <c:y val="0.3850341414999672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9B2-49A1-ABD7-C5B8BE00AEC5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607467386167883"/>
                  <c:y val="0.3537416140989098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9B2-49A1-ABD7-C5B8BE00AEC5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SUMMARY!$C$22:$AU$22</c:f>
              <c:numCache>
                <c:formatCode>"$"#,##0_);[Red]\("$"#,##0\)</c:formatCode>
                <c:ptCount val="37"/>
                <c:pt idx="0">
                  <c:v>43.948999999999998</c:v>
                </c:pt>
                <c:pt idx="1">
                  <c:v>7.3</c:v>
                </c:pt>
                <c:pt idx="2">
                  <c:v>72.481999999999999</c:v>
                </c:pt>
                <c:pt idx="3">
                  <c:v>3340.4829999999993</c:v>
                </c:pt>
                <c:pt idx="4">
                  <c:v>117.604</c:v>
                </c:pt>
                <c:pt idx="5">
                  <c:v>1967.9829999999999</c:v>
                </c:pt>
                <c:pt idx="6">
                  <c:v>-2184.1889999999999</c:v>
                </c:pt>
                <c:pt idx="7">
                  <c:v>156.36000000000001</c:v>
                </c:pt>
                <c:pt idx="8">
                  <c:v>0</c:v>
                </c:pt>
                <c:pt idx="9">
                  <c:v>-7992.1409999999996</c:v>
                </c:pt>
                <c:pt idx="10">
                  <c:v>-2650</c:v>
                </c:pt>
                <c:pt idx="11">
                  <c:v>4511.9399999999996</c:v>
                </c:pt>
                <c:pt idx="12">
                  <c:v>6004.9096305999983</c:v>
                </c:pt>
                <c:pt idx="13">
                  <c:v>3774.7190000000001</c:v>
                </c:pt>
                <c:pt idx="14">
                  <c:v>-1329.9575</c:v>
                </c:pt>
                <c:pt idx="15">
                  <c:v>5329.38166</c:v>
                </c:pt>
                <c:pt idx="16">
                  <c:v>-13439.088</c:v>
                </c:pt>
                <c:pt idx="17">
                  <c:v>-1311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-1149.4581000000001</c:v>
                </c:pt>
                <c:pt idx="22">
                  <c:v>0</c:v>
                </c:pt>
                <c:pt idx="23">
                  <c:v>0</c:v>
                </c:pt>
                <c:pt idx="24">
                  <c:v>82</c:v>
                </c:pt>
                <c:pt idx="25">
                  <c:v>-88.107140000000001</c:v>
                </c:pt>
                <c:pt idx="26">
                  <c:v>-34.030250000000002</c:v>
                </c:pt>
                <c:pt idx="27">
                  <c:v>-1600</c:v>
                </c:pt>
                <c:pt idx="28">
                  <c:v>428</c:v>
                </c:pt>
                <c:pt idx="29">
                  <c:v>8123.5780000000004</c:v>
                </c:pt>
                <c:pt idx="30">
                  <c:v>5563.1540000000005</c:v>
                </c:pt>
                <c:pt idx="31">
                  <c:v>347.67649999999998</c:v>
                </c:pt>
                <c:pt idx="32">
                  <c:v>176.96598</c:v>
                </c:pt>
                <c:pt idx="33">
                  <c:v>5754.4436535999994</c:v>
                </c:pt>
                <c:pt idx="34">
                  <c:v>136.5082002</c:v>
                </c:pt>
                <c:pt idx="35">
                  <c:v>316.27550000000002</c:v>
                </c:pt>
                <c:pt idx="36">
                  <c:v>14540.778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9B2-49A1-ABD7-C5B8BE00A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2152336"/>
        <c:axId val="1"/>
      </c:barChart>
      <c:dateAx>
        <c:axId val="19215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2152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FA2B-4CBC-94FC-720C5EE20BAD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A2B-4CBC-94FC-720C5EE20BAD}"/>
              </c:ext>
            </c:extLst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FA2B-4CBC-94FC-720C5EE20BAD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FA2B-4CBC-94FC-720C5EE20BAD}"/>
              </c:ext>
            </c:extLst>
          </c:dPt>
          <c:dPt>
            <c:idx val="4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FA2B-4CBC-94FC-720C5EE20BAD}"/>
              </c:ext>
            </c:extLst>
          </c:dPt>
          <c:dPt>
            <c:idx val="5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FA2B-4CBC-94FC-720C5EE20BAD}"/>
              </c:ext>
            </c:extLst>
          </c:dPt>
          <c:dPt>
            <c:idx val="6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FA2B-4CBC-94FC-720C5EE20BAD}"/>
              </c:ext>
            </c:extLst>
          </c:dPt>
          <c:dPt>
            <c:idx val="7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FA2B-4CBC-94FC-720C5EE20BAD}"/>
              </c:ext>
            </c:extLst>
          </c:dPt>
          <c:dPt>
            <c:idx val="8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FA2B-4CBC-94FC-720C5EE20BAD}"/>
              </c:ext>
            </c:extLst>
          </c:dPt>
          <c:dPt>
            <c:idx val="9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FA2B-4CBC-94FC-720C5EE20BAD}"/>
              </c:ext>
            </c:extLst>
          </c:dPt>
          <c:dPt>
            <c:idx val="1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FA2B-4CBC-94FC-720C5EE20BA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3.5087731039392243E-2"/>
                  <c:y val="0.8653064098727180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2B-4CBC-94FC-720C5EE20BA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8662300331483917E-2"/>
                  <c:y val="0.8775513118992186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2B-4CBC-94FC-720C5EE20BA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4429852813537598E-2"/>
                  <c:y val="0.8693880438815515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2B-4CBC-94FC-720C5EE20BA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1019740529559129"/>
                  <c:y val="0.8653064098727180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2B-4CBC-94FC-720C5EE20BA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4638162792996451"/>
                  <c:y val="0.8408166058197166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2B-4CBC-94FC-720C5EE20BA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6392549344966065"/>
                  <c:y val="0.8761907672296076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2B-4CBC-94FC-720C5EE20BA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9024129172920484"/>
                  <c:y val="0.8653064098727180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2B-4CBC-94FC-720C5EE20BA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1546059841376802"/>
                  <c:y val="0.8693880438815515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2B-4CBC-94FC-720C5EE20BA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90351677058597"/>
                  <c:y val="0.8653064098727180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2B-4CBC-94FC-720C5EE20BA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6589921178289438"/>
                  <c:y val="0.7918369977137136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2B-4CBC-94FC-720C5EE20BA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9057027266996704"/>
                  <c:y val="0.8693880438815515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2B-4CBC-94FC-720C5EE20BA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1688607094951127"/>
                  <c:y val="0.8653064098727180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2B-4CBC-94FC-720C5EE20BAD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4539485241901741"/>
                  <c:y val="0.8721091332207738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2B-4CBC-94FC-720C5EE20BAD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SUMMARY!$C$23:$AU$23</c:f>
              <c:numCache>
                <c:formatCode>"$"#,##0_);[Red]\("$"#,##0\)</c:formatCode>
                <c:ptCount val="37"/>
                <c:pt idx="33" formatCode="_(* #,##0_);_(* \(#,##0\);_(* &quot;-&quot;??_);_(@_)">
                  <c:v>125300</c:v>
                </c:pt>
                <c:pt idx="36" formatCode="_(* #,##0_);_(* \(#,##0\);_(* &quot;-&quot;??_);_(@_)">
                  <c:v>76667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2B-4CBC-94FC-720C5EE20B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8881368"/>
        <c:axId val="1"/>
      </c:barChart>
      <c:dateAx>
        <c:axId val="188881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88881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85400250196045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3.2608713680053754E-2"/>
                  <c:y val="0.72800213281874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BC-440E-9296-C763AA1739B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0144933144905613"/>
                  <c:y val="0.722002115240572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BC-440E-9296-C763AA1739B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66305324336245"/>
                  <c:y val="0.61000178711461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BC-440E-9296-C763AA1739B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4818854300929805"/>
                  <c:y val="0.57000166992676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BC-440E-9296-C763AA1739B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155814878941896"/>
                  <c:y val="0.58200170508312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BC-440E-9296-C763AA1739B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126833778510596"/>
                  <c:y val="0.712002085943611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BC-440E-9296-C763AA1739B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010895555410831"/>
                  <c:y val="0.5360015703171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BC-440E-9296-C763AA1739B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438435893645298"/>
                  <c:y val="0.52800154687953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BC-440E-9296-C763AA1739B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2409454793214003"/>
                  <c:y val="0.70600206836543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BC-440E-9296-C763AA1739B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992757489167083"/>
                  <c:y val="0.68400200391212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BC-440E-9296-C763AA1739BB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7173955709460551"/>
                  <c:y val="0.83400244336653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BC-440E-9296-C763AA1739BB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239177006805532"/>
                  <c:y val="1.40000410157451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C-440E-9296-C763AA1739BB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2029036385929497"/>
                  <c:y val="0.414001212894178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C-440E-9296-C763AA1739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Actuals!$B$7:$N$7</c:f>
              <c:numCache>
                <c:formatCode>#,##0_);\(#,##0\)</c:formatCode>
                <c:ptCount val="13"/>
                <c:pt idx="0">
                  <c:v>606</c:v>
                </c:pt>
                <c:pt idx="1">
                  <c:v>1268</c:v>
                </c:pt>
                <c:pt idx="2">
                  <c:v>8326</c:v>
                </c:pt>
                <c:pt idx="3">
                  <c:v>10737</c:v>
                </c:pt>
                <c:pt idx="4">
                  <c:v>9436</c:v>
                </c:pt>
                <c:pt idx="5">
                  <c:v>2311</c:v>
                </c:pt>
                <c:pt idx="6">
                  <c:v>12475</c:v>
                </c:pt>
                <c:pt idx="7">
                  <c:v>13259</c:v>
                </c:pt>
                <c:pt idx="8">
                  <c:v>2359</c:v>
                </c:pt>
                <c:pt idx="9">
                  <c:v>4009</c:v>
                </c:pt>
                <c:pt idx="10">
                  <c:v>-1548</c:v>
                </c:pt>
                <c:pt idx="11">
                  <c:v>46518</c:v>
                </c:pt>
                <c:pt idx="12">
                  <c:v>20273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BC-440E-9296-C763AA1739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9666640"/>
        <c:axId val="1"/>
      </c:barChart>
      <c:catAx>
        <c:axId val="18966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48000"/>
          <c:min val="-50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89666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85400250196045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2.9891320873382612E-2"/>
                  <c:y val="0.734002150396924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50-4229-8925-33F63B1BD75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0597831946017472"/>
                  <c:y val="0.734002150396924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50-4229-8925-33F63B1BD75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66305324336245"/>
                  <c:y val="0.58000169922372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50-4229-8925-33F63B1BD75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090593581596915"/>
                  <c:y val="0.58200170508312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50-4229-8925-33F63B1BD75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336974399386642"/>
                  <c:y val="0.552001617192237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50-4229-8925-33F63B1BD75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9583355217176364"/>
                  <c:y val="0.740002167975101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50-4229-8925-33F63B1BD75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463794356522693"/>
                  <c:y val="0.50800148828561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50-4229-8925-33F63B1BD75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98191445497953"/>
                  <c:y val="0.5360015703171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50-4229-8925-33F63B1BD75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2047135752324512"/>
                  <c:y val="0.78200229102233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50-4229-8925-33F63B1BD75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9836995131448454"/>
                  <c:y val="0.76600224414719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50-4229-8925-33F63B1BD75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6902216428793435"/>
                  <c:y val="0.844002472663494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50-4229-8925-33F63B1BD75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601496047695024"/>
                  <c:y val="1.40000410157451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50-4229-8925-33F63B1BD753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1847876865484757"/>
                  <c:y val="0.428001253909923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50-4229-8925-33F63B1BD7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Actuals!$B$18:$N$18</c:f>
              <c:numCache>
                <c:formatCode>#,##0_);\(#,##0\)</c:formatCode>
                <c:ptCount val="13"/>
                <c:pt idx="0">
                  <c:v>-673.68600000000004</c:v>
                </c:pt>
                <c:pt idx="1">
                  <c:v>-544.5</c:v>
                </c:pt>
                <c:pt idx="2">
                  <c:v>4501.393</c:v>
                </c:pt>
                <c:pt idx="3">
                  <c:v>3878.0239999999999</c:v>
                </c:pt>
                <c:pt idx="4">
                  <c:v>6231.3040000000001</c:v>
                </c:pt>
                <c:pt idx="5">
                  <c:v>-1081.585</c:v>
                </c:pt>
                <c:pt idx="6">
                  <c:v>8935.1669999999995</c:v>
                </c:pt>
                <c:pt idx="7">
                  <c:v>5792.3890000000001</c:v>
                </c:pt>
                <c:pt idx="8">
                  <c:v>-3978.5790000000002</c:v>
                </c:pt>
                <c:pt idx="9">
                  <c:v>-1363.4549999999999</c:v>
                </c:pt>
                <c:pt idx="10">
                  <c:v>-7962.9790000000003</c:v>
                </c:pt>
                <c:pt idx="11">
                  <c:v>40036.241999999998</c:v>
                </c:pt>
                <c:pt idx="12">
                  <c:v>13511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50-4229-8925-33F63B1BD7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89662376"/>
        <c:axId val="1"/>
      </c:barChart>
      <c:catAx>
        <c:axId val="18966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42000"/>
          <c:min val="-105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89662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2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467-4165-AD29-467FD6F21BAE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8467-4165-AD29-467FD6F21BAE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467-4165-AD29-467FD6F21BAE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8467-4165-AD29-467FD6F21BAE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467-4165-AD29-467FD6F21BAE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8467-4165-AD29-467FD6F21BAE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467-4165-AD29-467FD6F21BAE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8467-4165-AD29-467FD6F21BAE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8467-4165-AD29-467FD6F21BAE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8467-4165-AD29-467FD6F21BAE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8467-4165-AD29-467FD6F21BAE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8467-4165-AD29-467FD6F21BAE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8467-4165-AD29-467FD6F21BAE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8467-4165-AD29-467FD6F21BAE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8467-4165-AD29-467FD6F21BAE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8467-4165-AD29-467FD6F21BAE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8467-4165-AD29-467FD6F21BAE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8467-4165-AD29-467FD6F21BAE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8467-4165-AD29-467FD6F21BAE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8467-4165-AD29-467FD6F21BA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2.5767552482053681E-2"/>
                  <c:y val="8.9795948194338671E-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67-4165-AD29-467FD6F21BA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3179842356578876E-2"/>
                  <c:y val="0.2408164065211809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67-4165-AD29-467FD6F21BA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4013182661218022E-2"/>
                  <c:y val="0.3904763201784120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67-4165-AD29-467FD6F21BA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9.9780735143271709E-2"/>
                  <c:y val="0.453061374980526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467-4165-AD29-467FD6F21BA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3596495777764495"/>
                  <c:y val="0.3918368648480232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67-4165-AD29-467FD6F21BA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350882329734106"/>
                  <c:y val="0.2925171039664062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467-4165-AD29-467FD6F21BA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092111317186627"/>
                  <c:y val="5.7142876123670056E-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467-4165-AD29-467FD6F21BAE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504392826144843"/>
                  <c:y val="0.2761905679310719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467-4165-AD29-467FD6F21BAE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190797233848315"/>
                  <c:y val="0.2557823978869040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467-4165-AD29-467FD6F21BAE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548254163057482"/>
                  <c:y val="0.2911565592967950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467-4165-AD29-467FD6F21BAE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015360251764748"/>
                  <c:y val="0.2734694785918496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467-4165-AD29-467FD6F21BAE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0646940079719165"/>
                  <c:y val="0.3414967120724090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467-4165-AD29-467FD6F21BAE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607467386167883"/>
                  <c:y val="0.1414966456395639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467-4165-AD29-467FD6F21BAE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SUMMARY!$C$8:$AU$8</c:f>
              <c:numCache>
                <c:formatCode>"$"#,##0_);[Red]\("$"#,##0\)</c:formatCode>
                <c:ptCount val="37"/>
                <c:pt idx="0">
                  <c:v>5553.4791231364006</c:v>
                </c:pt>
                <c:pt idx="1">
                  <c:v>-63.463956785771579</c:v>
                </c:pt>
                <c:pt idx="2">
                  <c:v>-6410.2495592249561</c:v>
                </c:pt>
                <c:pt idx="3">
                  <c:v>-9009.4401458677603</c:v>
                </c:pt>
                <c:pt idx="4">
                  <c:v>-5189.2912866027709</c:v>
                </c:pt>
                <c:pt idx="5">
                  <c:v>-2337.1398024294081</c:v>
                </c:pt>
                <c:pt idx="6">
                  <c:v>7040.254208142177</c:v>
                </c:pt>
                <c:pt idx="7">
                  <c:v>-1255.6235937101517</c:v>
                </c:pt>
                <c:pt idx="8">
                  <c:v>-197.27889184545791</c:v>
                </c:pt>
                <c:pt idx="9">
                  <c:v>-2004.8103058833917</c:v>
                </c:pt>
                <c:pt idx="10">
                  <c:v>-1179.4252492280032</c:v>
                </c:pt>
                <c:pt idx="11">
                  <c:v>-4024.0282091894805</c:v>
                </c:pt>
                <c:pt idx="12">
                  <c:v>3552.1981349565222</c:v>
                </c:pt>
                <c:pt idx="13">
                  <c:v>-15915.599108217642</c:v>
                </c:pt>
                <c:pt idx="14">
                  <c:v>1109.5741721171669</c:v>
                </c:pt>
                <c:pt idx="15">
                  <c:v>1918.5584928614226</c:v>
                </c:pt>
                <c:pt idx="16">
                  <c:v>3472.2835469391557</c:v>
                </c:pt>
                <c:pt idx="17">
                  <c:v>162.84424918401768</c:v>
                </c:pt>
                <c:pt idx="18">
                  <c:v>1781.9033343377612</c:v>
                </c:pt>
                <c:pt idx="19">
                  <c:v>-383.89572646612885</c:v>
                </c:pt>
                <c:pt idx="20">
                  <c:v>-2816.141724515865</c:v>
                </c:pt>
                <c:pt idx="21">
                  <c:v>3187.2119646509859</c:v>
                </c:pt>
                <c:pt idx="22">
                  <c:v>-1135.3850790016938</c:v>
                </c:pt>
                <c:pt idx="23">
                  <c:v>6553.1038182024286</c:v>
                </c:pt>
                <c:pt idx="24">
                  <c:v>-6995.2355992184248</c:v>
                </c:pt>
                <c:pt idx="25">
                  <c:v>-3856.4600079000365</c:v>
                </c:pt>
                <c:pt idx="26">
                  <c:v>4826.4785481000035</c:v>
                </c:pt>
                <c:pt idx="27">
                  <c:v>-25212.084838200029</c:v>
                </c:pt>
                <c:pt idx="28">
                  <c:v>6301.1958056999656</c:v>
                </c:pt>
                <c:pt idx="29">
                  <c:v>361.46969560000855</c:v>
                </c:pt>
                <c:pt idx="30">
                  <c:v>6476.0445651999535</c:v>
                </c:pt>
                <c:pt idx="31">
                  <c:v>-2585.9846160999964</c:v>
                </c:pt>
                <c:pt idx="32">
                  <c:v>-3378.5093705456511</c:v>
                </c:pt>
                <c:pt idx="33">
                  <c:v>-4843.4164727026146</c:v>
                </c:pt>
                <c:pt idx="34">
                  <c:v>32.1131810646487</c:v>
                </c:pt>
                <c:pt idx="35">
                  <c:v>-1464.3587490584227</c:v>
                </c:pt>
                <c:pt idx="36">
                  <c:v>-3386.3207182592437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467-4165-AD29-467FD6F21B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577032"/>
        <c:axId val="1"/>
      </c:barChart>
      <c:dateAx>
        <c:axId val="190577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0577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85400250196045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2.0833344851145456E-2"/>
                  <c:y val="0.576001687504943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66-43A6-B4AA-D35A8F602E5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6920343437937553E-2"/>
                  <c:y val="0.72800213281874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66-43A6-B4AA-D35A8F602E5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934792524029566"/>
                  <c:y val="0.45000131836323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66-43A6-B4AA-D35A8F602E5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181173341819285"/>
                  <c:y val="0.30800090234639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66-43A6-B4AA-D35A8F602E5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061612481165614"/>
                  <c:y val="0.31400091992457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166-43A6-B4AA-D35A8F602E5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307993298955336"/>
                  <c:y val="0.444001300785060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66-43A6-B4AA-D35A8F602E5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192055075855571"/>
                  <c:y val="0.63200185156792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66-43A6-B4AA-D35A8F602E5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98191445497953"/>
                  <c:y val="0.66200193945880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66-43A6-B4AA-D35A8F602E5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2409454793214003"/>
                  <c:y val="0.16000046875137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66-43A6-B4AA-D35A8F602E5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9655835611003714"/>
                  <c:y val="0.82600241992896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66-43A6-B4AA-D35A8F602E59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7173955709460551"/>
                  <c:y val="0.2020005917986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66-43A6-B4AA-D35A8F602E59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6920758079174"/>
                  <c:y val="1.40000410157451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66-43A6-B4AA-D35A8F602E59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1938456625707132"/>
                  <c:y val="0.78800230860051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66-43A6-B4AA-D35A8F602E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Actuals!$B$8:$N$8</c:f>
              <c:numCache>
                <c:formatCode>#,##0_);\(#,##0\)</c:formatCode>
                <c:ptCount val="13"/>
                <c:pt idx="0">
                  <c:v>-2602</c:v>
                </c:pt>
                <c:pt idx="1">
                  <c:v>-5203</c:v>
                </c:pt>
                <c:pt idx="2">
                  <c:v>-270</c:v>
                </c:pt>
                <c:pt idx="3">
                  <c:v>1082</c:v>
                </c:pt>
                <c:pt idx="4">
                  <c:v>849</c:v>
                </c:pt>
                <c:pt idx="5">
                  <c:v>-181</c:v>
                </c:pt>
                <c:pt idx="6">
                  <c:v>-3358</c:v>
                </c:pt>
                <c:pt idx="7">
                  <c:v>-3936</c:v>
                </c:pt>
                <c:pt idx="8">
                  <c:v>3674</c:v>
                </c:pt>
                <c:pt idx="9">
                  <c:v>-6918</c:v>
                </c:pt>
                <c:pt idx="10">
                  <c:v>2948</c:v>
                </c:pt>
                <c:pt idx="11">
                  <c:v>6453</c:v>
                </c:pt>
                <c:pt idx="12">
                  <c:v>-6238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166-43A6-B4AA-D35A8F602E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580968"/>
        <c:axId val="1"/>
      </c:barChart>
      <c:catAx>
        <c:axId val="19058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7000"/>
          <c:min val="-80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90580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30435684002688E-2"/>
          <c:y val="3.6000105469058997E-2"/>
          <c:w val="0.96829763677715175"/>
          <c:h val="0.85400250196045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2.4456535260040317E-2"/>
                  <c:y val="0.544001593754669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5E-49EC-9377-914F19954A5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9.873193864238497E-2"/>
                  <c:y val="0.71400209180300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5E-49EC-9377-914F19954A5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8115952044474312"/>
                  <c:y val="0.39400115430025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5E-49EC-9377-914F19954A5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634072142931147"/>
                  <c:y val="0.25800075586158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5E-49EC-9377-914F19954A5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3333351761832725"/>
                  <c:y val="0.264000773439765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5E-49EC-9377-914F19954A5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670312339844822"/>
                  <c:y val="0.40200117773782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5E-49EC-9377-914F19954A5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7010895555410831"/>
                  <c:y val="0.61400179883339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5E-49EC-9377-914F19954A5D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529015653867674"/>
                  <c:y val="0.6540019160212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5E-49EC-9377-914F19954A5D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2137715512546876"/>
                  <c:y val="8.80002578132553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5E-49EC-9377-914F19954A5D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9565255850781349"/>
                  <c:y val="0.828002425788356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5E-49EC-9377-914F19954A5D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77355115229905314"/>
                  <c:y val="0.134000392579275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5E-49EC-9377-914F19954A5D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4782655568139775"/>
                  <c:y val="1.40000410157451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5E-49EC-9377-914F19954A5D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91938456625707132"/>
                  <c:y val="0.854002501960455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5E-49EC-9377-914F19954A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strRef>
              <c:f>Actuals!$B$5:$N$5</c:f>
              <c:strCache>
                <c:ptCount val="13"/>
                <c:pt idx="0">
                  <c:v>1998 Q1</c:v>
                </c:pt>
                <c:pt idx="1">
                  <c:v>1998 Q2</c:v>
                </c:pt>
                <c:pt idx="2">
                  <c:v>1998 Q3</c:v>
                </c:pt>
                <c:pt idx="3">
                  <c:v>1998 Q4</c:v>
                </c:pt>
                <c:pt idx="4">
                  <c:v>1999 Q1</c:v>
                </c:pt>
                <c:pt idx="5">
                  <c:v>1999 Q2</c:v>
                </c:pt>
                <c:pt idx="6">
                  <c:v>1999 Q3</c:v>
                </c:pt>
                <c:pt idx="7">
                  <c:v>1999 Q4</c:v>
                </c:pt>
                <c:pt idx="8">
                  <c:v>2000 Q1</c:v>
                </c:pt>
                <c:pt idx="9">
                  <c:v>2000 Q2</c:v>
                </c:pt>
                <c:pt idx="10">
                  <c:v>2000 Q3</c:v>
                </c:pt>
                <c:pt idx="11">
                  <c:v>2000 Q4</c:v>
                </c:pt>
                <c:pt idx="12">
                  <c:v>2001 Q1</c:v>
                </c:pt>
              </c:strCache>
            </c:strRef>
          </c:cat>
          <c:val>
            <c:numRef>
              <c:f>Actuals!$B$19:$N$19</c:f>
              <c:numCache>
                <c:formatCode>#,##0_);\(#,##0\)</c:formatCode>
                <c:ptCount val="13"/>
                <c:pt idx="0">
                  <c:v>-2749.127</c:v>
                </c:pt>
                <c:pt idx="1">
                  <c:v>-5388.6989999999996</c:v>
                </c:pt>
                <c:pt idx="2">
                  <c:v>-452.65300000000002</c:v>
                </c:pt>
                <c:pt idx="3">
                  <c:v>728.15800000000002</c:v>
                </c:pt>
                <c:pt idx="4">
                  <c:v>560.40800000000002</c:v>
                </c:pt>
                <c:pt idx="5">
                  <c:v>-549.53</c:v>
                </c:pt>
                <c:pt idx="6">
                  <c:v>-3738.7170000000001</c:v>
                </c:pt>
                <c:pt idx="7">
                  <c:v>-4369.7820000000002</c:v>
                </c:pt>
                <c:pt idx="8">
                  <c:v>3401.6840000000002</c:v>
                </c:pt>
                <c:pt idx="9">
                  <c:v>-7223.8969999999999</c:v>
                </c:pt>
                <c:pt idx="10">
                  <c:v>2555.1999999999998</c:v>
                </c:pt>
                <c:pt idx="11">
                  <c:v>4704.9030000000002</c:v>
                </c:pt>
                <c:pt idx="12">
                  <c:v>-7560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5E-49EC-9377-914F19954A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180736"/>
        <c:axId val="1"/>
      </c:barChart>
      <c:catAx>
        <c:axId val="1911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5100"/>
          <c:min val="-810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crossAx val="191180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2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4F24-4892-BA46-D0B64C457B8C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4F24-4892-BA46-D0B64C457B8C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4F24-4892-BA46-D0B64C457B8C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4F24-4892-BA46-D0B64C457B8C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4F24-4892-BA46-D0B64C457B8C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4F24-4892-BA46-D0B64C457B8C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4F24-4892-BA46-D0B64C457B8C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4F24-4892-BA46-D0B64C457B8C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4F24-4892-BA46-D0B64C457B8C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4F24-4892-BA46-D0B64C457B8C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4F24-4892-BA46-D0B64C457B8C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4F24-4892-BA46-D0B64C457B8C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4F24-4892-BA46-D0B64C457B8C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4F24-4892-BA46-D0B64C457B8C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4F24-4892-BA46-D0B64C457B8C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4F24-4892-BA46-D0B64C457B8C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4F24-4892-BA46-D0B64C457B8C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4F24-4892-BA46-D0B64C457B8C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4F24-4892-BA46-D0B64C457B8C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4F24-4892-BA46-D0B64C457B8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2.7960535672015695E-2"/>
                  <c:y val="0.5809525739239789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F24-4892-BA46-D0B64C457B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6469317141521903E-2"/>
                  <c:y val="0.5387756891660320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F24-4892-BA46-D0B64C457B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2236869623575584E-2"/>
                  <c:y val="0.5306124211483648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F24-4892-BA46-D0B64C457B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9.9780735143271709E-2"/>
                  <c:y val="0.6421770840564825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F24-4892-BA46-D0B64C457B8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310307456002304"/>
                  <c:y val="0.5156464297826417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24-4892-BA46-D0B64C457B8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67982980822841"/>
                  <c:y val="0.587755297272034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F24-4892-BA46-D0B64C457B8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092111317186627"/>
                  <c:y val="0.2136055131289571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F24-4892-BA46-D0B64C457B8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614041985642945"/>
                  <c:y val="0.4476191963020820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F24-4892-BA46-D0B64C457B8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2861849755354011"/>
                  <c:y val="0.7170070408850981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F24-4892-BA46-D0B64C457B8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986850801049882"/>
                  <c:y val="0.5006804384169185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F24-4892-BA46-D0B64C457B8C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34430773025905"/>
                  <c:y val="0.5646260378886445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F24-4892-BA46-D0B64C457B8C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0975887558213466"/>
                  <c:y val="0.5836736632632012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F24-4892-BA46-D0B64C457B8C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497818226669784"/>
                  <c:y val="0.6340138160388154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F24-4892-BA46-D0B64C457B8C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SUMMARY!$C$9:$AU$9</c:f>
              <c:numCache>
                <c:formatCode>"$"#,##0_);[Red]\("$"#,##0\)</c:formatCode>
                <c:ptCount val="37"/>
                <c:pt idx="0">
                  <c:v>-456.71300000000002</c:v>
                </c:pt>
                <c:pt idx="1">
                  <c:v>3.2559999999999998</c:v>
                </c:pt>
                <c:pt idx="2">
                  <c:v>0.45400000000000001</c:v>
                </c:pt>
                <c:pt idx="3">
                  <c:v>-2206.5159999999996</c:v>
                </c:pt>
                <c:pt idx="4">
                  <c:v>337.67399999999998</c:v>
                </c:pt>
                <c:pt idx="5">
                  <c:v>-982.47949000000017</c:v>
                </c:pt>
                <c:pt idx="6">
                  <c:v>8731.1568937000047</c:v>
                </c:pt>
                <c:pt idx="7">
                  <c:v>2317.3523599999994</c:v>
                </c:pt>
                <c:pt idx="8">
                  <c:v>-4279.3298127999988</c:v>
                </c:pt>
                <c:pt idx="9">
                  <c:v>747.19352249999997</c:v>
                </c:pt>
                <c:pt idx="10">
                  <c:v>-134.9031676999997</c:v>
                </c:pt>
                <c:pt idx="11">
                  <c:v>-538.94515669999987</c:v>
                </c:pt>
                <c:pt idx="12">
                  <c:v>-2163.4568756999997</c:v>
                </c:pt>
                <c:pt idx="13">
                  <c:v>1982.6566253999997</c:v>
                </c:pt>
                <c:pt idx="14">
                  <c:v>4696.869645800004</c:v>
                </c:pt>
                <c:pt idx="15">
                  <c:v>20.660788899999712</c:v>
                </c:pt>
                <c:pt idx="16">
                  <c:v>865.27428770000222</c:v>
                </c:pt>
                <c:pt idx="17">
                  <c:v>1.9992999998895452E-3</c:v>
                </c:pt>
                <c:pt idx="18">
                  <c:v>-7.0123090000000952</c:v>
                </c:pt>
                <c:pt idx="19">
                  <c:v>470.04294989999926</c:v>
                </c:pt>
                <c:pt idx="20">
                  <c:v>1930.4822106999993</c:v>
                </c:pt>
                <c:pt idx="21">
                  <c:v>1608.1312041999997</c:v>
                </c:pt>
                <c:pt idx="22">
                  <c:v>1568.4755875999995</c:v>
                </c:pt>
                <c:pt idx="23">
                  <c:v>-1894.3196335999996</c:v>
                </c:pt>
                <c:pt idx="24">
                  <c:v>-2376.9676663999999</c:v>
                </c:pt>
                <c:pt idx="25">
                  <c:v>-2936.9775261000013</c:v>
                </c:pt>
                <c:pt idx="26">
                  <c:v>7618.9269709000018</c:v>
                </c:pt>
                <c:pt idx="27">
                  <c:v>5380.1555343999999</c:v>
                </c:pt>
                <c:pt idx="28">
                  <c:v>-2734.0010385999999</c:v>
                </c:pt>
                <c:pt idx="29">
                  <c:v>-184.02397379999979</c:v>
                </c:pt>
                <c:pt idx="30">
                  <c:v>9309.8143779999973</c:v>
                </c:pt>
                <c:pt idx="31">
                  <c:v>-3154.1582412000012</c:v>
                </c:pt>
                <c:pt idx="32">
                  <c:v>8120.7168917999697</c:v>
                </c:pt>
                <c:pt idx="33">
                  <c:v>13389.596580872505</c:v>
                </c:pt>
                <c:pt idx="34">
                  <c:v>-1056.3724235131958</c:v>
                </c:pt>
                <c:pt idx="35">
                  <c:v>-3051.0821475129655</c:v>
                </c:pt>
                <c:pt idx="36">
                  <c:v>-6086.7534960185603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F24-4892-BA46-D0B64C457B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581624"/>
        <c:axId val="1"/>
      </c:barChart>
      <c:dateAx>
        <c:axId val="190581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0581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736848709658136E-2"/>
          <c:y val="2.4489804053001454E-2"/>
          <c:w val="0.9610748830008532"/>
          <c:h val="0.889796213925719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2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5CAD-4F7E-A807-C2442F08B597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5CAD-4F7E-A807-C2442F08B597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CAD-4F7E-A807-C2442F08B597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5CAD-4F7E-A807-C2442F08B597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5CAD-4F7E-A807-C2442F08B597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5CAD-4F7E-A807-C2442F08B597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CAD-4F7E-A807-C2442F08B597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5CAD-4F7E-A807-C2442F08B597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5CAD-4F7E-A807-C2442F08B597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5CAD-4F7E-A807-C2442F08B597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5CAD-4F7E-A807-C2442F08B597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5CAD-4F7E-A807-C2442F08B597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5CAD-4F7E-A807-C2442F08B597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5CAD-4F7E-A807-C2442F08B597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5CAD-4F7E-A807-C2442F08B597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5CAD-4F7E-A807-C2442F08B597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5CAD-4F7E-A807-C2442F08B597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5CAD-4F7E-A807-C2442F08B597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5CAD-4F7E-A807-C2442F08B597}"/>
              </c:ext>
            </c:extLst>
          </c:dPt>
          <c:dPt>
            <c:idx val="44"/>
            <c:invertIfNegative val="0"/>
            <c:bubble3D val="0"/>
            <c:spPr>
              <a:solidFill>
                <a:srgbClr val="3366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5CAD-4F7E-A807-C2442F08B59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2.5767552482053681E-2"/>
                  <c:y val="0.5170069744522529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CAD-4F7E-A807-C2442F08B59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4.8245630179164341E-2"/>
                  <c:y val="0.5619049485494221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CAD-4F7E-A807-C2442F08B59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2368445268746515E-2"/>
                  <c:y val="0.4272110262579141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CAD-4F7E-A807-C2442F08B59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9.6491260358328682E-2"/>
                  <c:y val="0.2666667552437935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CAD-4F7E-A807-C2442F08B59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2774127081528738"/>
                  <c:y val="0.499319893747307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CAD-4F7E-A807-C2442F08B59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460531489232207"/>
                  <c:y val="0.5687076718974781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CAD-4F7E-A807-C2442F08B59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7927637577939476"/>
                  <c:y val="0.4979593490776962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CAD-4F7E-A807-C2442F08B597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33991908689769"/>
                  <c:y val="0.5809525739239789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CAD-4F7E-A807-C2442F08B597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2697376016106857"/>
                  <c:y val="0.6204083693427033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CAD-4F7E-A807-C2442F08B597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603078742806529"/>
                  <c:y val="0.4938777150688626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CAD-4F7E-A807-C2442F08B597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7741237353019493"/>
                  <c:y val="0.3156463633497965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CAD-4F7E-A807-C2442F08B597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0592115499970118"/>
                  <c:y val="0.3850341414999672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CAD-4F7E-A807-C2442F08B597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442993646920738"/>
                  <c:y val="0.6353743607084265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CAD-4F7E-A807-C2442F08B597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SUMMARY!$C$10:$AU$10</c:f>
              <c:numCache>
                <c:formatCode>"$"#,##0_);[Red]\("$"#,##0\)</c:formatCode>
                <c:ptCount val="37"/>
                <c:pt idx="0">
                  <c:v>399.77700000000232</c:v>
                </c:pt>
                <c:pt idx="1">
                  <c:v>-654.86699999999985</c:v>
                </c:pt>
                <c:pt idx="2">
                  <c:v>5715.1049999999968</c:v>
                </c:pt>
                <c:pt idx="3">
                  <c:v>14451.622587538772</c:v>
                </c:pt>
                <c:pt idx="4">
                  <c:v>1340.8960000000004</c:v>
                </c:pt>
                <c:pt idx="5">
                  <c:v>-966.93950000000109</c:v>
                </c:pt>
                <c:pt idx="6">
                  <c:v>1447.2480109438407</c:v>
                </c:pt>
                <c:pt idx="7">
                  <c:v>-1281.4409352400789</c:v>
                </c:pt>
                <c:pt idx="8">
                  <c:v>-3289.5696269544915</c:v>
                </c:pt>
                <c:pt idx="9">
                  <c:v>1946.7140856999472</c:v>
                </c:pt>
                <c:pt idx="10">
                  <c:v>11981.748705200005</c:v>
                </c:pt>
                <c:pt idx="11">
                  <c:v>7843.1703081470405</c:v>
                </c:pt>
                <c:pt idx="12">
                  <c:v>-4454.1624807414883</c:v>
                </c:pt>
                <c:pt idx="13">
                  <c:v>-6509.0241969999961</c:v>
                </c:pt>
                <c:pt idx="14">
                  <c:v>11219.417454099977</c:v>
                </c:pt>
                <c:pt idx="15">
                  <c:v>9544.8992649000247</c:v>
                </c:pt>
                <c:pt idx="16">
                  <c:v>9210.5794799398991</c:v>
                </c:pt>
                <c:pt idx="17">
                  <c:v>-2420.8136649036983</c:v>
                </c:pt>
                <c:pt idx="18">
                  <c:v>528.47637564082379</c:v>
                </c:pt>
                <c:pt idx="19">
                  <c:v>-5154.0331776749745</c:v>
                </c:pt>
                <c:pt idx="20">
                  <c:v>-1577.1588716309057</c:v>
                </c:pt>
                <c:pt idx="21">
                  <c:v>5998.8605652988135</c:v>
                </c:pt>
                <c:pt idx="22">
                  <c:v>-9501.1823757023722</c:v>
                </c:pt>
                <c:pt idx="23">
                  <c:v>27494.80008979734</c:v>
                </c:pt>
                <c:pt idx="24">
                  <c:v>-8321.9666312889476</c:v>
                </c:pt>
                <c:pt idx="25">
                  <c:v>-13440.365979498267</c:v>
                </c:pt>
                <c:pt idx="26">
                  <c:v>-2131.820470405065</c:v>
                </c:pt>
                <c:pt idx="27">
                  <c:v>-14031.111941751089</c:v>
                </c:pt>
                <c:pt idx="28">
                  <c:v>-8715.9698094199848</c:v>
                </c:pt>
                <c:pt idx="29">
                  <c:v>3906.3980470999613</c:v>
                </c:pt>
                <c:pt idx="30">
                  <c:v>-3841.5607140000166</c:v>
                </c:pt>
                <c:pt idx="31">
                  <c:v>-2569.9723367000033</c:v>
                </c:pt>
                <c:pt idx="32">
                  <c:v>1537.5090633999844</c:v>
                </c:pt>
                <c:pt idx="33">
                  <c:v>-11485.870014780703</c:v>
                </c:pt>
                <c:pt idx="34">
                  <c:v>-4719.412868599994</c:v>
                </c:pt>
                <c:pt idx="35">
                  <c:v>-4342.71288309999</c:v>
                </c:pt>
                <c:pt idx="36">
                  <c:v>-2100.2640300000066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CAD-4F7E-A807-C2442F08B5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0579656"/>
        <c:axId val="1"/>
      </c:barChart>
      <c:dateAx>
        <c:axId val="190579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05796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2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5639-4F07-BC12-85F042AE18F4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5639-4F07-BC12-85F042AE18F4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639-4F07-BC12-85F042AE18F4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5639-4F07-BC12-85F042AE18F4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39-4F07-BC12-85F042AE18F4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5639-4F07-BC12-85F042AE18F4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39-4F07-BC12-85F042AE18F4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5639-4F07-BC12-85F042AE18F4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5639-4F07-BC12-85F042AE18F4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5639-4F07-BC12-85F042AE18F4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5639-4F07-BC12-85F042AE18F4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5639-4F07-BC12-85F042AE18F4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5639-4F07-BC12-85F042AE18F4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5639-4F07-BC12-85F042AE18F4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5639-4F07-BC12-85F042AE18F4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5639-4F07-BC12-85F042AE18F4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5639-4F07-BC12-85F042AE18F4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5639-4F07-BC12-85F042AE18F4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5639-4F07-BC12-85F042AE18F4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39-4F07-BC12-85F042AE18F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2.5767552482053681E-2"/>
                  <c:y val="0.3741497841430777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39-4F07-BC12-85F042AE18F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4.8245630179164341E-2"/>
                  <c:y val="0.4938777150688626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39-4F07-BC12-85F042AE18F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7302657446161049E-2"/>
                  <c:y val="0.4979593490776962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39-4F07-BC12-85F042AE18F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9.9780735143271709E-2"/>
                  <c:y val="0.7619050149822674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639-4F07-BC12-85F042AE18F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3925443256258796"/>
                  <c:y val="0.5074831617649745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39-4F07-BC12-85F042AE18F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67982980822841"/>
                  <c:y val="0.4721090003550835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639-4F07-BC12-85F042AE18F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311409636182829"/>
                  <c:y val="0.4965988044080850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639-4F07-BC12-85F042AE18F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1107463203384397"/>
                  <c:y val="0.4394559282844149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639-4F07-BC12-85F042AE18F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2861849755354011"/>
                  <c:y val="0.5346940551571984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639-4F07-BC12-85F042AE18F4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657903322555581"/>
                  <c:y val="0.6054423779769804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639-4F07-BC12-85F042AE18F4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015360251764748"/>
                  <c:y val="0.746939023616544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639-4F07-BC12-85F042AE18F4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0646940079719165"/>
                  <c:y val="0.5918369312808684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639-4F07-BC12-85F042AE18F4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607467386167883"/>
                  <c:y val="0.3850341414999672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639-4F07-BC12-85F042AE18F4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SUMMARY!$C$11:$AU$11</c:f>
              <c:numCache>
                <c:formatCode>"$"#,##0_);[Red]\("$"#,##0\)</c:formatCode>
                <c:ptCount val="37"/>
                <c:pt idx="0">
                  <c:v>2109.5230499999961</c:v>
                </c:pt>
                <c:pt idx="1">
                  <c:v>-1032.893</c:v>
                </c:pt>
                <c:pt idx="2">
                  <c:v>-903.19799999999998</c:v>
                </c:pt>
                <c:pt idx="3">
                  <c:v>-9669.3580699999984</c:v>
                </c:pt>
                <c:pt idx="4">
                  <c:v>-260.47799999999995</c:v>
                </c:pt>
                <c:pt idx="5">
                  <c:v>-271.62318499999992</c:v>
                </c:pt>
                <c:pt idx="6">
                  <c:v>-743.78075409999701</c:v>
                </c:pt>
                <c:pt idx="7">
                  <c:v>26.97827420000192</c:v>
                </c:pt>
                <c:pt idx="8">
                  <c:v>-2016.3854119999919</c:v>
                </c:pt>
                <c:pt idx="9">
                  <c:v>-4718.8714724892188</c:v>
                </c:pt>
                <c:pt idx="10">
                  <c:v>-9281.6981728156243</c:v>
                </c:pt>
                <c:pt idx="11">
                  <c:v>-3915.5993238999936</c:v>
                </c:pt>
                <c:pt idx="12">
                  <c:v>1948.6277682340726</c:v>
                </c:pt>
                <c:pt idx="13">
                  <c:v>-2669.4444655594743</c:v>
                </c:pt>
                <c:pt idx="14">
                  <c:v>27.079814534605475</c:v>
                </c:pt>
                <c:pt idx="15">
                  <c:v>-466.10762124476065</c:v>
                </c:pt>
                <c:pt idx="16">
                  <c:v>4272.3698601429051</c:v>
                </c:pt>
                <c:pt idx="17">
                  <c:v>-3463.0143581345155</c:v>
                </c:pt>
                <c:pt idx="18">
                  <c:v>1065.5580093909923</c:v>
                </c:pt>
                <c:pt idx="19">
                  <c:v>-463.50358782989997</c:v>
                </c:pt>
                <c:pt idx="20">
                  <c:v>2134.3916452714084</c:v>
                </c:pt>
                <c:pt idx="21">
                  <c:v>667.87992765670049</c:v>
                </c:pt>
                <c:pt idx="22">
                  <c:v>-1477.7468512903656</c:v>
                </c:pt>
                <c:pt idx="23">
                  <c:v>1769.5248577652708</c:v>
                </c:pt>
                <c:pt idx="24">
                  <c:v>603.63657396089195</c:v>
                </c:pt>
                <c:pt idx="25">
                  <c:v>-3191.6178467444311</c:v>
                </c:pt>
                <c:pt idx="26">
                  <c:v>2166.2337314636202</c:v>
                </c:pt>
                <c:pt idx="27">
                  <c:v>-493.44609526493275</c:v>
                </c:pt>
                <c:pt idx="28">
                  <c:v>290.09600993572354</c:v>
                </c:pt>
                <c:pt idx="29">
                  <c:v>9847.8381050532644</c:v>
                </c:pt>
                <c:pt idx="30">
                  <c:v>1798.8164845175866</c:v>
                </c:pt>
                <c:pt idx="31">
                  <c:v>-710.41436534616093</c:v>
                </c:pt>
                <c:pt idx="32">
                  <c:v>2375.1986468019359</c:v>
                </c:pt>
                <c:pt idx="33">
                  <c:v>-1234.7603418460735</c:v>
                </c:pt>
                <c:pt idx="34">
                  <c:v>583.15837818150146</c:v>
                </c:pt>
                <c:pt idx="35">
                  <c:v>-411.87178438152955</c:v>
                </c:pt>
                <c:pt idx="36">
                  <c:v>-1174.2719542295499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639-4F07-BC12-85F042AE18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182704"/>
        <c:axId val="1"/>
      </c:barChart>
      <c:dateAx>
        <c:axId val="19118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1182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736848709658136E-2"/>
          <c:y val="2.4489804053001454E-2"/>
          <c:w val="0.9610748830008532"/>
          <c:h val="0.889796213925719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9500-4F51-B2F5-A2B67BF1F5E5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500-4F51-B2F5-A2B67BF1F5E5}"/>
              </c:ext>
            </c:extLst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500-4F51-B2F5-A2B67BF1F5E5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500-4F51-B2F5-A2B67BF1F5E5}"/>
              </c:ext>
            </c:extLst>
          </c:dPt>
          <c:dPt>
            <c:idx val="4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9500-4F51-B2F5-A2B67BF1F5E5}"/>
              </c:ext>
            </c:extLst>
          </c:dPt>
          <c:dPt>
            <c:idx val="5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500-4F51-B2F5-A2B67BF1F5E5}"/>
              </c:ext>
            </c:extLst>
          </c:dPt>
          <c:dPt>
            <c:idx val="6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500-4F51-B2F5-A2B67BF1F5E5}"/>
              </c:ext>
            </c:extLst>
          </c:dPt>
          <c:dPt>
            <c:idx val="7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9500-4F51-B2F5-A2B67BF1F5E5}"/>
              </c:ext>
            </c:extLst>
          </c:dPt>
          <c:dPt>
            <c:idx val="8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9500-4F51-B2F5-A2B67BF1F5E5}"/>
              </c:ext>
            </c:extLst>
          </c:dPt>
          <c:dPt>
            <c:idx val="9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9500-4F51-B2F5-A2B67BF1F5E5}"/>
              </c:ext>
            </c:extLst>
          </c:dPt>
          <c:dPt>
            <c:idx val="1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9500-4F51-B2F5-A2B67BF1F5E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3.1798256254449223E-2"/>
                  <c:y val="0.5659865825582557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00-4F51-B2F5-A2B67BF1F5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5372825546540889E-2"/>
                  <c:y val="0.5782314845847565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0-4F51-B2F5-A2B67BF1F5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1688623826085077E-2"/>
                  <c:y val="0.5700682165670893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00-4F51-B2F5-A2B67BF1F5E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745617630813875"/>
                  <c:y val="0.5659865825582557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00-4F51-B2F5-A2B67BF1F5E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44736890537493"/>
                  <c:y val="0.54149677850525435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00-4F51-B2F5-A2B67BF1F5E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6173251025969862"/>
                  <c:y val="0.5768709399151453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00-4F51-B2F5-A2B67BF1F5E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859655433673331"/>
                  <c:y val="0.5659865825582557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00-4F51-B2F5-A2B67BF1F5E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1381586102129652"/>
                  <c:y val="0.5700682165670893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00-4F51-B2F5-A2B67BF1F5E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739043031338819"/>
                  <c:y val="0.5659865825582557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00-4F51-B2F5-A2B67BF1F5E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6425447439042288"/>
                  <c:y val="0.4925171703992514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00-4F51-B2F5-A2B67BF1F5E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837728948000507"/>
                  <c:y val="0.5700682165670893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00-4F51-B2F5-A2B67BF1F5E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152413335570397"/>
                  <c:y val="0.5659865825582557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00-4F51-B2F5-A2B67BF1F5E5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4484660662152694"/>
                  <c:y val="0.5727893059063117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00-4F51-B2F5-A2B67BF1F5E5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SUMMARY!$C$12:$AU$12</c:f>
              <c:numCache>
                <c:formatCode>"$"#,##0_);[Red]\("$"#,##0\)</c:formatCode>
                <c:ptCount val="37"/>
                <c:pt idx="28">
                  <c:v>640.27562988008185</c:v>
                </c:pt>
                <c:pt idx="29">
                  <c:v>4763.9359342943781</c:v>
                </c:pt>
                <c:pt idx="30">
                  <c:v>-909.45937320005123</c:v>
                </c:pt>
                <c:pt idx="31">
                  <c:v>922.3563157999497</c:v>
                </c:pt>
                <c:pt idx="32">
                  <c:v>-7336.0420512999663</c:v>
                </c:pt>
                <c:pt idx="33">
                  <c:v>-4345.7910352999797</c:v>
                </c:pt>
                <c:pt idx="34">
                  <c:v>1256.2732150000052</c:v>
                </c:pt>
                <c:pt idx="35">
                  <c:v>4830.8772290999823</c:v>
                </c:pt>
                <c:pt idx="36">
                  <c:v>14041.781198599987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00-4F51-B2F5-A2B67BF1F5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1176472"/>
        <c:axId val="1"/>
      </c:barChart>
      <c:dateAx>
        <c:axId val="191176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11764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2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6741-4EFE-B892-857A99D33EAA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6741-4EFE-B892-857A99D33EAA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741-4EFE-B892-857A99D33EAA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6741-4EFE-B892-857A99D33EAA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741-4EFE-B892-857A99D33EAA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6741-4EFE-B892-857A99D33EAA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741-4EFE-B892-857A99D33EAA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6741-4EFE-B892-857A99D33EAA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6741-4EFE-B892-857A99D33EAA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6741-4EFE-B892-857A99D33EAA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6741-4EFE-B892-857A99D33EAA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6741-4EFE-B892-857A99D33EAA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6741-4EFE-B892-857A99D33EAA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6741-4EFE-B892-857A99D33EAA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6741-4EFE-B892-857A99D33EAA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6741-4EFE-B892-857A99D33EAA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6741-4EFE-B892-857A99D33EAA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6741-4EFE-B892-857A99D33EAA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6741-4EFE-B892-857A99D33EAA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6741-4EFE-B892-857A99D33EA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2.5767552482053681E-2"/>
                  <c:y val="0.6816328794752070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741-4EFE-B892-857A99D33EA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1535104964107362E-2"/>
                  <c:y val="0.7319730322508211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741-4EFE-B892-857A99D33EA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004388643361357E-2"/>
                  <c:y val="0.7088437728674309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741-4EFE-B892-857A99D33EA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087722673825272"/>
                  <c:y val="0.6571430754222057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741-4EFE-B892-857A99D33EA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266447792203064"/>
                  <c:y val="0.7918369977137136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741-4EFE-B892-857A99D33EA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350882329734106"/>
                  <c:y val="0.7782315510176017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741-4EFE-B892-857A99D33EA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421058795680928"/>
                  <c:y val="0.7020410495193749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741-4EFE-B892-857A99D33EA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942989464137246"/>
                  <c:y val="0.704762138858597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741-4EFE-B892-857A99D33EA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2861849755354011"/>
                  <c:y val="0.7605444703126562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741-4EFE-B892-857A99D33EA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657903322555581"/>
                  <c:y val="0.6108845566554250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741-4EFE-B892-857A99D33EA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125009411262847"/>
                  <c:y val="0.6027212886377579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741-4EFE-B892-857A99D33EA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0756589239217264"/>
                  <c:y val="0.6231294586819259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741-4EFE-B892-857A99D33EAA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936414864662184"/>
                  <c:y val="0.7088437728674309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741-4EFE-B892-857A99D33EAA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SUMMARY!$C$13:$AU$13</c:f>
              <c:numCache>
                <c:formatCode>"$"#,##0_);[Red]\("$"#,##0\)</c:formatCode>
                <c:ptCount val="37"/>
                <c:pt idx="0">
                  <c:v>1296.3002187861716</c:v>
                </c:pt>
                <c:pt idx="1">
                  <c:v>-114.35654701335474</c:v>
                </c:pt>
                <c:pt idx="2">
                  <c:v>19.522393919864953</c:v>
                </c:pt>
                <c:pt idx="3">
                  <c:v>2631.2449046312768</c:v>
                </c:pt>
                <c:pt idx="4">
                  <c:v>-3290.851512327622</c:v>
                </c:pt>
                <c:pt idx="5">
                  <c:v>-2594.0091813568142</c:v>
                </c:pt>
                <c:pt idx="6">
                  <c:v>148.32261087818864</c:v>
                </c:pt>
                <c:pt idx="7">
                  <c:v>211.22753403867114</c:v>
                </c:pt>
                <c:pt idx="8">
                  <c:v>-1036.7734095023875</c:v>
                </c:pt>
                <c:pt idx="9">
                  <c:v>5287.2537704007218</c:v>
                </c:pt>
                <c:pt idx="10">
                  <c:v>5921.6630490145972</c:v>
                </c:pt>
                <c:pt idx="11">
                  <c:v>4540.7039261729897</c:v>
                </c:pt>
                <c:pt idx="12">
                  <c:v>158.68354790000154</c:v>
                </c:pt>
                <c:pt idx="13">
                  <c:v>-1422.5194918917089</c:v>
                </c:pt>
                <c:pt idx="14">
                  <c:v>-2800.9891114999887</c:v>
                </c:pt>
                <c:pt idx="15">
                  <c:v>3234.2268890000059</c:v>
                </c:pt>
                <c:pt idx="16">
                  <c:v>13045.455983600013</c:v>
                </c:pt>
                <c:pt idx="17">
                  <c:v>4712.3967930000044</c:v>
                </c:pt>
                <c:pt idx="18">
                  <c:v>-3052.0100651209782</c:v>
                </c:pt>
                <c:pt idx="19">
                  <c:v>-1438.4378559000047</c:v>
                </c:pt>
                <c:pt idx="20">
                  <c:v>3624.573435399996</c:v>
                </c:pt>
                <c:pt idx="21">
                  <c:v>250.77848710001078</c:v>
                </c:pt>
                <c:pt idx="22">
                  <c:v>-4426.4346018000124</c:v>
                </c:pt>
                <c:pt idx="23">
                  <c:v>4690.2554126000014</c:v>
                </c:pt>
                <c:pt idx="24">
                  <c:v>2087.6088919000026</c:v>
                </c:pt>
                <c:pt idx="25">
                  <c:v>-218.55841610001949</c:v>
                </c:pt>
                <c:pt idx="26">
                  <c:v>-1123.4560814000047</c:v>
                </c:pt>
                <c:pt idx="27">
                  <c:v>35427.746507400014</c:v>
                </c:pt>
                <c:pt idx="28">
                  <c:v>-1071.9491344000035</c:v>
                </c:pt>
                <c:pt idx="29">
                  <c:v>-3021.4850114000087</c:v>
                </c:pt>
                <c:pt idx="30">
                  <c:v>305.87817500000813</c:v>
                </c:pt>
                <c:pt idx="31">
                  <c:v>-5979.7545822999773</c:v>
                </c:pt>
                <c:pt idx="32">
                  <c:v>3726.8844250999991</c:v>
                </c:pt>
                <c:pt idx="33">
                  <c:v>6972.3002379999953</c:v>
                </c:pt>
                <c:pt idx="34">
                  <c:v>-2715.0822348000102</c:v>
                </c:pt>
                <c:pt idx="35">
                  <c:v>-1040.8744552999983</c:v>
                </c:pt>
                <c:pt idx="36">
                  <c:v>-1999.174890299983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741-4EFE-B892-857A99D33E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62774952"/>
        <c:axId val="1"/>
      </c:barChart>
      <c:dateAx>
        <c:axId val="162774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627749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02632349460116E-2"/>
          <c:y val="2.4489804053001454E-2"/>
          <c:w val="0.95449593343096717"/>
          <c:h val="0.892517303264941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CFFFF"/>
            </a:solidFill>
            <a:ln w="25400">
              <a:noFill/>
            </a:ln>
          </c:spPr>
          <c:invertIfNegative val="0"/>
          <c:dPt>
            <c:idx val="2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1D60-4957-870C-1A4C90EABACA}"/>
              </c:ext>
            </c:extLst>
          </c:dPt>
          <c:dPt>
            <c:idx val="2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1D60-4957-870C-1A4C90EABACA}"/>
              </c:ext>
            </c:extLst>
          </c:dPt>
          <c:dPt>
            <c:idx val="2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D60-4957-870C-1A4C90EABACA}"/>
              </c:ext>
            </c:extLst>
          </c:dPt>
          <c:dPt>
            <c:idx val="2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1D60-4957-870C-1A4C90EABACA}"/>
              </c:ext>
            </c:extLst>
          </c:dPt>
          <c:dPt>
            <c:idx val="2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D60-4957-870C-1A4C90EABACA}"/>
              </c:ext>
            </c:extLst>
          </c:dPt>
          <c:dPt>
            <c:idx val="3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1D60-4957-870C-1A4C90EABACA}"/>
              </c:ext>
            </c:extLst>
          </c:dPt>
          <c:dPt>
            <c:idx val="3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D60-4957-870C-1A4C90EABACA}"/>
              </c:ext>
            </c:extLst>
          </c:dPt>
          <c:dPt>
            <c:idx val="3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1D60-4957-870C-1A4C90EABACA}"/>
              </c:ext>
            </c:extLst>
          </c:dPt>
          <c:dPt>
            <c:idx val="3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1D60-4957-870C-1A4C90EABACA}"/>
              </c:ext>
            </c:extLst>
          </c:dPt>
          <c:dPt>
            <c:idx val="3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1D60-4957-870C-1A4C90EABACA}"/>
              </c:ext>
            </c:extLst>
          </c:dPt>
          <c:dPt>
            <c:idx val="35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1D60-4957-870C-1A4C90EABACA}"/>
              </c:ext>
            </c:extLst>
          </c:dPt>
          <c:dPt>
            <c:idx val="36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1D60-4957-870C-1A4C90EABACA}"/>
              </c:ext>
            </c:extLst>
          </c:dPt>
          <c:dPt>
            <c:idx val="37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1D60-4957-870C-1A4C90EABACA}"/>
              </c:ext>
            </c:extLst>
          </c:dPt>
          <c:dPt>
            <c:idx val="38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1D60-4957-870C-1A4C90EABACA}"/>
              </c:ext>
            </c:extLst>
          </c:dPt>
          <c:dPt>
            <c:idx val="39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1D60-4957-870C-1A4C90EABACA}"/>
              </c:ext>
            </c:extLst>
          </c:dPt>
          <c:dPt>
            <c:idx val="40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1D60-4957-870C-1A4C90EABACA}"/>
              </c:ext>
            </c:extLst>
          </c:dPt>
          <c:dPt>
            <c:idx val="41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1D60-4957-870C-1A4C90EABACA}"/>
              </c:ext>
            </c:extLst>
          </c:dPt>
          <c:dPt>
            <c:idx val="42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1D60-4957-870C-1A4C90EABACA}"/>
              </c:ext>
            </c:extLst>
          </c:dPt>
          <c:dPt>
            <c:idx val="43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1D60-4957-870C-1A4C90EABACA}"/>
              </c:ext>
            </c:extLst>
          </c:dPt>
          <c:dPt>
            <c:idx val="44"/>
            <c:invertIfNegative val="0"/>
            <c:bubble3D val="0"/>
            <c:spPr>
              <a:solidFill>
                <a:srgbClr val="0000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1D60-4957-870C-1A4C90EABAC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2.5767552482053681E-2"/>
                  <c:y val="0.35102052475968754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D60-4957-870C-1A4C90EABAC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2631596559088376E-2"/>
                  <c:y val="0.4816328130423618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D60-4957-870C-1A4C90EABAC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5109674256199035E-2"/>
                  <c:y val="0.2027211557720675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D60-4957-870C-1A4C90EABAC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416670152319574"/>
                  <c:y val="0.440816472954026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D60-4957-870C-1A4C90EABAC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2883776241026837"/>
                  <c:y val="0.3646259714557993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D60-4957-870C-1A4C90EABAC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5789478967726511"/>
                  <c:y val="0.46394573233741637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D60-4957-870C-1A4C90EABAC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092111317186627"/>
                  <c:y val="8.8435403524727466E-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D60-4957-870C-1A4C90EABAC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614041985642945"/>
                  <c:y val="0.3551021587685210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D60-4957-870C-1A4C90EABAC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190797233848315"/>
                  <c:y val="0.5904763866112572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D60-4957-870C-1A4C90EABAC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5767552482053679"/>
                  <c:y val="0.37142869480385543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D60-4957-870C-1A4C90EABAC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125009411262847"/>
                  <c:y val="0.2285715044946802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D60-4957-870C-1A4C90EABAC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0975887558213466"/>
                  <c:y val="0.6068029226465915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60-4957-870C-1A4C90EABACA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3607467386167883"/>
                  <c:y val="0.3278912653762972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D60-4957-870C-1A4C90EABACA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SUMMARY!$C$14:$AU$14</c:f>
              <c:numCache>
                <c:formatCode>"$"#,##0_);[Red]\("$"#,##0\)</c:formatCode>
                <c:ptCount val="37"/>
                <c:pt idx="0">
                  <c:v>1363.7820000000004</c:v>
                </c:pt>
                <c:pt idx="1">
                  <c:v>164.30599999999998</c:v>
                </c:pt>
                <c:pt idx="2">
                  <c:v>2894.973</c:v>
                </c:pt>
                <c:pt idx="3">
                  <c:v>456.65437999999972</c:v>
                </c:pt>
                <c:pt idx="4">
                  <c:v>1229.22633</c:v>
                </c:pt>
                <c:pt idx="5">
                  <c:v>338.99142999999964</c:v>
                </c:pt>
                <c:pt idx="6">
                  <c:v>4005.7549962578933</c:v>
                </c:pt>
                <c:pt idx="7">
                  <c:v>1358.5911966397209</c:v>
                </c:pt>
                <c:pt idx="8">
                  <c:v>-664.17548946434385</c:v>
                </c:pt>
                <c:pt idx="9">
                  <c:v>1157.8157838086706</c:v>
                </c:pt>
                <c:pt idx="10">
                  <c:v>2638.2969145211546</c:v>
                </c:pt>
                <c:pt idx="11">
                  <c:v>-828.69883375267545</c:v>
                </c:pt>
                <c:pt idx="12">
                  <c:v>1659.4313321906873</c:v>
                </c:pt>
                <c:pt idx="13">
                  <c:v>-2987.4554269506561</c:v>
                </c:pt>
                <c:pt idx="14">
                  <c:v>-939.18776655171825</c:v>
                </c:pt>
                <c:pt idx="15">
                  <c:v>243.90116162218703</c:v>
                </c:pt>
                <c:pt idx="16">
                  <c:v>3012.4221792936423</c:v>
                </c:pt>
                <c:pt idx="17">
                  <c:v>1671.6496090829496</c:v>
                </c:pt>
                <c:pt idx="18">
                  <c:v>3745.0973275514234</c:v>
                </c:pt>
                <c:pt idx="19">
                  <c:v>-935.55066896376002</c:v>
                </c:pt>
                <c:pt idx="20">
                  <c:v>399.18461753037303</c:v>
                </c:pt>
                <c:pt idx="21">
                  <c:v>3897.286054023728</c:v>
                </c:pt>
                <c:pt idx="22">
                  <c:v>-3156.4183858985502</c:v>
                </c:pt>
                <c:pt idx="23">
                  <c:v>-114.05304713218885</c:v>
                </c:pt>
                <c:pt idx="24">
                  <c:v>-2084.695354114117</c:v>
                </c:pt>
                <c:pt idx="25">
                  <c:v>-1074.932441323441</c:v>
                </c:pt>
                <c:pt idx="26">
                  <c:v>-1993.682813354892</c:v>
                </c:pt>
                <c:pt idx="27">
                  <c:v>1959.2441067327431</c:v>
                </c:pt>
                <c:pt idx="28">
                  <c:v>1553.0033376185827</c:v>
                </c:pt>
                <c:pt idx="29">
                  <c:v>-1652.3430461974719</c:v>
                </c:pt>
                <c:pt idx="30">
                  <c:v>-381.82804022338985</c:v>
                </c:pt>
                <c:pt idx="31">
                  <c:v>-1119.3260410394448</c:v>
                </c:pt>
                <c:pt idx="32">
                  <c:v>-766.44897896535997</c:v>
                </c:pt>
                <c:pt idx="33">
                  <c:v>-80.889392981416563</c:v>
                </c:pt>
                <c:pt idx="34">
                  <c:v>-982.89155680571662</c:v>
                </c:pt>
                <c:pt idx="35">
                  <c:v>-1111.7227948653617</c:v>
                </c:pt>
                <c:pt idx="36">
                  <c:v>-692.39535515550028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D60-4957-870C-1A4C90EABA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2155616"/>
        <c:axId val="1"/>
      </c:barChart>
      <c:dateAx>
        <c:axId val="192155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21556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736848709658136E-2"/>
          <c:y val="2.4489804053001454E-2"/>
          <c:w val="0.9610748830008532"/>
          <c:h val="0.889796213925719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6662-4D33-AB81-7EDE8EE71D8B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662-4D33-AB81-7EDE8EE71D8B}"/>
              </c:ext>
            </c:extLst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6662-4D33-AB81-7EDE8EE71D8B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662-4D33-AB81-7EDE8EE71D8B}"/>
              </c:ext>
            </c:extLst>
          </c:dPt>
          <c:dPt>
            <c:idx val="4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6662-4D33-AB81-7EDE8EE71D8B}"/>
              </c:ext>
            </c:extLst>
          </c:dPt>
          <c:dPt>
            <c:idx val="5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662-4D33-AB81-7EDE8EE71D8B}"/>
              </c:ext>
            </c:extLst>
          </c:dPt>
          <c:dPt>
            <c:idx val="6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6662-4D33-AB81-7EDE8EE71D8B}"/>
              </c:ext>
            </c:extLst>
          </c:dPt>
          <c:dPt>
            <c:idx val="7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6662-4D33-AB81-7EDE8EE71D8B}"/>
              </c:ext>
            </c:extLst>
          </c:dPt>
          <c:dPt>
            <c:idx val="8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6662-4D33-AB81-7EDE8EE71D8B}"/>
              </c:ext>
            </c:extLst>
          </c:dPt>
          <c:dPt>
            <c:idx val="9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6662-4D33-AB81-7EDE8EE71D8B}"/>
              </c:ext>
            </c:extLst>
          </c:dPt>
          <c:dPt>
            <c:idx val="10"/>
            <c:invertIfNegative val="0"/>
            <c:bubble3D val="0"/>
            <c:spPr>
              <a:solidFill>
                <a:srgbClr val="CCFF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6662-4D33-AB81-7EDE8EE71D8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3.1798256254449223E-2"/>
                  <c:y val="0.2272109598250690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62-4D33-AB81-7EDE8EE71D8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5.5372825546540889E-2"/>
                  <c:y val="0.2394558618515697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62-4D33-AB81-7EDE8EE71D8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1688623826085077E-2"/>
                  <c:y val="0.2312925938339026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62-4D33-AB81-7EDE8EE71D8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745617630813875"/>
                  <c:y val="0.2272109598250690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62-4D33-AB81-7EDE8EE71D8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44736890537493"/>
                  <c:y val="0.2027211557720675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62-4D33-AB81-7EDE8EE71D8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16173251025969862"/>
                  <c:y val="0.23809531718195859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62-4D33-AB81-7EDE8EE71D8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8859655433673331"/>
                  <c:y val="0.2272109598250690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62-4D33-AB81-7EDE8EE71D8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1381586102129652"/>
                  <c:y val="0.2312925938339026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62-4D33-AB81-7EDE8EE71D8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23739043031338819"/>
                  <c:y val="0.2272109598250690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62-4D33-AB81-7EDE8EE71D8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26425447439042288"/>
                  <c:y val="0.15374154766606468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62-4D33-AB81-7EDE8EE71D8B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8837728948000507"/>
                  <c:y val="0.2312925938339026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62-4D33-AB81-7EDE8EE71D8B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3152413335570397"/>
                  <c:y val="0.22721095982506906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62-4D33-AB81-7EDE8EE71D8B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4484660662152694"/>
                  <c:y val="0.23401368317312501"/>
                </c:manualLayout>
              </c:layout>
              <c:numFmt formatCode="#,##0_);[Red]\(#,##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62-4D33-AB81-7EDE8EE71D8B}"/>
                </c:ext>
              </c:extLst>
            </c:dLbl>
            <c:numFmt formatCode="#,##0_);[Red]\(#,##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SUMMARY!$C$5:$AU$5</c:f>
              <c:numCache>
                <c:formatCode>mmm\-yy</c:formatCode>
                <c:ptCount val="37"/>
                <c:pt idx="0">
                  <c:v>36039</c:v>
                </c:pt>
                <c:pt idx="1">
                  <c:v>36069</c:v>
                </c:pt>
                <c:pt idx="2">
                  <c:v>36100</c:v>
                </c:pt>
                <c:pt idx="3">
                  <c:v>36130</c:v>
                </c:pt>
                <c:pt idx="4">
                  <c:v>36161</c:v>
                </c:pt>
                <c:pt idx="5">
                  <c:v>36192</c:v>
                </c:pt>
                <c:pt idx="6">
                  <c:v>36220</c:v>
                </c:pt>
                <c:pt idx="7">
                  <c:v>36251</c:v>
                </c:pt>
                <c:pt idx="8">
                  <c:v>36281</c:v>
                </c:pt>
                <c:pt idx="9">
                  <c:v>36312</c:v>
                </c:pt>
                <c:pt idx="10">
                  <c:v>36342</c:v>
                </c:pt>
                <c:pt idx="11">
                  <c:v>36373</c:v>
                </c:pt>
                <c:pt idx="12">
                  <c:v>36404</c:v>
                </c:pt>
                <c:pt idx="13">
                  <c:v>36434</c:v>
                </c:pt>
                <c:pt idx="14">
                  <c:v>36465</c:v>
                </c:pt>
                <c:pt idx="15">
                  <c:v>36495</c:v>
                </c:pt>
                <c:pt idx="16">
                  <c:v>36526</c:v>
                </c:pt>
                <c:pt idx="17">
                  <c:v>36557</c:v>
                </c:pt>
                <c:pt idx="18">
                  <c:v>36586</c:v>
                </c:pt>
                <c:pt idx="19">
                  <c:v>36617</c:v>
                </c:pt>
                <c:pt idx="20">
                  <c:v>36647</c:v>
                </c:pt>
                <c:pt idx="21">
                  <c:v>36678</c:v>
                </c:pt>
                <c:pt idx="22">
                  <c:v>36708</c:v>
                </c:pt>
                <c:pt idx="23">
                  <c:v>36739</c:v>
                </c:pt>
                <c:pt idx="24">
                  <c:v>36770</c:v>
                </c:pt>
                <c:pt idx="25">
                  <c:v>36800</c:v>
                </c:pt>
                <c:pt idx="26">
                  <c:v>36831</c:v>
                </c:pt>
                <c:pt idx="27">
                  <c:v>36861</c:v>
                </c:pt>
                <c:pt idx="28">
                  <c:v>36892</c:v>
                </c:pt>
                <c:pt idx="29">
                  <c:v>36923</c:v>
                </c:pt>
                <c:pt idx="30">
                  <c:v>36951</c:v>
                </c:pt>
                <c:pt idx="31">
                  <c:v>36982</c:v>
                </c:pt>
                <c:pt idx="32">
                  <c:v>37012</c:v>
                </c:pt>
                <c:pt idx="33">
                  <c:v>37043</c:v>
                </c:pt>
                <c:pt idx="34">
                  <c:v>37073</c:v>
                </c:pt>
                <c:pt idx="35">
                  <c:v>37104</c:v>
                </c:pt>
                <c:pt idx="36">
                  <c:v>37135</c:v>
                </c:pt>
              </c:numCache>
            </c:numRef>
          </c:cat>
          <c:val>
            <c:numRef>
              <c:f>SUMMARY!$C$15:$AU$15</c:f>
              <c:numCache>
                <c:formatCode>"$"#,##0_);[Red]\("$"#,##0\)</c:formatCode>
                <c:ptCount val="37"/>
                <c:pt idx="28">
                  <c:v>-4110.5643802999803</c:v>
                </c:pt>
                <c:pt idx="29">
                  <c:v>424.6837384000184</c:v>
                </c:pt>
                <c:pt idx="30">
                  <c:v>-780.03781590002677</c:v>
                </c:pt>
                <c:pt idx="31">
                  <c:v>857.68110639999622</c:v>
                </c:pt>
                <c:pt idx="32">
                  <c:v>1345.1217129999948</c:v>
                </c:pt>
                <c:pt idx="33">
                  <c:v>-640.20262169999819</c:v>
                </c:pt>
                <c:pt idx="34">
                  <c:v>273.45967859999649</c:v>
                </c:pt>
                <c:pt idx="35">
                  <c:v>-254.76895769999922</c:v>
                </c:pt>
                <c:pt idx="36">
                  <c:v>-2427.3287182999829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62-4D33-AB81-7EDE8EE71D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92157584"/>
        <c:axId val="1"/>
      </c:barChart>
      <c:dateAx>
        <c:axId val="192157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&quot;$&quot;#,##0_);[Red]\(&quot;$&quot;#,##0\)" sourceLinked="1"/>
        <c:majorTickMark val="out"/>
        <c:minorTickMark val="none"/>
        <c:tickLblPos val="nextTo"/>
        <c:crossAx val="1921575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44385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44386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44387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44388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44389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44390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44391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44392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44393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44394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44395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44396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44397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44398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4439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61793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61794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61795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61796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61797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61798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61799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61800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61801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61802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61803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61804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61805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61806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6180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62817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62818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62819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62820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62821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62822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62823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62824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62825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62826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62827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62828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62829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62830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6283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67937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67938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67939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67940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67941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67942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67943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67944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67945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67946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67947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67948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67949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67950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6795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6897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69985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69986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69987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69988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69989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69990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69991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69992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69993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69994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69995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69996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69997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69998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6999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63841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63842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63843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63844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63845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63846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63847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63848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63849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63850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63851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63852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63853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63854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6385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64865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64866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64867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64868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64869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64870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64871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64872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64873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64874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64875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64876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64877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64878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6487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66913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66914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66915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66916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66917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66918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66919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66920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66921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66922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66923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66924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66925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66926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6692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26977" name="Rectangle 1"/>
        <xdr:cNvSpPr>
          <a:spLocks noChangeArrowheads="1"/>
        </xdr:cNvSpPr>
      </xdr:nvSpPr>
      <xdr:spPr bwMode="auto">
        <a:xfrm>
          <a:off x="1943100" y="945642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26981" name="Rectangle 5"/>
        <xdr:cNvSpPr>
          <a:spLocks noChangeArrowheads="1"/>
        </xdr:cNvSpPr>
      </xdr:nvSpPr>
      <xdr:spPr bwMode="auto">
        <a:xfrm>
          <a:off x="2263140" y="947166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26983" name="Rectangle 7"/>
        <xdr:cNvSpPr>
          <a:spLocks noChangeArrowheads="1"/>
        </xdr:cNvSpPr>
      </xdr:nvSpPr>
      <xdr:spPr bwMode="auto">
        <a:xfrm>
          <a:off x="1013460" y="925068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26984" name="Rectangle 8"/>
        <xdr:cNvSpPr>
          <a:spLocks noChangeArrowheads="1"/>
        </xdr:cNvSpPr>
      </xdr:nvSpPr>
      <xdr:spPr bwMode="auto">
        <a:xfrm>
          <a:off x="2240280" y="965454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26987" name="Text Box 11"/>
        <xdr:cNvSpPr txBox="1">
          <a:spLocks noChangeArrowheads="1"/>
        </xdr:cNvSpPr>
      </xdr:nvSpPr>
      <xdr:spPr bwMode="auto">
        <a:xfrm>
          <a:off x="967740" y="947928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2699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28001" name="Rectangle 1"/>
        <xdr:cNvSpPr>
          <a:spLocks noChangeArrowheads="1"/>
        </xdr:cNvSpPr>
      </xdr:nvSpPr>
      <xdr:spPr bwMode="auto">
        <a:xfrm>
          <a:off x="1943100" y="945642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28002" name="Rectangle 2"/>
        <xdr:cNvSpPr>
          <a:spLocks noChangeArrowheads="1"/>
        </xdr:cNvSpPr>
      </xdr:nvSpPr>
      <xdr:spPr bwMode="auto">
        <a:xfrm>
          <a:off x="335280" y="90754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28003" name="Rectangle 3"/>
        <xdr:cNvSpPr>
          <a:spLocks noChangeArrowheads="1"/>
        </xdr:cNvSpPr>
      </xdr:nvSpPr>
      <xdr:spPr bwMode="auto">
        <a:xfrm>
          <a:off x="441960" y="937260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28004" name="Rectangle 4"/>
        <xdr:cNvSpPr>
          <a:spLocks noChangeArrowheads="1"/>
        </xdr:cNvSpPr>
      </xdr:nvSpPr>
      <xdr:spPr bwMode="auto">
        <a:xfrm>
          <a:off x="4747260" y="864108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28005" name="Rectangle 5"/>
        <xdr:cNvSpPr>
          <a:spLocks noChangeArrowheads="1"/>
        </xdr:cNvSpPr>
      </xdr:nvSpPr>
      <xdr:spPr bwMode="auto">
        <a:xfrm>
          <a:off x="2263140" y="947166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28006" name="Rectangle 6"/>
        <xdr:cNvSpPr>
          <a:spLocks noChangeArrowheads="1"/>
        </xdr:cNvSpPr>
      </xdr:nvSpPr>
      <xdr:spPr bwMode="auto">
        <a:xfrm>
          <a:off x="1691640" y="841248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28007" name="Rectangle 7"/>
        <xdr:cNvSpPr>
          <a:spLocks noChangeArrowheads="1"/>
        </xdr:cNvSpPr>
      </xdr:nvSpPr>
      <xdr:spPr bwMode="auto">
        <a:xfrm>
          <a:off x="1013460" y="925068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28008" name="Rectangle 8"/>
        <xdr:cNvSpPr>
          <a:spLocks noChangeArrowheads="1"/>
        </xdr:cNvSpPr>
      </xdr:nvSpPr>
      <xdr:spPr bwMode="auto">
        <a:xfrm>
          <a:off x="2240280" y="965454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28009" name="Text Box 9"/>
        <xdr:cNvSpPr txBox="1">
          <a:spLocks noChangeArrowheads="1"/>
        </xdr:cNvSpPr>
      </xdr:nvSpPr>
      <xdr:spPr bwMode="auto">
        <a:xfrm>
          <a:off x="106680" y="922782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28010" name="Text Box 10"/>
        <xdr:cNvSpPr txBox="1">
          <a:spLocks noChangeArrowheads="1"/>
        </xdr:cNvSpPr>
      </xdr:nvSpPr>
      <xdr:spPr bwMode="auto">
        <a:xfrm>
          <a:off x="1645920" y="807720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28011" name="Text Box 11"/>
        <xdr:cNvSpPr txBox="1">
          <a:spLocks noChangeArrowheads="1"/>
        </xdr:cNvSpPr>
      </xdr:nvSpPr>
      <xdr:spPr bwMode="auto">
        <a:xfrm>
          <a:off x="967740" y="947928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28012" name="Text Box 12"/>
        <xdr:cNvSpPr txBox="1">
          <a:spLocks noChangeArrowheads="1"/>
        </xdr:cNvSpPr>
      </xdr:nvSpPr>
      <xdr:spPr bwMode="auto">
        <a:xfrm>
          <a:off x="0" y="867156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28013" name="Text Box 13"/>
        <xdr:cNvSpPr txBox="1">
          <a:spLocks noChangeArrowheads="1"/>
        </xdr:cNvSpPr>
      </xdr:nvSpPr>
      <xdr:spPr bwMode="auto">
        <a:xfrm>
          <a:off x="2827020" y="831342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28014" name="Text Box 14"/>
        <xdr:cNvSpPr txBox="1">
          <a:spLocks noChangeArrowheads="1"/>
        </xdr:cNvSpPr>
      </xdr:nvSpPr>
      <xdr:spPr bwMode="auto">
        <a:xfrm flipV="1">
          <a:off x="1927860" y="875538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2801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53601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53602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53603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53604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53605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53606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53607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53608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53609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53610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53611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53612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53613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53614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5361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29025" name="Rectangle 1"/>
        <xdr:cNvSpPr>
          <a:spLocks noChangeArrowheads="1"/>
        </xdr:cNvSpPr>
      </xdr:nvSpPr>
      <xdr:spPr bwMode="auto">
        <a:xfrm>
          <a:off x="1943100" y="945642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29026" name="Rectangle 2"/>
        <xdr:cNvSpPr>
          <a:spLocks noChangeArrowheads="1"/>
        </xdr:cNvSpPr>
      </xdr:nvSpPr>
      <xdr:spPr bwMode="auto">
        <a:xfrm>
          <a:off x="335280" y="90754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29027" name="Rectangle 3"/>
        <xdr:cNvSpPr>
          <a:spLocks noChangeArrowheads="1"/>
        </xdr:cNvSpPr>
      </xdr:nvSpPr>
      <xdr:spPr bwMode="auto">
        <a:xfrm>
          <a:off x="441960" y="937260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29028" name="Rectangle 4"/>
        <xdr:cNvSpPr>
          <a:spLocks noChangeArrowheads="1"/>
        </xdr:cNvSpPr>
      </xdr:nvSpPr>
      <xdr:spPr bwMode="auto">
        <a:xfrm>
          <a:off x="4747260" y="864108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29029" name="Rectangle 5"/>
        <xdr:cNvSpPr>
          <a:spLocks noChangeArrowheads="1"/>
        </xdr:cNvSpPr>
      </xdr:nvSpPr>
      <xdr:spPr bwMode="auto">
        <a:xfrm>
          <a:off x="2263140" y="947166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29030" name="Rectangle 6"/>
        <xdr:cNvSpPr>
          <a:spLocks noChangeArrowheads="1"/>
        </xdr:cNvSpPr>
      </xdr:nvSpPr>
      <xdr:spPr bwMode="auto">
        <a:xfrm>
          <a:off x="1691640" y="841248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29031" name="Rectangle 7"/>
        <xdr:cNvSpPr>
          <a:spLocks noChangeArrowheads="1"/>
        </xdr:cNvSpPr>
      </xdr:nvSpPr>
      <xdr:spPr bwMode="auto">
        <a:xfrm>
          <a:off x="1013460" y="925068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29032" name="Rectangle 8"/>
        <xdr:cNvSpPr>
          <a:spLocks noChangeArrowheads="1"/>
        </xdr:cNvSpPr>
      </xdr:nvSpPr>
      <xdr:spPr bwMode="auto">
        <a:xfrm>
          <a:off x="2240280" y="965454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29033" name="Text Box 9"/>
        <xdr:cNvSpPr txBox="1">
          <a:spLocks noChangeArrowheads="1"/>
        </xdr:cNvSpPr>
      </xdr:nvSpPr>
      <xdr:spPr bwMode="auto">
        <a:xfrm>
          <a:off x="106680" y="922782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29034" name="Text Box 10"/>
        <xdr:cNvSpPr txBox="1">
          <a:spLocks noChangeArrowheads="1"/>
        </xdr:cNvSpPr>
      </xdr:nvSpPr>
      <xdr:spPr bwMode="auto">
        <a:xfrm>
          <a:off x="1645920" y="807720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29035" name="Text Box 11"/>
        <xdr:cNvSpPr txBox="1">
          <a:spLocks noChangeArrowheads="1"/>
        </xdr:cNvSpPr>
      </xdr:nvSpPr>
      <xdr:spPr bwMode="auto">
        <a:xfrm>
          <a:off x="967740" y="947928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29036" name="Text Box 12"/>
        <xdr:cNvSpPr txBox="1">
          <a:spLocks noChangeArrowheads="1"/>
        </xdr:cNvSpPr>
      </xdr:nvSpPr>
      <xdr:spPr bwMode="auto">
        <a:xfrm>
          <a:off x="0" y="867156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29037" name="Text Box 13"/>
        <xdr:cNvSpPr txBox="1">
          <a:spLocks noChangeArrowheads="1"/>
        </xdr:cNvSpPr>
      </xdr:nvSpPr>
      <xdr:spPr bwMode="auto">
        <a:xfrm>
          <a:off x="2827020" y="831342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29038" name="Text Box 14"/>
        <xdr:cNvSpPr txBox="1">
          <a:spLocks noChangeArrowheads="1"/>
        </xdr:cNvSpPr>
      </xdr:nvSpPr>
      <xdr:spPr bwMode="auto">
        <a:xfrm flipV="1">
          <a:off x="1927860" y="875538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29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30049" name="Rectangle 1"/>
        <xdr:cNvSpPr>
          <a:spLocks noChangeArrowheads="1"/>
        </xdr:cNvSpPr>
      </xdr:nvSpPr>
      <xdr:spPr bwMode="auto">
        <a:xfrm>
          <a:off x="1943100" y="945642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30050" name="Rectangle 2"/>
        <xdr:cNvSpPr>
          <a:spLocks noChangeArrowheads="1"/>
        </xdr:cNvSpPr>
      </xdr:nvSpPr>
      <xdr:spPr bwMode="auto">
        <a:xfrm>
          <a:off x="335280" y="90754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30051" name="Rectangle 3"/>
        <xdr:cNvSpPr>
          <a:spLocks noChangeArrowheads="1"/>
        </xdr:cNvSpPr>
      </xdr:nvSpPr>
      <xdr:spPr bwMode="auto">
        <a:xfrm>
          <a:off x="441960" y="937260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30052" name="Rectangle 4"/>
        <xdr:cNvSpPr>
          <a:spLocks noChangeArrowheads="1"/>
        </xdr:cNvSpPr>
      </xdr:nvSpPr>
      <xdr:spPr bwMode="auto">
        <a:xfrm>
          <a:off x="4747260" y="864108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30053" name="Rectangle 5"/>
        <xdr:cNvSpPr>
          <a:spLocks noChangeArrowheads="1"/>
        </xdr:cNvSpPr>
      </xdr:nvSpPr>
      <xdr:spPr bwMode="auto">
        <a:xfrm>
          <a:off x="2263140" y="947166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30054" name="Rectangle 6"/>
        <xdr:cNvSpPr>
          <a:spLocks noChangeArrowheads="1"/>
        </xdr:cNvSpPr>
      </xdr:nvSpPr>
      <xdr:spPr bwMode="auto">
        <a:xfrm>
          <a:off x="1691640" y="841248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30055" name="Rectangle 7"/>
        <xdr:cNvSpPr>
          <a:spLocks noChangeArrowheads="1"/>
        </xdr:cNvSpPr>
      </xdr:nvSpPr>
      <xdr:spPr bwMode="auto">
        <a:xfrm>
          <a:off x="1013460" y="925068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30056" name="Rectangle 8"/>
        <xdr:cNvSpPr>
          <a:spLocks noChangeArrowheads="1"/>
        </xdr:cNvSpPr>
      </xdr:nvSpPr>
      <xdr:spPr bwMode="auto">
        <a:xfrm>
          <a:off x="2240280" y="965454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30057" name="Text Box 9"/>
        <xdr:cNvSpPr txBox="1">
          <a:spLocks noChangeArrowheads="1"/>
        </xdr:cNvSpPr>
      </xdr:nvSpPr>
      <xdr:spPr bwMode="auto">
        <a:xfrm>
          <a:off x="106680" y="922782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30058" name="Text Box 10"/>
        <xdr:cNvSpPr txBox="1">
          <a:spLocks noChangeArrowheads="1"/>
        </xdr:cNvSpPr>
      </xdr:nvSpPr>
      <xdr:spPr bwMode="auto">
        <a:xfrm>
          <a:off x="1645920" y="807720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30059" name="Text Box 11"/>
        <xdr:cNvSpPr txBox="1">
          <a:spLocks noChangeArrowheads="1"/>
        </xdr:cNvSpPr>
      </xdr:nvSpPr>
      <xdr:spPr bwMode="auto">
        <a:xfrm>
          <a:off x="967740" y="947928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30060" name="Text Box 12"/>
        <xdr:cNvSpPr txBox="1">
          <a:spLocks noChangeArrowheads="1"/>
        </xdr:cNvSpPr>
      </xdr:nvSpPr>
      <xdr:spPr bwMode="auto">
        <a:xfrm>
          <a:off x="0" y="867156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30061" name="Text Box 13"/>
        <xdr:cNvSpPr txBox="1">
          <a:spLocks noChangeArrowheads="1"/>
        </xdr:cNvSpPr>
      </xdr:nvSpPr>
      <xdr:spPr bwMode="auto">
        <a:xfrm>
          <a:off x="2827020" y="831342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30062" name="Text Box 14"/>
        <xdr:cNvSpPr txBox="1">
          <a:spLocks noChangeArrowheads="1"/>
        </xdr:cNvSpPr>
      </xdr:nvSpPr>
      <xdr:spPr bwMode="auto">
        <a:xfrm flipV="1">
          <a:off x="1927860" y="875538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8</xdr:col>
      <xdr:colOff>0</xdr:colOff>
      <xdr:row>27</xdr:row>
      <xdr:rowOff>121920</xdr:rowOff>
    </xdr:to>
    <xdr:graphicFrame macro="">
      <xdr:nvGraphicFramePr>
        <xdr:cNvPr id="130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54625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54626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54627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54628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54629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54630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54631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54632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54633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54634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54635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54636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54637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54638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546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556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56673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56674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56675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56676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56677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56678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56679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56680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56681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56682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56683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56684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56685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56686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566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577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58721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58722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58723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58724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58725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58726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58727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58728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58729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58730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58731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58732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58733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58734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5873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51</xdr:row>
      <xdr:rowOff>106680</xdr:rowOff>
    </xdr:from>
    <xdr:to>
      <xdr:col>1</xdr:col>
      <xdr:colOff>1783080</xdr:colOff>
      <xdr:row>52</xdr:row>
      <xdr:rowOff>129540</xdr:rowOff>
    </xdr:to>
    <xdr:sp macro="" textlink="">
      <xdr:nvSpPr>
        <xdr:cNvPr id="159745" name="Rectangle 1"/>
        <xdr:cNvSpPr>
          <a:spLocks noChangeArrowheads="1"/>
        </xdr:cNvSpPr>
      </xdr:nvSpPr>
      <xdr:spPr bwMode="auto">
        <a:xfrm>
          <a:off x="1943100" y="94640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0</xdr:col>
      <xdr:colOff>335280</xdr:colOff>
      <xdr:row>49</xdr:row>
      <xdr:rowOff>60960</xdr:rowOff>
    </xdr:from>
    <xdr:to>
      <xdr:col>1</xdr:col>
      <xdr:colOff>114300</xdr:colOff>
      <xdr:row>50</xdr:row>
      <xdr:rowOff>76200</xdr:rowOff>
    </xdr:to>
    <xdr:sp macro="" textlink="">
      <xdr:nvSpPr>
        <xdr:cNvPr id="159746" name="Rectangle 2"/>
        <xdr:cNvSpPr>
          <a:spLocks noChangeArrowheads="1"/>
        </xdr:cNvSpPr>
      </xdr:nvSpPr>
      <xdr:spPr bwMode="auto">
        <a:xfrm>
          <a:off x="335280" y="908304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441960</xdr:colOff>
      <xdr:row>51</xdr:row>
      <xdr:rowOff>22860</xdr:rowOff>
    </xdr:from>
    <xdr:to>
      <xdr:col>1</xdr:col>
      <xdr:colOff>220980</xdr:colOff>
      <xdr:row>52</xdr:row>
      <xdr:rowOff>38100</xdr:rowOff>
    </xdr:to>
    <xdr:sp macro="" textlink="">
      <xdr:nvSpPr>
        <xdr:cNvPr id="159747" name="Rectangle 3"/>
        <xdr:cNvSpPr>
          <a:spLocks noChangeArrowheads="1"/>
        </xdr:cNvSpPr>
      </xdr:nvSpPr>
      <xdr:spPr bwMode="auto">
        <a:xfrm>
          <a:off x="441960" y="938022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4</xdr:col>
      <xdr:colOff>1219200</xdr:colOff>
      <xdr:row>46</xdr:row>
      <xdr:rowOff>129540</xdr:rowOff>
    </xdr:from>
    <xdr:to>
      <xdr:col>4</xdr:col>
      <xdr:colOff>1623060</xdr:colOff>
      <xdr:row>47</xdr:row>
      <xdr:rowOff>144780</xdr:rowOff>
    </xdr:to>
    <xdr:sp macro="" textlink="">
      <xdr:nvSpPr>
        <xdr:cNvPr id="159748" name="Rectangle 4"/>
        <xdr:cNvSpPr>
          <a:spLocks noChangeArrowheads="1"/>
        </xdr:cNvSpPr>
      </xdr:nvSpPr>
      <xdr:spPr bwMode="auto">
        <a:xfrm>
          <a:off x="4747260" y="86487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1</xdr:col>
      <xdr:colOff>1653540</xdr:colOff>
      <xdr:row>51</xdr:row>
      <xdr:rowOff>121920</xdr:rowOff>
    </xdr:from>
    <xdr:to>
      <xdr:col>2</xdr:col>
      <xdr:colOff>137160</xdr:colOff>
      <xdr:row>52</xdr:row>
      <xdr:rowOff>129540</xdr:rowOff>
    </xdr:to>
    <xdr:sp macro="" textlink="">
      <xdr:nvSpPr>
        <xdr:cNvPr id="159749" name="Rectangle 5"/>
        <xdr:cNvSpPr>
          <a:spLocks noChangeArrowheads="1"/>
        </xdr:cNvSpPr>
      </xdr:nvSpPr>
      <xdr:spPr bwMode="auto">
        <a:xfrm>
          <a:off x="2263140" y="947928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-75%</a:t>
          </a:r>
        </a:p>
      </xdr:txBody>
    </xdr:sp>
    <xdr:clientData/>
  </xdr:twoCellAnchor>
  <xdr:twoCellAnchor>
    <xdr:from>
      <xdr:col>1</xdr:col>
      <xdr:colOff>1082040</xdr:colOff>
      <xdr:row>45</xdr:row>
      <xdr:rowOff>68580</xdr:rowOff>
    </xdr:from>
    <xdr:to>
      <xdr:col>1</xdr:col>
      <xdr:colOff>1592580</xdr:colOff>
      <xdr:row>46</xdr:row>
      <xdr:rowOff>60960</xdr:rowOff>
    </xdr:to>
    <xdr:sp macro="" textlink="">
      <xdr:nvSpPr>
        <xdr:cNvPr id="159750" name="Rectangle 6"/>
        <xdr:cNvSpPr>
          <a:spLocks noChangeArrowheads="1"/>
        </xdr:cNvSpPr>
      </xdr:nvSpPr>
      <xdr:spPr bwMode="auto">
        <a:xfrm>
          <a:off x="1691640" y="842010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+483%</a:t>
          </a:r>
        </a:p>
      </xdr:txBody>
    </xdr:sp>
    <xdr:clientData/>
  </xdr:twoCellAnchor>
  <xdr:twoCellAnchor>
    <xdr:from>
      <xdr:col>1</xdr:col>
      <xdr:colOff>403860</xdr:colOff>
      <xdr:row>50</xdr:row>
      <xdr:rowOff>68580</xdr:rowOff>
    </xdr:from>
    <xdr:to>
      <xdr:col>1</xdr:col>
      <xdr:colOff>731520</xdr:colOff>
      <xdr:row>51</xdr:row>
      <xdr:rowOff>91440</xdr:rowOff>
    </xdr:to>
    <xdr:sp macro="" textlink="">
      <xdr:nvSpPr>
        <xdr:cNvPr id="159751" name="Rectangle 7"/>
        <xdr:cNvSpPr>
          <a:spLocks noChangeArrowheads="1"/>
        </xdr:cNvSpPr>
      </xdr:nvSpPr>
      <xdr:spPr bwMode="auto">
        <a:xfrm>
          <a:off x="1013460" y="925830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</xdr:col>
      <xdr:colOff>1630680</xdr:colOff>
      <xdr:row>52</xdr:row>
      <xdr:rowOff>137160</xdr:rowOff>
    </xdr:from>
    <xdr:to>
      <xdr:col>2</xdr:col>
      <xdr:colOff>68580</xdr:colOff>
      <xdr:row>53</xdr:row>
      <xdr:rowOff>160020</xdr:rowOff>
    </xdr:to>
    <xdr:sp macro="" textlink="">
      <xdr:nvSpPr>
        <xdr:cNvPr id="159752" name="Rectangle 8"/>
        <xdr:cNvSpPr>
          <a:spLocks noChangeArrowheads="1"/>
        </xdr:cNvSpPr>
      </xdr:nvSpPr>
      <xdr:spPr bwMode="auto">
        <a:xfrm>
          <a:off x="2240280" y="966216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106680</xdr:colOff>
      <xdr:row>50</xdr:row>
      <xdr:rowOff>45720</xdr:rowOff>
    </xdr:from>
    <xdr:to>
      <xdr:col>0</xdr:col>
      <xdr:colOff>502920</xdr:colOff>
      <xdr:row>51</xdr:row>
      <xdr:rowOff>68580</xdr:rowOff>
    </xdr:to>
    <xdr:sp macro="" textlink="">
      <xdr:nvSpPr>
        <xdr:cNvPr id="159753" name="Text Box 9"/>
        <xdr:cNvSpPr txBox="1">
          <a:spLocks noChangeArrowheads="1"/>
        </xdr:cNvSpPr>
      </xdr:nvSpPr>
      <xdr:spPr bwMode="auto">
        <a:xfrm>
          <a:off x="106680" y="9235440"/>
          <a:ext cx="3962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+73%</a:t>
          </a:r>
        </a:p>
      </xdr:txBody>
    </xdr:sp>
    <xdr:clientData/>
  </xdr:twoCellAnchor>
  <xdr:twoCellAnchor>
    <xdr:from>
      <xdr:col>1</xdr:col>
      <xdr:colOff>1036320</xdr:colOff>
      <xdr:row>43</xdr:row>
      <xdr:rowOff>68580</xdr:rowOff>
    </xdr:from>
    <xdr:to>
      <xdr:col>1</xdr:col>
      <xdr:colOff>1584960</xdr:colOff>
      <xdr:row>44</xdr:row>
      <xdr:rowOff>91440</xdr:rowOff>
    </xdr:to>
    <xdr:sp macro="" textlink="">
      <xdr:nvSpPr>
        <xdr:cNvPr id="159754" name="Text Box 10"/>
        <xdr:cNvSpPr txBox="1">
          <a:spLocks noChangeArrowheads="1"/>
        </xdr:cNvSpPr>
      </xdr:nvSpPr>
      <xdr:spPr bwMode="auto">
        <a:xfrm>
          <a:off x="1645920" y="8084820"/>
          <a:ext cx="54864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+243%</a:t>
          </a:r>
        </a:p>
      </xdr:txBody>
    </xdr:sp>
    <xdr:clientData/>
  </xdr:twoCellAnchor>
  <xdr:twoCellAnchor>
    <xdr:from>
      <xdr:col>1</xdr:col>
      <xdr:colOff>358140</xdr:colOff>
      <xdr:row>51</xdr:row>
      <xdr:rowOff>129540</xdr:rowOff>
    </xdr:from>
    <xdr:to>
      <xdr:col>1</xdr:col>
      <xdr:colOff>868680</xdr:colOff>
      <xdr:row>52</xdr:row>
      <xdr:rowOff>144780</xdr:rowOff>
    </xdr:to>
    <xdr:sp macro="" textlink="">
      <xdr:nvSpPr>
        <xdr:cNvPr id="159755" name="Text Box 11"/>
        <xdr:cNvSpPr txBox="1">
          <a:spLocks noChangeArrowheads="1"/>
        </xdr:cNvSpPr>
      </xdr:nvSpPr>
      <xdr:spPr bwMode="auto">
        <a:xfrm>
          <a:off x="967740" y="9486900"/>
          <a:ext cx="510540" cy="182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+251%</a:t>
          </a:r>
        </a:p>
      </xdr:txBody>
    </xdr:sp>
    <xdr:clientData/>
  </xdr:twoCellAnchor>
  <xdr:twoCellAnchor>
    <xdr:from>
      <xdr:col>0</xdr:col>
      <xdr:colOff>0</xdr:colOff>
      <xdr:row>46</xdr:row>
      <xdr:rowOff>160020</xdr:rowOff>
    </xdr:from>
    <xdr:to>
      <xdr:col>0</xdr:col>
      <xdr:colOff>373380</xdr:colOff>
      <xdr:row>48</xdr:row>
      <xdr:rowOff>0</xdr:rowOff>
    </xdr:to>
    <xdr:sp macro="" textlink="">
      <xdr:nvSpPr>
        <xdr:cNvPr id="159756" name="Text Box 12"/>
        <xdr:cNvSpPr txBox="1">
          <a:spLocks noChangeArrowheads="1"/>
        </xdr:cNvSpPr>
      </xdr:nvSpPr>
      <xdr:spPr bwMode="auto">
        <a:xfrm>
          <a:off x="0" y="8679180"/>
          <a:ext cx="373380" cy="1752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+988</a:t>
          </a:r>
        </a:p>
      </xdr:txBody>
    </xdr:sp>
    <xdr:clientData/>
  </xdr:twoCellAnchor>
  <xdr:twoCellAnchor>
    <xdr:from>
      <xdr:col>2</xdr:col>
      <xdr:colOff>251460</xdr:colOff>
      <xdr:row>44</xdr:row>
      <xdr:rowOff>137160</xdr:rowOff>
    </xdr:from>
    <xdr:to>
      <xdr:col>3</xdr:col>
      <xdr:colOff>335280</xdr:colOff>
      <xdr:row>45</xdr:row>
      <xdr:rowOff>137160</xdr:rowOff>
    </xdr:to>
    <xdr:sp macro="" textlink="">
      <xdr:nvSpPr>
        <xdr:cNvPr id="159757" name="Text Box 13"/>
        <xdr:cNvSpPr txBox="1">
          <a:spLocks noChangeArrowheads="1"/>
        </xdr:cNvSpPr>
      </xdr:nvSpPr>
      <xdr:spPr bwMode="auto">
        <a:xfrm>
          <a:off x="2827020" y="8321040"/>
          <a:ext cx="42672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-112%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1318260</xdr:colOff>
      <xdr:row>47</xdr:row>
      <xdr:rowOff>76200</xdr:rowOff>
    </xdr:from>
    <xdr:to>
      <xdr:col>1</xdr:col>
      <xdr:colOff>1760220</xdr:colOff>
      <xdr:row>48</xdr:row>
      <xdr:rowOff>68580</xdr:rowOff>
    </xdr:to>
    <xdr:sp macro="" textlink="">
      <xdr:nvSpPr>
        <xdr:cNvPr id="159758" name="Text Box 14"/>
        <xdr:cNvSpPr txBox="1">
          <a:spLocks noChangeArrowheads="1"/>
        </xdr:cNvSpPr>
      </xdr:nvSpPr>
      <xdr:spPr bwMode="auto">
        <a:xfrm flipV="1">
          <a:off x="1927860" y="8763000"/>
          <a:ext cx="441960" cy="1600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-70%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5975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17</xdr:col>
      <xdr:colOff>0</xdr:colOff>
      <xdr:row>38</xdr:row>
      <xdr:rowOff>60960</xdr:rowOff>
    </xdr:to>
    <xdr:graphicFrame macro="">
      <xdr:nvGraphicFramePr>
        <xdr:cNvPr id="16078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3Q%202000/Management%20Summary/MgmtSum-Q3-prel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U36"/>
  <sheetViews>
    <sheetView topLeftCell="AA1" workbookViewId="0">
      <selection activeCell="AM26" sqref="AM26"/>
    </sheetView>
  </sheetViews>
  <sheetFormatPr defaultRowHeight="13.2"/>
  <cols>
    <col min="1" max="1" width="12" customWidth="1"/>
    <col min="2" max="2" width="19" customWidth="1"/>
    <col min="3" max="3" width="10.33203125" hidden="1" customWidth="1"/>
    <col min="4" max="10" width="9.109375" hidden="1" customWidth="1"/>
    <col min="44" max="44" width="11.33203125" bestFit="1" customWidth="1"/>
    <col min="47" max="47" width="10.33203125" bestFit="1" customWidth="1"/>
  </cols>
  <sheetData>
    <row r="2" spans="1:47">
      <c r="B2" s="29" t="s">
        <v>31</v>
      </c>
    </row>
    <row r="3" spans="1:47">
      <c r="B3" t="s">
        <v>32</v>
      </c>
    </row>
    <row r="5" spans="1:47">
      <c r="C5" s="8">
        <v>35796</v>
      </c>
      <c r="D5" s="8">
        <v>35827</v>
      </c>
      <c r="E5" s="8">
        <v>35855</v>
      </c>
      <c r="F5" s="8">
        <v>35886</v>
      </c>
      <c r="G5" s="8">
        <v>35916</v>
      </c>
      <c r="H5" s="8">
        <v>35947</v>
      </c>
      <c r="I5" s="8">
        <v>35977</v>
      </c>
      <c r="J5" s="8">
        <v>36008</v>
      </c>
      <c r="K5" s="8">
        <v>36039</v>
      </c>
      <c r="L5" s="8">
        <v>36069</v>
      </c>
      <c r="M5" s="8">
        <v>36100</v>
      </c>
      <c r="N5" s="8">
        <v>36130</v>
      </c>
      <c r="O5" s="8">
        <v>36161</v>
      </c>
      <c r="P5" s="8">
        <v>36192</v>
      </c>
      <c r="Q5" s="8">
        <v>36220</v>
      </c>
      <c r="R5" s="8">
        <v>36251</v>
      </c>
      <c r="S5" s="8">
        <v>36281</v>
      </c>
      <c r="T5" s="8">
        <v>36312</v>
      </c>
      <c r="U5" s="8">
        <v>36342</v>
      </c>
      <c r="V5" s="8">
        <v>36373</v>
      </c>
      <c r="W5" s="8">
        <v>36404</v>
      </c>
      <c r="X5" s="8">
        <v>36434</v>
      </c>
      <c r="Y5" s="8">
        <v>36465</v>
      </c>
      <c r="Z5" s="8">
        <v>36495</v>
      </c>
      <c r="AA5" s="8">
        <v>36526</v>
      </c>
      <c r="AB5" s="8">
        <v>36557</v>
      </c>
      <c r="AC5" s="8">
        <v>36586</v>
      </c>
      <c r="AD5" s="8">
        <v>36617</v>
      </c>
      <c r="AE5" s="8">
        <v>36647</v>
      </c>
      <c r="AF5" s="8">
        <v>36678</v>
      </c>
      <c r="AG5" s="8">
        <v>36708</v>
      </c>
      <c r="AH5" s="8">
        <v>36739</v>
      </c>
      <c r="AI5" s="8">
        <v>36770</v>
      </c>
      <c r="AJ5" s="8">
        <v>36800</v>
      </c>
      <c r="AK5" s="8">
        <v>36831</v>
      </c>
      <c r="AL5" s="8">
        <v>36861</v>
      </c>
      <c r="AM5" s="8">
        <v>36892</v>
      </c>
      <c r="AN5" s="8">
        <v>36923</v>
      </c>
      <c r="AO5" s="8">
        <v>36951</v>
      </c>
      <c r="AP5" s="8">
        <v>36982</v>
      </c>
      <c r="AQ5" s="8">
        <v>37012</v>
      </c>
      <c r="AR5" s="8">
        <v>37043</v>
      </c>
      <c r="AS5" s="8">
        <v>37073</v>
      </c>
      <c r="AT5" s="8">
        <v>37104</v>
      </c>
      <c r="AU5" s="8">
        <v>37135</v>
      </c>
    </row>
    <row r="6" spans="1:47">
      <c r="A6" s="32"/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47">
      <c r="B7" t="s">
        <v>33</v>
      </c>
      <c r="C7" s="9"/>
      <c r="D7" s="9"/>
      <c r="E7" s="9"/>
      <c r="F7" s="9"/>
      <c r="G7" s="9"/>
      <c r="H7" s="9"/>
      <c r="I7" s="9"/>
      <c r="J7" s="9"/>
      <c r="K7" s="34">
        <v>1455.9960000000005</v>
      </c>
      <c r="L7" s="40">
        <v>-125.34099999999992</v>
      </c>
      <c r="M7" s="40">
        <v>1830.5050572287594</v>
      </c>
      <c r="N7" s="40">
        <v>128.77098369594512</v>
      </c>
      <c r="O7" s="40">
        <v>1047.3111925898302</v>
      </c>
      <c r="P7" s="40">
        <v>-302.78687513531929</v>
      </c>
      <c r="Q7" s="40">
        <v>1110.6337407205524</v>
      </c>
      <c r="R7" s="40">
        <v>433.10342575033695</v>
      </c>
      <c r="S7" s="40">
        <v>524.08121029490189</v>
      </c>
      <c r="T7" s="40">
        <v>1222.6189841339647</v>
      </c>
      <c r="U7" s="40">
        <v>463.36324108943677</v>
      </c>
      <c r="V7" s="40">
        <v>1961.3021405668585</v>
      </c>
      <c r="W7" s="40">
        <v>1647.9031426699928</v>
      </c>
      <c r="X7" s="40">
        <v>69.259362026654685</v>
      </c>
      <c r="Y7" s="40">
        <v>-117.62420982514777</v>
      </c>
      <c r="Z7" s="40">
        <v>1230.8362918949801</v>
      </c>
      <c r="AA7" s="41">
        <v>1273.1661216618477</v>
      </c>
      <c r="AB7" s="34">
        <v>104.21296582888625</v>
      </c>
      <c r="AC7" s="34">
        <v>1774.9260084711709</v>
      </c>
      <c r="AD7" s="40">
        <v>-4540.3321356728438</v>
      </c>
      <c r="AE7" s="40">
        <v>682.70663568879183</v>
      </c>
      <c r="AF7" s="40">
        <v>6920.2188191043169</v>
      </c>
      <c r="AG7" s="40">
        <v>-5354.1008389819763</v>
      </c>
      <c r="AH7" s="40">
        <v>-3939.2412163847748</v>
      </c>
      <c r="AI7" s="40">
        <v>12203.895941706431</v>
      </c>
      <c r="AJ7" s="40">
        <v>-2189.6697765522908</v>
      </c>
      <c r="AK7" s="40">
        <v>5754.8280719251397</v>
      </c>
      <c r="AL7" s="40">
        <v>24919.476569613562</v>
      </c>
      <c r="AM7" s="42">
        <v>3111.5962946542459</v>
      </c>
      <c r="AN7" s="34">
        <v>-6933.2111832360324</v>
      </c>
      <c r="AO7" s="34">
        <v>38736.937828969028</v>
      </c>
      <c r="AP7" s="34">
        <v>-27819.113819602393</v>
      </c>
      <c r="AQ7" s="34">
        <v>-20720.002029356485</v>
      </c>
      <c r="AR7" s="34">
        <v>-18014.600217534138</v>
      </c>
      <c r="AS7" s="34">
        <v>-24366.776263514119</v>
      </c>
      <c r="AT7" s="34">
        <v>-12003.937437989216</v>
      </c>
      <c r="AU7" s="34">
        <v>-8136.1175877228879</v>
      </c>
    </row>
    <row r="8" spans="1:47">
      <c r="B8" t="s">
        <v>34</v>
      </c>
      <c r="C8" s="9"/>
      <c r="D8" s="9"/>
      <c r="E8" s="9"/>
      <c r="F8" s="9"/>
      <c r="G8" s="9"/>
      <c r="H8" s="9"/>
      <c r="I8" s="9"/>
      <c r="J8" s="9"/>
      <c r="K8" s="34">
        <v>5553.4791231364006</v>
      </c>
      <c r="L8" s="40">
        <v>-63.463956785771579</v>
      </c>
      <c r="M8" s="40">
        <v>-6410.2495592249561</v>
      </c>
      <c r="N8" s="40">
        <v>-9009.4401458677603</v>
      </c>
      <c r="O8" s="40">
        <v>-5189.2912866027709</v>
      </c>
      <c r="P8" s="40">
        <v>-2337.1398024294081</v>
      </c>
      <c r="Q8" s="40">
        <v>7040.254208142177</v>
      </c>
      <c r="R8" s="40">
        <v>-1255.6235937101517</v>
      </c>
      <c r="S8" s="40">
        <v>-197.27889184545791</v>
      </c>
      <c r="T8" s="40">
        <v>-2004.8103058833917</v>
      </c>
      <c r="U8" s="40">
        <v>-1179.4252492280032</v>
      </c>
      <c r="V8" s="40">
        <v>-4024.0282091894805</v>
      </c>
      <c r="W8" s="40">
        <v>3552.1981349565222</v>
      </c>
      <c r="X8" s="40">
        <v>-15915.599108217642</v>
      </c>
      <c r="Y8" s="40">
        <v>1109.5741721171669</v>
      </c>
      <c r="Z8" s="40">
        <v>1918.5584928614226</v>
      </c>
      <c r="AA8" s="41">
        <v>3472.2835469391557</v>
      </c>
      <c r="AB8" s="34">
        <v>162.84424918401768</v>
      </c>
      <c r="AC8" s="34">
        <v>1781.9033343377612</v>
      </c>
      <c r="AD8" s="40">
        <v>-383.89572646612885</v>
      </c>
      <c r="AE8" s="40">
        <v>-2816.141724515865</v>
      </c>
      <c r="AF8" s="40">
        <v>3187.2119646509859</v>
      </c>
      <c r="AG8" s="40">
        <v>-1135.3850790016938</v>
      </c>
      <c r="AH8" s="40">
        <v>6553.1038182024286</v>
      </c>
      <c r="AI8" s="40">
        <v>-6995.2355992184248</v>
      </c>
      <c r="AJ8" s="40">
        <v>-3856.4600079000365</v>
      </c>
      <c r="AK8" s="40">
        <v>4826.4785481000035</v>
      </c>
      <c r="AL8" s="40">
        <v>-25212.084838200029</v>
      </c>
      <c r="AM8" s="42">
        <v>6301.1958056999656</v>
      </c>
      <c r="AN8" s="34">
        <v>361.46969560000855</v>
      </c>
      <c r="AO8" s="34">
        <v>6476.0445651999535</v>
      </c>
      <c r="AP8" s="34">
        <v>-2585.9846160999964</v>
      </c>
      <c r="AQ8" s="34">
        <v>-3378.5093705456511</v>
      </c>
      <c r="AR8" s="34">
        <v>-4843.4164727026146</v>
      </c>
      <c r="AS8" s="34">
        <v>32.1131810646487</v>
      </c>
      <c r="AT8" s="34">
        <v>-1464.3587490584227</v>
      </c>
      <c r="AU8" s="34">
        <v>-3386.3207182592437</v>
      </c>
    </row>
    <row r="9" spans="1:47">
      <c r="B9" t="s">
        <v>35</v>
      </c>
      <c r="C9" s="9"/>
      <c r="D9" s="9"/>
      <c r="E9" s="9"/>
      <c r="F9" s="9"/>
      <c r="G9" s="9"/>
      <c r="H9" s="9"/>
      <c r="I9" s="9"/>
      <c r="J9" s="9"/>
      <c r="K9" s="34">
        <v>-456.71300000000002</v>
      </c>
      <c r="L9" s="40">
        <v>3.2559999999999998</v>
      </c>
      <c r="M9" s="40">
        <v>0.45400000000000001</v>
      </c>
      <c r="N9" s="40">
        <v>-2206.5159999999996</v>
      </c>
      <c r="O9" s="40">
        <v>337.67399999999998</v>
      </c>
      <c r="P9" s="40">
        <v>-982.47949000000017</v>
      </c>
      <c r="Q9" s="40">
        <v>8731.1568937000047</v>
      </c>
      <c r="R9" s="40">
        <v>2317.3523599999994</v>
      </c>
      <c r="S9" s="40">
        <v>-4279.3298127999988</v>
      </c>
      <c r="T9" s="40">
        <v>747.19352249999997</v>
      </c>
      <c r="U9" s="40">
        <v>-134.9031676999997</v>
      </c>
      <c r="V9" s="40">
        <v>-538.94515669999987</v>
      </c>
      <c r="W9" s="40">
        <v>-2163.4568756999997</v>
      </c>
      <c r="X9" s="40">
        <v>1982.6566253999997</v>
      </c>
      <c r="Y9" s="40">
        <v>4696.869645800004</v>
      </c>
      <c r="Z9" s="40">
        <v>20.660788899999712</v>
      </c>
      <c r="AA9" s="41">
        <v>865.27428770000222</v>
      </c>
      <c r="AB9" s="34">
        <v>1.9992999998895452E-3</v>
      </c>
      <c r="AC9" s="34">
        <v>-7.0123090000000952</v>
      </c>
      <c r="AD9" s="40">
        <v>470.04294989999926</v>
      </c>
      <c r="AE9" s="40">
        <v>1930.4822106999993</v>
      </c>
      <c r="AF9" s="40">
        <v>1608.1312041999997</v>
      </c>
      <c r="AG9" s="40">
        <v>1568.4755875999995</v>
      </c>
      <c r="AH9" s="40">
        <v>-1894.3196335999996</v>
      </c>
      <c r="AI9" s="40">
        <v>-2376.9676663999999</v>
      </c>
      <c r="AJ9" s="40">
        <v>-2936.9775261000013</v>
      </c>
      <c r="AK9" s="40">
        <v>7618.9269709000018</v>
      </c>
      <c r="AL9" s="40">
        <v>5380.1555343999999</v>
      </c>
      <c r="AM9" s="42">
        <v>-2734.0010385999999</v>
      </c>
      <c r="AN9" s="34">
        <v>-184.02397379999979</v>
      </c>
      <c r="AO9" s="34">
        <v>9309.8143779999973</v>
      </c>
      <c r="AP9" s="34">
        <v>-3154.1582412000012</v>
      </c>
      <c r="AQ9" s="34">
        <v>8120.7168917999697</v>
      </c>
      <c r="AR9" s="34">
        <v>13389.596580872505</v>
      </c>
      <c r="AS9" s="34">
        <v>-1056.3724235131958</v>
      </c>
      <c r="AT9" s="34">
        <v>-3051.0821475129655</v>
      </c>
      <c r="AU9" s="34">
        <v>-6086.7534960185603</v>
      </c>
    </row>
    <row r="10" spans="1:47">
      <c r="B10" t="s">
        <v>36</v>
      </c>
      <c r="C10" s="9"/>
      <c r="D10" s="9"/>
      <c r="E10" s="9"/>
      <c r="F10" s="9"/>
      <c r="G10" s="9"/>
      <c r="H10" s="9"/>
      <c r="I10" s="9"/>
      <c r="J10" s="9"/>
      <c r="K10" s="34">
        <v>399.77700000000232</v>
      </c>
      <c r="L10" s="40">
        <v>-654.86699999999985</v>
      </c>
      <c r="M10" s="40">
        <v>5715.1049999999968</v>
      </c>
      <c r="N10" s="40">
        <v>14451.622587538772</v>
      </c>
      <c r="O10" s="40">
        <v>1340.8960000000004</v>
      </c>
      <c r="P10" s="40">
        <v>-966.93950000000109</v>
      </c>
      <c r="Q10" s="40">
        <v>1447.2480109438407</v>
      </c>
      <c r="R10" s="40">
        <v>-1281.4409352400789</v>
      </c>
      <c r="S10" s="40">
        <v>-3289.5696269544915</v>
      </c>
      <c r="T10" s="40">
        <v>1946.7140856999472</v>
      </c>
      <c r="U10" s="40">
        <v>11981.748705200005</v>
      </c>
      <c r="V10" s="40">
        <v>7843.1703081470405</v>
      </c>
      <c r="W10" s="40">
        <v>-4454.1624807414883</v>
      </c>
      <c r="X10" s="40">
        <v>-6509.0241969999961</v>
      </c>
      <c r="Y10" s="40">
        <v>11219.417454099977</v>
      </c>
      <c r="Z10" s="40">
        <v>9544.8992649000247</v>
      </c>
      <c r="AA10" s="41">
        <v>9210.5794799398991</v>
      </c>
      <c r="AB10" s="34">
        <v>-2420.8136649036983</v>
      </c>
      <c r="AC10" s="34">
        <v>528.47637564082379</v>
      </c>
      <c r="AD10" s="40">
        <v>-5154.0331776749745</v>
      </c>
      <c r="AE10" s="40">
        <v>-1577.1588716309057</v>
      </c>
      <c r="AF10" s="40">
        <v>5998.8605652988135</v>
      </c>
      <c r="AG10" s="40">
        <v>-9501.1823757023722</v>
      </c>
      <c r="AH10" s="40">
        <v>27494.80008979734</v>
      </c>
      <c r="AI10" s="40">
        <v>-8321.9666312889476</v>
      </c>
      <c r="AJ10" s="40">
        <v>-13440.365979498267</v>
      </c>
      <c r="AK10" s="40">
        <v>-2131.820470405065</v>
      </c>
      <c r="AL10" s="40">
        <v>-14031.111941751089</v>
      </c>
      <c r="AM10" s="42">
        <v>-8715.9698094199848</v>
      </c>
      <c r="AN10" s="34">
        <v>3906.3980470999613</v>
      </c>
      <c r="AO10" s="34">
        <v>-3841.5607140000166</v>
      </c>
      <c r="AP10" s="34">
        <v>-2569.9723367000033</v>
      </c>
      <c r="AQ10" s="34">
        <v>1537.5090633999844</v>
      </c>
      <c r="AR10" s="34">
        <v>-11485.870014780703</v>
      </c>
      <c r="AS10" s="34">
        <v>-4719.412868599994</v>
      </c>
      <c r="AT10" s="34">
        <v>-4342.71288309999</v>
      </c>
      <c r="AU10" s="34">
        <v>-2100.2640300000066</v>
      </c>
    </row>
    <row r="11" spans="1:47">
      <c r="B11" t="s">
        <v>37</v>
      </c>
      <c r="C11" s="9"/>
      <c r="D11" s="9"/>
      <c r="E11" s="9"/>
      <c r="F11" s="9"/>
      <c r="G11" s="9"/>
      <c r="H11" s="9"/>
      <c r="I11" s="9"/>
      <c r="J11" s="9"/>
      <c r="K11" s="34">
        <v>2109.5230499999961</v>
      </c>
      <c r="L11" s="40">
        <v>-1032.893</v>
      </c>
      <c r="M11" s="40">
        <v>-903.19799999999998</v>
      </c>
      <c r="N11" s="40">
        <v>-9669.3580699999984</v>
      </c>
      <c r="O11" s="40">
        <v>-260.47799999999995</v>
      </c>
      <c r="P11" s="40">
        <v>-271.62318499999992</v>
      </c>
      <c r="Q11" s="40">
        <v>-743.78075409999701</v>
      </c>
      <c r="R11" s="40">
        <v>26.97827420000192</v>
      </c>
      <c r="S11" s="40">
        <v>-2016.3854119999919</v>
      </c>
      <c r="T11" s="40">
        <v>-4718.8714724892188</v>
      </c>
      <c r="U11" s="40">
        <v>-9281.6981728156243</v>
      </c>
      <c r="V11" s="40">
        <v>-3915.5993238999936</v>
      </c>
      <c r="W11" s="40">
        <v>1948.6277682340726</v>
      </c>
      <c r="X11" s="40">
        <v>-2669.4444655594743</v>
      </c>
      <c r="Y11" s="40">
        <v>27.079814534605475</v>
      </c>
      <c r="Z11" s="40">
        <v>-466.10762124476065</v>
      </c>
      <c r="AA11" s="41">
        <v>4272.3698601429051</v>
      </c>
      <c r="AB11" s="34">
        <v>-3463.0143581345155</v>
      </c>
      <c r="AC11" s="34">
        <v>1065.5580093909923</v>
      </c>
      <c r="AD11" s="40">
        <v>-463.50358782989997</v>
      </c>
      <c r="AE11" s="40">
        <v>2134.3916452714084</v>
      </c>
      <c r="AF11" s="40">
        <v>667.87992765670049</v>
      </c>
      <c r="AG11" s="40">
        <v>-1477.7468512903656</v>
      </c>
      <c r="AH11" s="40">
        <v>1769.5248577652708</v>
      </c>
      <c r="AI11" s="40">
        <v>603.63657396089195</v>
      </c>
      <c r="AJ11" s="40">
        <v>-3191.6178467444311</v>
      </c>
      <c r="AK11" s="40">
        <v>2166.2337314636202</v>
      </c>
      <c r="AL11" s="40">
        <v>-493.44609526493275</v>
      </c>
      <c r="AM11" s="42">
        <v>290.09600993572354</v>
      </c>
      <c r="AN11" s="34">
        <v>9847.8381050532644</v>
      </c>
      <c r="AO11" s="34">
        <v>1798.8164845175866</v>
      </c>
      <c r="AP11" s="34">
        <v>-710.41436534616093</v>
      </c>
      <c r="AQ11" s="34">
        <v>2375.1986468019359</v>
      </c>
      <c r="AR11" s="34">
        <v>-1234.7603418460735</v>
      </c>
      <c r="AS11" s="34">
        <v>583.15837818150146</v>
      </c>
      <c r="AT11" s="34">
        <v>-411.87178438152955</v>
      </c>
      <c r="AU11" s="34">
        <v>-1174.2719542295499</v>
      </c>
    </row>
    <row r="12" spans="1:47">
      <c r="B12" t="s">
        <v>38</v>
      </c>
      <c r="C12" s="9"/>
      <c r="D12" s="9"/>
      <c r="E12" s="9"/>
      <c r="F12" s="9"/>
      <c r="G12" s="9"/>
      <c r="H12" s="9"/>
      <c r="I12" s="9"/>
      <c r="J12" s="9"/>
      <c r="K12" s="34"/>
      <c r="L12" s="40"/>
      <c r="M12" s="40"/>
      <c r="N12" s="40"/>
      <c r="O12" s="40"/>
      <c r="P12" s="40"/>
      <c r="Q12" s="40"/>
      <c r="R12" s="43"/>
      <c r="S12" s="43"/>
      <c r="T12" s="43"/>
      <c r="U12" s="43"/>
      <c r="V12" s="43"/>
      <c r="W12" s="43"/>
      <c r="X12" s="43"/>
      <c r="Y12" s="43"/>
      <c r="Z12" s="43"/>
      <c r="AA12" s="44"/>
      <c r="AD12" s="43"/>
      <c r="AE12" s="43"/>
      <c r="AF12" s="43"/>
      <c r="AG12" s="43"/>
      <c r="AH12" s="43"/>
      <c r="AI12" s="43"/>
      <c r="AJ12" s="43"/>
      <c r="AK12" s="43"/>
      <c r="AL12" s="43"/>
      <c r="AM12" s="42">
        <v>640.27562988008185</v>
      </c>
      <c r="AN12" s="34">
        <v>4763.9359342943781</v>
      </c>
      <c r="AO12" s="34">
        <v>-909.45937320005123</v>
      </c>
      <c r="AP12" s="34">
        <v>922.3563157999497</v>
      </c>
      <c r="AQ12" s="34">
        <v>-7336.0420512999663</v>
      </c>
      <c r="AR12" s="34">
        <v>-4345.7910352999797</v>
      </c>
      <c r="AS12" s="34">
        <v>1256.2732150000052</v>
      </c>
      <c r="AT12" s="34">
        <v>4830.8772290999823</v>
      </c>
      <c r="AU12" s="34">
        <v>14041.781198599987</v>
      </c>
    </row>
    <row r="13" spans="1:47">
      <c r="B13" t="s">
        <v>39</v>
      </c>
      <c r="C13" s="9"/>
      <c r="D13" s="9"/>
      <c r="E13" s="9"/>
      <c r="F13" s="9"/>
      <c r="G13" s="9"/>
      <c r="H13" s="9"/>
      <c r="I13" s="9"/>
      <c r="J13" s="9"/>
      <c r="K13" s="34">
        <v>1296.3002187861716</v>
      </c>
      <c r="L13" s="40">
        <v>-114.35654701335474</v>
      </c>
      <c r="M13" s="40">
        <v>19.522393919864953</v>
      </c>
      <c r="N13" s="40">
        <v>2631.2449046312768</v>
      </c>
      <c r="O13" s="40">
        <v>-3290.851512327622</v>
      </c>
      <c r="P13" s="40">
        <v>-2594.0091813568142</v>
      </c>
      <c r="Q13" s="40">
        <v>148.32261087818864</v>
      </c>
      <c r="R13" s="40">
        <v>211.22753403867114</v>
      </c>
      <c r="S13" s="40">
        <v>-1036.7734095023875</v>
      </c>
      <c r="T13" s="40">
        <v>5287.2537704007218</v>
      </c>
      <c r="U13" s="40">
        <v>5921.6630490145972</v>
      </c>
      <c r="V13" s="40">
        <v>4540.7039261729897</v>
      </c>
      <c r="W13" s="40">
        <v>158.68354790000154</v>
      </c>
      <c r="X13" s="40">
        <v>-1422.5194918917089</v>
      </c>
      <c r="Y13" s="40">
        <v>-2800.9891114999887</v>
      </c>
      <c r="Z13" s="40">
        <v>3234.2268890000059</v>
      </c>
      <c r="AA13" s="41">
        <v>13045.455983600013</v>
      </c>
      <c r="AB13" s="34">
        <v>4712.3967930000044</v>
      </c>
      <c r="AC13" s="34">
        <v>-3052.0100651209782</v>
      </c>
      <c r="AD13" s="40">
        <v>-1438.4378559000047</v>
      </c>
      <c r="AE13" s="40">
        <v>3624.573435399996</v>
      </c>
      <c r="AF13" s="40">
        <v>250.77848710001078</v>
      </c>
      <c r="AG13" s="40">
        <v>-4426.4346018000124</v>
      </c>
      <c r="AH13" s="40">
        <v>4690.2554126000014</v>
      </c>
      <c r="AI13" s="40">
        <v>2087.6088919000026</v>
      </c>
      <c r="AJ13" s="40">
        <v>-218.55841610001949</v>
      </c>
      <c r="AK13" s="40">
        <v>-1123.4560814000047</v>
      </c>
      <c r="AL13" s="40">
        <v>35427.746507400014</v>
      </c>
      <c r="AM13" s="42">
        <v>-1071.9491344000035</v>
      </c>
      <c r="AN13" s="34">
        <v>-3021.4850114000087</v>
      </c>
      <c r="AO13" s="34">
        <v>305.87817500000813</v>
      </c>
      <c r="AP13" s="34">
        <v>-5979.7545822999773</v>
      </c>
      <c r="AQ13" s="34">
        <v>3726.8844250999991</v>
      </c>
      <c r="AR13" s="34">
        <v>6972.3002379999953</v>
      </c>
      <c r="AS13" s="34">
        <v>-2715.0822348000102</v>
      </c>
      <c r="AT13" s="34">
        <v>-1040.8744552999983</v>
      </c>
      <c r="AU13" s="34">
        <v>-1999.174890299983</v>
      </c>
    </row>
    <row r="14" spans="1:47">
      <c r="B14" t="s">
        <v>40</v>
      </c>
      <c r="C14" s="9"/>
      <c r="D14" s="9"/>
      <c r="E14" s="9"/>
      <c r="F14" s="9"/>
      <c r="G14" s="9"/>
      <c r="H14" s="9"/>
      <c r="I14" s="9"/>
      <c r="J14" s="9"/>
      <c r="K14" s="34">
        <v>1363.7820000000004</v>
      </c>
      <c r="L14" s="40">
        <v>164.30599999999998</v>
      </c>
      <c r="M14" s="40">
        <v>2894.973</v>
      </c>
      <c r="N14" s="40">
        <v>456.65437999999972</v>
      </c>
      <c r="O14" s="40">
        <v>1229.22633</v>
      </c>
      <c r="P14" s="40">
        <v>338.99142999999964</v>
      </c>
      <c r="Q14" s="40">
        <v>4005.7549962578933</v>
      </c>
      <c r="R14" s="40">
        <v>1358.5911966397209</v>
      </c>
      <c r="S14" s="40">
        <v>-664.17548946434385</v>
      </c>
      <c r="T14" s="40">
        <v>1157.8157838086706</v>
      </c>
      <c r="U14" s="40">
        <v>2638.2969145211546</v>
      </c>
      <c r="V14" s="40">
        <v>-828.69883375267545</v>
      </c>
      <c r="W14" s="40">
        <v>1659.4313321906873</v>
      </c>
      <c r="X14" s="40">
        <v>-2987.4554269506561</v>
      </c>
      <c r="Y14" s="40">
        <v>-939.18776655171825</v>
      </c>
      <c r="Z14" s="40">
        <v>243.90116162218703</v>
      </c>
      <c r="AA14" s="41">
        <v>3012.4221792936423</v>
      </c>
      <c r="AB14" s="34">
        <v>1671.6496090829496</v>
      </c>
      <c r="AC14" s="34">
        <v>3745.0973275514234</v>
      </c>
      <c r="AD14" s="40">
        <v>-935.55066896376002</v>
      </c>
      <c r="AE14" s="40">
        <v>399.18461753037303</v>
      </c>
      <c r="AF14" s="40">
        <v>3897.286054023728</v>
      </c>
      <c r="AG14" s="40">
        <v>-3156.4183858985502</v>
      </c>
      <c r="AH14" s="40">
        <v>-114.05304713218885</v>
      </c>
      <c r="AI14" s="40">
        <v>-2084.695354114117</v>
      </c>
      <c r="AJ14" s="40">
        <v>-1074.932441323441</v>
      </c>
      <c r="AK14" s="40">
        <v>-1993.682813354892</v>
      </c>
      <c r="AL14" s="40">
        <v>1959.2441067327431</v>
      </c>
      <c r="AM14" s="42">
        <v>1553.0033376185827</v>
      </c>
      <c r="AN14" s="34">
        <v>-1652.3430461974719</v>
      </c>
      <c r="AO14" s="34">
        <v>-381.82804022338985</v>
      </c>
      <c r="AP14" s="34">
        <v>-1119.3260410394448</v>
      </c>
      <c r="AQ14" s="34">
        <v>-766.44897896535997</v>
      </c>
      <c r="AR14" s="34">
        <v>-80.889392981416563</v>
      </c>
      <c r="AS14" s="34">
        <v>-982.89155680571662</v>
      </c>
      <c r="AT14" s="34">
        <v>-1111.7227948653617</v>
      </c>
      <c r="AU14" s="34">
        <v>-692.39535515550028</v>
      </c>
    </row>
    <row r="15" spans="1:47">
      <c r="B15" t="s">
        <v>41</v>
      </c>
      <c r="C15" s="9"/>
      <c r="D15" s="9"/>
      <c r="E15" s="9"/>
      <c r="F15" s="9"/>
      <c r="G15" s="9"/>
      <c r="H15" s="9"/>
      <c r="I15" s="9"/>
      <c r="J15" s="9"/>
      <c r="K15" s="34"/>
      <c r="L15" s="40"/>
      <c r="M15" s="40"/>
      <c r="N15" s="40"/>
      <c r="O15" s="40"/>
      <c r="P15" s="40"/>
      <c r="Q15" s="40"/>
      <c r="R15" s="43"/>
      <c r="S15" s="43"/>
      <c r="T15" s="43"/>
      <c r="U15" s="43"/>
      <c r="V15" s="43"/>
      <c r="W15" s="43"/>
      <c r="X15" s="43"/>
      <c r="Y15" s="43"/>
      <c r="Z15" s="43"/>
      <c r="AA15" s="44"/>
      <c r="AD15" s="43"/>
      <c r="AE15" s="43"/>
      <c r="AF15" s="43"/>
      <c r="AG15" s="43"/>
      <c r="AH15" s="43"/>
      <c r="AI15" s="43"/>
      <c r="AJ15" s="43"/>
      <c r="AK15" s="43"/>
      <c r="AL15" s="43"/>
      <c r="AM15" s="42">
        <v>-4110.5643802999803</v>
      </c>
      <c r="AN15" s="34">
        <v>424.6837384000184</v>
      </c>
      <c r="AO15" s="34">
        <v>-780.03781590002677</v>
      </c>
      <c r="AP15" s="34">
        <v>857.68110639999622</v>
      </c>
      <c r="AQ15" s="34">
        <v>1345.1217129999948</v>
      </c>
      <c r="AR15" s="34">
        <v>-640.20262169999819</v>
      </c>
      <c r="AS15" s="34">
        <v>273.45967859999649</v>
      </c>
      <c r="AT15" s="34">
        <v>-254.76895769999922</v>
      </c>
      <c r="AU15" s="34">
        <v>-2427.3287182999829</v>
      </c>
    </row>
    <row r="16" spans="1:47">
      <c r="B16" t="s">
        <v>42</v>
      </c>
      <c r="C16" s="9"/>
      <c r="D16" s="9"/>
      <c r="E16" s="9"/>
      <c r="F16" s="9"/>
      <c r="G16" s="9"/>
      <c r="H16" s="9"/>
      <c r="I16" s="9"/>
      <c r="J16" s="9"/>
      <c r="K16" s="34">
        <v>-4257</v>
      </c>
      <c r="L16" s="40">
        <v>0</v>
      </c>
      <c r="M16" s="40">
        <v>4524</v>
      </c>
      <c r="N16" s="40">
        <v>-148.69729999999998</v>
      </c>
      <c r="O16" s="40">
        <v>424.75800000000004</v>
      </c>
      <c r="P16" s="40">
        <v>154.15800000000002</v>
      </c>
      <c r="Q16" s="40">
        <v>1036.3509999999999</v>
      </c>
      <c r="R16" s="40">
        <v>1260.326</v>
      </c>
      <c r="S16" s="40">
        <v>-943.548</v>
      </c>
      <c r="T16" s="40">
        <v>1258.8440000000005</v>
      </c>
      <c r="U16" s="40">
        <v>926.02899999999977</v>
      </c>
      <c r="V16" s="40">
        <v>-287.58200000000016</v>
      </c>
      <c r="W16" s="40">
        <v>-82.915999999999926</v>
      </c>
      <c r="X16" s="40">
        <v>-660.42879999999991</v>
      </c>
      <c r="Y16" s="40">
        <v>-2624.8850000000007</v>
      </c>
      <c r="Z16" s="40">
        <v>-2507.761</v>
      </c>
      <c r="AA16" s="41">
        <v>-886.90100000000007</v>
      </c>
      <c r="AB16" s="34">
        <v>-901.46500000000003</v>
      </c>
      <c r="AC16" s="34">
        <v>-1671.9180000000003</v>
      </c>
      <c r="AD16" s="40">
        <v>-914.73727999999983</v>
      </c>
      <c r="AE16" s="40">
        <v>4.6020000000000003</v>
      </c>
      <c r="AF16" s="40">
        <v>-273.44799999999998</v>
      </c>
      <c r="AG16" s="40">
        <v>30.770999999999983</v>
      </c>
      <c r="AH16" s="40"/>
      <c r="AI16" s="40"/>
      <c r="AJ16" s="40"/>
      <c r="AK16" s="40"/>
      <c r="AL16" s="40"/>
      <c r="AM16" s="45"/>
      <c r="AP16" s="34"/>
      <c r="AQ16" s="34"/>
      <c r="AR16" s="34"/>
      <c r="AS16" s="34"/>
      <c r="AT16" s="34"/>
      <c r="AU16" s="34"/>
    </row>
    <row r="17" spans="1:47">
      <c r="B17" t="s">
        <v>43</v>
      </c>
      <c r="C17" s="9"/>
      <c r="D17" s="9"/>
      <c r="E17" s="9"/>
      <c r="F17" s="9"/>
      <c r="G17" s="9"/>
      <c r="H17" s="9"/>
      <c r="I17" s="9"/>
      <c r="J17" s="9"/>
      <c r="K17" s="34"/>
      <c r="L17" s="40"/>
      <c r="M17" s="40"/>
      <c r="N17" s="40"/>
      <c r="O17" s="40"/>
      <c r="P17" s="40"/>
      <c r="Q17" s="40"/>
      <c r="R17" s="43"/>
      <c r="S17" s="43"/>
      <c r="T17" s="43"/>
      <c r="U17" s="43"/>
      <c r="V17" s="43"/>
      <c r="W17" s="43"/>
      <c r="X17" s="43"/>
      <c r="Y17" s="43"/>
      <c r="Z17" s="43"/>
      <c r="AA17" s="41">
        <v>131.54</v>
      </c>
      <c r="AB17" s="34">
        <v>179.29300000000003</v>
      </c>
      <c r="AC17" s="34">
        <v>3946.0479999999998</v>
      </c>
      <c r="AD17" s="40">
        <v>196.97194762553696</v>
      </c>
      <c r="AE17" s="40">
        <v>-1521.0363700000009</v>
      </c>
      <c r="AF17" s="40">
        <v>-343.02597999999858</v>
      </c>
      <c r="AG17" s="40">
        <v>-3898.8462499999978</v>
      </c>
      <c r="AH17" s="40">
        <v>506.80341000000095</v>
      </c>
      <c r="AI17" s="40">
        <v>-1783.474989520701</v>
      </c>
      <c r="AJ17" s="40">
        <v>1308.7548738864921</v>
      </c>
      <c r="AK17" s="40">
        <v>509.50696724698781</v>
      </c>
      <c r="AL17" s="40">
        <v>-668.60182711605125</v>
      </c>
      <c r="AM17" s="42">
        <v>457.70576315006173</v>
      </c>
      <c r="AN17" s="34">
        <v>331.94727787071088</v>
      </c>
      <c r="AO17" s="34">
        <v>-8356.6505637007958</v>
      </c>
      <c r="AP17" s="34">
        <v>79.782997627236881</v>
      </c>
      <c r="AQ17" s="34">
        <v>394.92511102119005</v>
      </c>
      <c r="AR17" s="34">
        <v>-21587.824833866918</v>
      </c>
      <c r="AS17" s="34">
        <v>28.207740499999726</v>
      </c>
      <c r="AT17" s="34">
        <v>-3.3957999999528741E-3</v>
      </c>
      <c r="AU17" s="34">
        <v>-4.6081200999998213</v>
      </c>
    </row>
    <row r="18" spans="1:47">
      <c r="B18" t="s">
        <v>54</v>
      </c>
      <c r="C18" s="9"/>
      <c r="D18" s="9"/>
      <c r="E18" s="9"/>
      <c r="F18" s="9"/>
      <c r="G18" s="9"/>
      <c r="H18" s="9"/>
      <c r="I18" s="9"/>
      <c r="J18" s="9"/>
      <c r="K18" s="34">
        <v>375</v>
      </c>
      <c r="L18" s="40">
        <v>5</v>
      </c>
      <c r="M18" s="40">
        <v>208</v>
      </c>
      <c r="N18" s="40">
        <v>-188</v>
      </c>
      <c r="O18" s="40">
        <v>166</v>
      </c>
      <c r="P18" s="40">
        <v>551</v>
      </c>
      <c r="Q18" s="40">
        <v>25</v>
      </c>
      <c r="R18" s="40">
        <v>4</v>
      </c>
      <c r="S18" s="40">
        <v>-12</v>
      </c>
      <c r="T18" s="40">
        <v>-22</v>
      </c>
      <c r="U18" s="40">
        <v>18</v>
      </c>
      <c r="V18" s="40">
        <v>-1</v>
      </c>
      <c r="W18" s="40">
        <v>29</v>
      </c>
      <c r="X18" s="40">
        <v>20</v>
      </c>
      <c r="Y18" s="40">
        <v>-15</v>
      </c>
      <c r="Z18" s="40">
        <v>-771</v>
      </c>
      <c r="AA18" s="44"/>
      <c r="AD18" s="43"/>
      <c r="AE18" s="43"/>
      <c r="AF18" s="43"/>
      <c r="AG18" s="43"/>
      <c r="AH18" s="43"/>
      <c r="AI18" s="43"/>
      <c r="AJ18" s="43"/>
      <c r="AK18" s="43"/>
      <c r="AL18" s="43"/>
      <c r="AM18" s="45"/>
      <c r="AP18" s="34"/>
      <c r="AQ18" s="34"/>
      <c r="AR18" s="34"/>
      <c r="AS18" s="34"/>
      <c r="AT18" s="34"/>
      <c r="AU18" s="34"/>
    </row>
    <row r="19" spans="1:47">
      <c r="B19" t="s">
        <v>55</v>
      </c>
      <c r="C19" s="9"/>
      <c r="D19" s="9"/>
      <c r="E19" s="9"/>
      <c r="F19" s="9"/>
      <c r="G19" s="9"/>
      <c r="H19" s="9"/>
      <c r="I19" s="9"/>
      <c r="J19" s="9"/>
      <c r="K19" s="34">
        <v>-675.12049999999999</v>
      </c>
      <c r="L19" s="40">
        <v>48.756</v>
      </c>
      <c r="M19" s="40">
        <v>-182.05650000000003</v>
      </c>
      <c r="N19" s="40">
        <v>26417.018999999997</v>
      </c>
      <c r="O19" s="40">
        <v>-735.05349999999999</v>
      </c>
      <c r="P19" s="40">
        <v>-92.668268012142391</v>
      </c>
      <c r="Q19" s="40">
        <v>14681.640268522026</v>
      </c>
      <c r="R19" s="40">
        <v>394.51596475091446</v>
      </c>
      <c r="S19" s="40">
        <v>-689.90973022853473</v>
      </c>
      <c r="T19" s="40">
        <v>3474.1442255542511</v>
      </c>
      <c r="U19" s="40">
        <v>878.45600000000013</v>
      </c>
      <c r="V19" s="40">
        <v>2198.7059999999992</v>
      </c>
      <c r="W19" s="40">
        <v>1933.8039999999999</v>
      </c>
      <c r="X19" s="40">
        <v>-1963.7980000000002</v>
      </c>
      <c r="Y19" s="40">
        <v>1637.3715000000002</v>
      </c>
      <c r="Z19" s="40">
        <v>586.21100000000001</v>
      </c>
      <c r="AA19" s="44"/>
      <c r="AD19" s="43"/>
      <c r="AE19" s="43"/>
      <c r="AF19" s="43"/>
      <c r="AG19" s="43"/>
      <c r="AH19" s="43"/>
      <c r="AI19" s="43"/>
      <c r="AJ19" s="43"/>
      <c r="AK19" s="43"/>
      <c r="AL19" s="43"/>
      <c r="AM19" s="45"/>
      <c r="AP19" s="34"/>
      <c r="AQ19" s="34"/>
      <c r="AR19" s="34"/>
      <c r="AS19" s="34"/>
      <c r="AT19" s="34"/>
      <c r="AU19" s="34"/>
    </row>
    <row r="20" spans="1:47">
      <c r="B20" t="s">
        <v>56</v>
      </c>
      <c r="C20" s="9"/>
      <c r="D20" s="9"/>
      <c r="E20" s="9"/>
      <c r="F20" s="9"/>
      <c r="G20" s="9"/>
      <c r="H20" s="9"/>
      <c r="I20" s="9"/>
      <c r="J20" s="9"/>
      <c r="K20" s="34"/>
      <c r="L20" s="40"/>
      <c r="M20" s="40">
        <v>416.09700000000004</v>
      </c>
      <c r="N20" s="40">
        <v>-696.22300000000007</v>
      </c>
      <c r="O20" s="40">
        <v>539.86300000000006</v>
      </c>
      <c r="P20" s="40">
        <v>267.83099999999996</v>
      </c>
      <c r="Q20" s="40">
        <v>153.93399999999986</v>
      </c>
      <c r="R20" s="40">
        <v>-231.29400000000012</v>
      </c>
      <c r="S20" s="40">
        <v>-559.96199999999976</v>
      </c>
      <c r="T20" s="40">
        <v>1823.69</v>
      </c>
      <c r="U20" s="40">
        <v>-201.46799999999999</v>
      </c>
      <c r="V20" s="40">
        <v>951.94699999999989</v>
      </c>
      <c r="W20" s="40">
        <v>2120.2451123000001</v>
      </c>
      <c r="X20" s="40">
        <v>-440.17573279999999</v>
      </c>
      <c r="Y20" s="40">
        <v>333.77900000000005</v>
      </c>
      <c r="Z20" s="40">
        <v>108.26800000000014</v>
      </c>
      <c r="AA20" s="41">
        <v>656.55881899999997</v>
      </c>
      <c r="AB20" s="34">
        <v>-155.32965549999989</v>
      </c>
      <c r="AC20" s="34">
        <v>-599.86148750000041</v>
      </c>
      <c r="AD20" s="40">
        <v>-545.09774800000014</v>
      </c>
      <c r="AE20" s="40">
        <v>1575.9059338999998</v>
      </c>
      <c r="AF20" s="40">
        <v>96.959560699999756</v>
      </c>
      <c r="AG20" s="40">
        <v>-2328.0256849000007</v>
      </c>
      <c r="AH20" s="40">
        <v>-869.60657820000097</v>
      </c>
      <c r="AI20" s="40">
        <v>-1676.0192763999996</v>
      </c>
      <c r="AJ20" s="40">
        <v>1016.0983755000029</v>
      </c>
      <c r="AK20" s="40">
        <v>-1335.308158399997</v>
      </c>
      <c r="AL20" s="40">
        <v>152.39563700000332</v>
      </c>
      <c r="AM20" s="45"/>
      <c r="AP20" s="34"/>
      <c r="AQ20" s="34"/>
      <c r="AR20" s="34"/>
      <c r="AS20" s="34"/>
      <c r="AT20" s="34"/>
      <c r="AU20" s="34"/>
    </row>
    <row r="21" spans="1:47">
      <c r="B21" t="s">
        <v>44</v>
      </c>
      <c r="C21" s="9"/>
      <c r="D21" s="9"/>
      <c r="E21" s="9"/>
      <c r="F21" s="9"/>
      <c r="G21" s="9"/>
      <c r="H21" s="9"/>
      <c r="I21" s="9"/>
      <c r="J21" s="9"/>
      <c r="K21" s="34">
        <v>-1.6560000000000006</v>
      </c>
      <c r="L21" s="40">
        <v>7.0000000000000001E-3</v>
      </c>
      <c r="M21" s="40">
        <v>-0.55000000000000004</v>
      </c>
      <c r="N21" s="40">
        <v>3.0000000000000001E-3</v>
      </c>
      <c r="O21" s="40">
        <v>317.947</v>
      </c>
      <c r="P21" s="40">
        <v>154.542</v>
      </c>
      <c r="Q21" s="40">
        <v>-106.30800000000001</v>
      </c>
      <c r="R21" s="40">
        <v>4.2819999999932639E-4</v>
      </c>
      <c r="S21" s="40">
        <v>634.96176460000004</v>
      </c>
      <c r="T21" s="40">
        <v>385.89600000000002</v>
      </c>
      <c r="U21" s="40">
        <v>336.65300000000002</v>
      </c>
      <c r="V21" s="40">
        <v>286.71499999999997</v>
      </c>
      <c r="W21" s="40">
        <v>73.224999999999994</v>
      </c>
      <c r="X21" s="40">
        <v>-76.566999999999993</v>
      </c>
      <c r="Y21" s="40">
        <v>-85.652000000000001</v>
      </c>
      <c r="Z21" s="40">
        <v>-10.272548699999987</v>
      </c>
      <c r="AA21" s="41">
        <v>4991.6539568999997</v>
      </c>
      <c r="AB21" s="34">
        <v>274.4860122</v>
      </c>
      <c r="AC21" s="34">
        <v>-2618.1052222999997</v>
      </c>
      <c r="AD21" s="40">
        <v>504.89656329999985</v>
      </c>
      <c r="AE21" s="40">
        <v>859.40730970000004</v>
      </c>
      <c r="AF21" s="40">
        <v>906.42804810000007</v>
      </c>
      <c r="AG21" s="40">
        <v>-52.336807099999973</v>
      </c>
      <c r="AH21" s="40">
        <v>185.52262279999997</v>
      </c>
      <c r="AI21" s="40">
        <v>1248.0187448000001</v>
      </c>
      <c r="AJ21" s="40">
        <v>-21.96669069999998</v>
      </c>
      <c r="AK21" s="40">
        <v>263.51472929999966</v>
      </c>
      <c r="AL21" s="40">
        <v>1401.5706585</v>
      </c>
      <c r="AM21" s="42">
        <v>-1858.6633392000003</v>
      </c>
      <c r="AN21" s="34">
        <v>-1041.9500108000016</v>
      </c>
      <c r="AO21" s="34">
        <v>4169.832314199999</v>
      </c>
      <c r="AP21" s="34">
        <v>-730.81202099999871</v>
      </c>
      <c r="AQ21" s="34">
        <v>-522.87639560000105</v>
      </c>
      <c r="AR21" s="34">
        <v>1562.159413300001</v>
      </c>
      <c r="AS21" s="34">
        <v>269.98162939999997</v>
      </c>
      <c r="AT21" s="34">
        <v>9.460675800000061</v>
      </c>
      <c r="AU21" s="34">
        <v>-180.62441460000002</v>
      </c>
    </row>
    <row r="22" spans="1:47" ht="16.5" customHeight="1">
      <c r="B22" t="s">
        <v>49</v>
      </c>
      <c r="C22" s="9"/>
      <c r="D22" s="9"/>
      <c r="E22" s="9"/>
      <c r="F22" s="9"/>
      <c r="G22" s="9"/>
      <c r="H22" s="9"/>
      <c r="I22" s="9"/>
      <c r="J22" s="9"/>
      <c r="K22" s="34">
        <v>43.948999999999998</v>
      </c>
      <c r="L22" s="40">
        <v>7.3</v>
      </c>
      <c r="M22" s="40">
        <v>72.481999999999999</v>
      </c>
      <c r="N22" s="40">
        <v>3340.4829999999993</v>
      </c>
      <c r="O22" s="40">
        <v>117.604</v>
      </c>
      <c r="P22" s="40">
        <v>1967.9829999999999</v>
      </c>
      <c r="Q22" s="40">
        <v>-2184.1889999999999</v>
      </c>
      <c r="R22" s="40">
        <v>156.36000000000001</v>
      </c>
      <c r="S22" s="40">
        <v>0</v>
      </c>
      <c r="T22" s="40">
        <v>-7992.1409999999996</v>
      </c>
      <c r="U22" s="40">
        <v>-2650</v>
      </c>
      <c r="V22" s="40">
        <v>4511.9399999999996</v>
      </c>
      <c r="W22" s="40">
        <v>6004.9096305999983</v>
      </c>
      <c r="X22" s="40">
        <v>3774.7190000000001</v>
      </c>
      <c r="Y22" s="40">
        <v>-1329.9575</v>
      </c>
      <c r="Z22" s="40">
        <v>5329.38166</v>
      </c>
      <c r="AA22" s="41">
        <v>-13439.088</v>
      </c>
      <c r="AB22" s="34">
        <v>-1311</v>
      </c>
      <c r="AC22" s="34">
        <v>-20</v>
      </c>
      <c r="AD22" s="40">
        <v>-20</v>
      </c>
      <c r="AE22" s="40">
        <v>-20</v>
      </c>
      <c r="AF22" s="40">
        <v>-1149.4581000000001</v>
      </c>
      <c r="AG22" s="40">
        <v>0</v>
      </c>
      <c r="AH22" s="40">
        <v>0</v>
      </c>
      <c r="AI22" s="40">
        <v>82</v>
      </c>
      <c r="AJ22" s="40">
        <v>-88.107140000000001</v>
      </c>
      <c r="AK22" s="40">
        <v>-34.030250000000002</v>
      </c>
      <c r="AL22" s="40">
        <v>-1600</v>
      </c>
      <c r="AM22" s="42">
        <v>428</v>
      </c>
      <c r="AN22" s="34">
        <v>8123.5780000000004</v>
      </c>
      <c r="AO22" s="34">
        <v>5563.1540000000005</v>
      </c>
      <c r="AP22" s="34">
        <v>347.67649999999998</v>
      </c>
      <c r="AQ22" s="34">
        <v>176.96598</v>
      </c>
      <c r="AR22" s="34">
        <f>131054.4436536-125300</f>
        <v>5754.4436535999994</v>
      </c>
      <c r="AS22" s="34">
        <v>136.5082002</v>
      </c>
      <c r="AT22" s="34">
        <v>316.27550000000002</v>
      </c>
      <c r="AU22" s="34">
        <v>14540.778</v>
      </c>
    </row>
    <row r="23" spans="1:47" ht="16.5" customHeight="1">
      <c r="B23" t="s">
        <v>50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AR23" s="9">
        <v>125300</v>
      </c>
      <c r="AU23" s="9">
        <v>76667</v>
      </c>
    </row>
    <row r="24" spans="1:47">
      <c r="B24" s="30" t="s">
        <v>45</v>
      </c>
      <c r="C24" s="39">
        <f>SUM(C7:C23)</f>
        <v>0</v>
      </c>
      <c r="D24" s="39">
        <f t="shared" ref="D24:AU24" si="0">SUM(D7:D23)</f>
        <v>0</v>
      </c>
      <c r="E24" s="39">
        <f t="shared" si="0"/>
        <v>0</v>
      </c>
      <c r="F24" s="39">
        <f t="shared" si="0"/>
        <v>0</v>
      </c>
      <c r="G24" s="39">
        <f t="shared" si="0"/>
        <v>0</v>
      </c>
      <c r="H24" s="39">
        <f t="shared" si="0"/>
        <v>0</v>
      </c>
      <c r="I24" s="39">
        <f t="shared" si="0"/>
        <v>0</v>
      </c>
      <c r="J24" s="39">
        <f t="shared" si="0"/>
        <v>0</v>
      </c>
      <c r="K24" s="39">
        <f t="shared" si="0"/>
        <v>7207.3168919225709</v>
      </c>
      <c r="L24" s="39">
        <f t="shared" si="0"/>
        <v>-1762.296503799126</v>
      </c>
      <c r="M24" s="39">
        <f t="shared" si="0"/>
        <v>8185.084391923665</v>
      </c>
      <c r="N24" s="39">
        <f t="shared" si="0"/>
        <v>25507.563339998233</v>
      </c>
      <c r="O24" s="39">
        <f t="shared" si="0"/>
        <v>-3954.3947763405617</v>
      </c>
      <c r="P24" s="39">
        <f t="shared" si="0"/>
        <v>-4113.1408719336841</v>
      </c>
      <c r="Q24" s="39">
        <f t="shared" si="0"/>
        <v>35346.017975064686</v>
      </c>
      <c r="R24" s="39">
        <f t="shared" si="0"/>
        <v>3394.0966546294139</v>
      </c>
      <c r="S24" s="39">
        <f t="shared" si="0"/>
        <v>-12529.889397900304</v>
      </c>
      <c r="T24" s="39">
        <f t="shared" si="0"/>
        <v>2566.3475937249477</v>
      </c>
      <c r="U24" s="39">
        <f t="shared" si="0"/>
        <v>9716.7153200815665</v>
      </c>
      <c r="V24" s="39">
        <f t="shared" si="0"/>
        <v>12698.630851344738</v>
      </c>
      <c r="W24" s="39">
        <f t="shared" si="0"/>
        <v>12427.492312409788</v>
      </c>
      <c r="X24" s="39">
        <f t="shared" si="0"/>
        <v>-26798.377234992819</v>
      </c>
      <c r="Y24" s="39">
        <f t="shared" si="0"/>
        <v>11110.795998674901</v>
      </c>
      <c r="Z24" s="39">
        <f t="shared" si="0"/>
        <v>18461.802379233857</v>
      </c>
      <c r="AA24" s="39">
        <f t="shared" si="0"/>
        <v>26605.315235177473</v>
      </c>
      <c r="AB24" s="39">
        <f t="shared" si="0"/>
        <v>-1146.7380499423559</v>
      </c>
      <c r="AC24" s="39">
        <f t="shared" si="0"/>
        <v>4873.101971471192</v>
      </c>
      <c r="AD24" s="39">
        <f t="shared" si="0"/>
        <v>-13223.676719682075</v>
      </c>
      <c r="AE24" s="39">
        <f t="shared" si="0"/>
        <v>5276.9168220437959</v>
      </c>
      <c r="AF24" s="39">
        <f t="shared" si="0"/>
        <v>21767.822550834557</v>
      </c>
      <c r="AG24" s="39">
        <f t="shared" si="0"/>
        <v>-29731.230287074966</v>
      </c>
      <c r="AH24" s="39">
        <f t="shared" si="0"/>
        <v>34382.789735848077</v>
      </c>
      <c r="AI24" s="39">
        <f t="shared" si="0"/>
        <v>-7013.1993645748662</v>
      </c>
      <c r="AJ24" s="39">
        <f t="shared" si="0"/>
        <v>-24693.80257553199</v>
      </c>
      <c r="AK24" s="39">
        <f t="shared" si="0"/>
        <v>14521.191245375794</v>
      </c>
      <c r="AL24" s="39">
        <f t="shared" si="0"/>
        <v>27235.34431131422</v>
      </c>
      <c r="AM24" s="39">
        <f t="shared" si="0"/>
        <v>-5709.2748609813079</v>
      </c>
      <c r="AN24" s="39">
        <f t="shared" si="0"/>
        <v>14926.837572884826</v>
      </c>
      <c r="AO24" s="39">
        <f t="shared" si="0"/>
        <v>52090.941238862302</v>
      </c>
      <c r="AP24" s="39">
        <f t="shared" si="0"/>
        <v>-42462.039103460782</v>
      </c>
      <c r="AQ24" s="39">
        <f t="shared" si="0"/>
        <v>-15046.556994644387</v>
      </c>
      <c r="AR24" s="39">
        <f t="shared" si="0"/>
        <v>90745.144955060663</v>
      </c>
      <c r="AS24" s="39">
        <f t="shared" si="0"/>
        <v>-31260.833324286883</v>
      </c>
      <c r="AT24" s="39">
        <f t="shared" si="0"/>
        <v>-18524.719200807496</v>
      </c>
      <c r="AU24" s="39">
        <f t="shared" si="0"/>
        <v>79061.699913914272</v>
      </c>
    </row>
    <row r="25" spans="1:47">
      <c r="N25" s="23"/>
      <c r="O25" s="23"/>
      <c r="P25" s="23"/>
      <c r="Q25" s="23"/>
      <c r="R25" s="23"/>
    </row>
    <row r="26" spans="1:47">
      <c r="A26" s="35"/>
      <c r="B26" s="36"/>
      <c r="N26" s="37"/>
      <c r="O26" s="37"/>
      <c r="P26" s="37"/>
      <c r="Q26" s="37"/>
      <c r="R26" s="38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8" spans="1:47">
      <c r="B28" t="s">
        <v>51</v>
      </c>
      <c r="E28" s="34">
        <v>0</v>
      </c>
      <c r="H28" s="34">
        <v>-2672.1413035081514</v>
      </c>
      <c r="K28" s="34">
        <v>22998.09545804801</v>
      </c>
      <c r="N28" s="34">
        <v>31930.692040305617</v>
      </c>
      <c r="O28" s="34"/>
      <c r="P28" s="34"/>
      <c r="Q28" s="34">
        <v>27000.339309293631</v>
      </c>
      <c r="T28" s="34">
        <v>-6692.2528198107048</v>
      </c>
      <c r="W28" s="34">
        <v>34576.330621184818</v>
      </c>
      <c r="Z28" s="34">
        <v>2737.6660448667189</v>
      </c>
      <c r="AC28" s="34">
        <v>30292.099169007204</v>
      </c>
      <c r="AF28" s="34">
        <v>15665.412788598955</v>
      </c>
      <c r="AI28" s="34">
        <v>-3664.1694247983951</v>
      </c>
      <c r="AL28" s="34">
        <v>16570.152198655771</v>
      </c>
      <c r="AO28" s="34">
        <v>61392.829492807054</v>
      </c>
      <c r="AR28" s="34">
        <v>33236.692276450121</v>
      </c>
      <c r="AU28" s="34">
        <v>29306.424113020068</v>
      </c>
    </row>
    <row r="30" spans="1:47">
      <c r="K30" s="39"/>
      <c r="L30" s="39"/>
      <c r="M30" s="39"/>
      <c r="N30" s="39"/>
      <c r="O30" s="39"/>
      <c r="P30" s="39"/>
      <c r="Q30" s="39"/>
    </row>
    <row r="32" spans="1:47">
      <c r="K32" s="39"/>
      <c r="L32" s="39"/>
      <c r="M32" s="39"/>
      <c r="N32" s="39"/>
      <c r="O32" s="39"/>
      <c r="P32" s="39"/>
      <c r="Q32" s="39"/>
    </row>
    <row r="33" spans="1:19">
      <c r="B33" s="46"/>
      <c r="C33" t="s">
        <v>57</v>
      </c>
    </row>
    <row r="34" spans="1:19">
      <c r="A34" s="44" t="s">
        <v>58</v>
      </c>
      <c r="B34" s="4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</row>
    <row r="35" spans="1:19">
      <c r="A35" t="s">
        <v>59</v>
      </c>
    </row>
    <row r="36" spans="1:19">
      <c r="A36" s="45" t="s">
        <v>60</v>
      </c>
      <c r="B36" s="48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</sheetData>
  <phoneticPr fontId="0" type="noConversion"/>
  <pageMargins left="0.75" right="0.75" top="1" bottom="1" header="0.5" footer="0.5"/>
  <pageSetup scale="3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9">
    <pageSetUpPr fitToPage="1"/>
  </sheetPr>
  <dimension ref="A1:Q36"/>
  <sheetViews>
    <sheetView topLeftCell="G7" workbookViewId="0">
      <selection activeCell="S32" sqref="S32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4" t="s">
        <v>40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40">
    <pageSetUpPr fitToPage="1"/>
  </sheetPr>
  <dimension ref="A1:Q42"/>
  <sheetViews>
    <sheetView topLeftCell="A28" workbookViewId="0">
      <selection activeCell="D41" sqref="D4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41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2" ht="13.8">
      <c r="A36" s="26"/>
    </row>
    <row r="40" spans="1:2">
      <c r="A40" s="11"/>
      <c r="B40" s="11"/>
    </row>
    <row r="41" spans="1:2">
      <c r="A41" s="11" t="s">
        <v>63</v>
      </c>
      <c r="B41" s="11"/>
    </row>
    <row r="42" spans="1:2">
      <c r="A42" s="11"/>
      <c r="B42" s="11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41">
    <pageSetUpPr fitToPage="1"/>
  </sheetPr>
  <dimension ref="A1:Q36"/>
  <sheetViews>
    <sheetView workbookViewId="0">
      <selection activeCell="C4" sqref="C4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42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42">
    <pageSetUpPr fitToPage="1"/>
  </sheetPr>
  <dimension ref="A1:Q36"/>
  <sheetViews>
    <sheetView topLeftCell="F6" workbookViewId="0">
      <selection activeCell="R25" sqref="R25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43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46">
    <pageSetUpPr fitToPage="1"/>
  </sheetPr>
  <dimension ref="A1:Q36"/>
  <sheetViews>
    <sheetView workbookViewId="0">
      <selection activeCell="B4" sqref="B4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54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47">
    <pageSetUpPr fitToPage="1"/>
  </sheetPr>
  <dimension ref="A1:Q43"/>
  <sheetViews>
    <sheetView topLeftCell="A28" workbookViewId="0">
      <selection activeCell="E42" sqref="E42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55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2" ht="13.8">
      <c r="A36" s="26"/>
    </row>
    <row r="40" spans="1:2">
      <c r="A40" s="11"/>
      <c r="B40" s="11"/>
    </row>
    <row r="41" spans="1:2">
      <c r="A41" s="11" t="s">
        <v>64</v>
      </c>
      <c r="B41" s="11"/>
    </row>
    <row r="42" spans="1:2">
      <c r="A42" s="11"/>
      <c r="B42" s="11"/>
    </row>
    <row r="43" spans="1:2">
      <c r="B43" s="11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1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48">
    <pageSetUpPr fitToPage="1"/>
  </sheetPr>
  <dimension ref="A1:Q36"/>
  <sheetViews>
    <sheetView topLeftCell="G9" workbookViewId="0">
      <selection activeCell="R29" sqref="R29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61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43">
    <pageSetUpPr fitToPage="1"/>
  </sheetPr>
  <dimension ref="A1:Q36"/>
  <sheetViews>
    <sheetView topLeftCell="G7" workbookViewId="0">
      <selection activeCell="R31" sqref="R3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44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44">
    <pageSetUpPr fitToPage="1"/>
  </sheetPr>
  <dimension ref="A1:Q36"/>
  <sheetViews>
    <sheetView topLeftCell="F9" workbookViewId="0">
      <selection activeCell="R25" sqref="R25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47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45">
    <pageSetUpPr fitToPage="1"/>
  </sheetPr>
  <dimension ref="A1:Q36"/>
  <sheetViews>
    <sheetView workbookViewId="0">
      <selection activeCell="B4" sqref="B4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53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B68"/>
  <sheetViews>
    <sheetView zoomScale="80" workbookViewId="0">
      <pane xSplit="1" ySplit="5" topLeftCell="F6" activePane="bottomRight" state="frozen"/>
      <selection activeCell="N28" sqref="N28"/>
      <selection pane="topRight" activeCell="N28" sqref="N28"/>
      <selection pane="bottomLeft" activeCell="N28" sqref="N28"/>
      <selection pane="bottomRight" activeCell="P6" sqref="P6"/>
    </sheetView>
  </sheetViews>
  <sheetFormatPr defaultColWidth="9.109375" defaultRowHeight="13.8"/>
  <cols>
    <col min="1" max="1" width="21.6640625" style="2" bestFit="1" customWidth="1"/>
    <col min="2" max="17" width="10.6640625" style="2" customWidth="1"/>
    <col min="18" max="18" width="9.109375" style="1"/>
    <col min="19" max="19" width="12.109375" style="1" bestFit="1" customWidth="1"/>
    <col min="20" max="20" width="9.109375" style="1"/>
    <col min="21" max="16384" width="9.109375" style="2"/>
  </cols>
  <sheetData>
    <row r="4" spans="1:28" ht="15.6">
      <c r="A4" s="13"/>
      <c r="B4" s="14" t="s">
        <v>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  <c r="U4" s="1"/>
      <c r="V4" s="1"/>
      <c r="W4" s="1"/>
      <c r="X4" s="1"/>
      <c r="Y4" s="1"/>
      <c r="Z4" s="1"/>
      <c r="AA4" s="1"/>
      <c r="AB4" s="1"/>
    </row>
    <row r="5" spans="1:28" ht="15.6">
      <c r="A5" s="21"/>
      <c r="B5" s="21" t="s">
        <v>9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21" t="s">
        <v>19</v>
      </c>
      <c r="M5" s="27" t="s">
        <v>20</v>
      </c>
      <c r="N5" s="22" t="s">
        <v>24</v>
      </c>
      <c r="O5" s="22" t="s">
        <v>26</v>
      </c>
      <c r="P5" s="25" t="s">
        <v>48</v>
      </c>
      <c r="Q5" s="22" t="s">
        <v>21</v>
      </c>
      <c r="U5" s="1"/>
      <c r="V5" s="1"/>
      <c r="W5" s="1"/>
      <c r="X5" s="1"/>
      <c r="Y5" s="1"/>
      <c r="Z5" s="1"/>
      <c r="AA5" s="1"/>
      <c r="AB5" s="1"/>
    </row>
    <row r="6" spans="1:28" ht="15.6">
      <c r="A6" s="16" t="s">
        <v>0</v>
      </c>
      <c r="B6" s="18">
        <v>18999</v>
      </c>
      <c r="C6" s="18">
        <v>-2602</v>
      </c>
      <c r="D6" s="18">
        <v>23121</v>
      </c>
      <c r="E6" s="18">
        <v>32067</v>
      </c>
      <c r="F6" s="18">
        <v>27000</v>
      </c>
      <c r="G6" s="18">
        <v>-6695</v>
      </c>
      <c r="H6" s="18">
        <v>35042</v>
      </c>
      <c r="I6" s="18">
        <v>2875</v>
      </c>
      <c r="J6" s="18">
        <v>27400</v>
      </c>
      <c r="K6" s="18">
        <v>14500</v>
      </c>
      <c r="L6" s="18">
        <v>-2909.078</v>
      </c>
      <c r="M6" s="18">
        <v>16412.451000000001</v>
      </c>
      <c r="N6" s="12">
        <v>61971</v>
      </c>
      <c r="O6" s="12">
        <v>32797</v>
      </c>
      <c r="P6" s="12">
        <v>28876</v>
      </c>
      <c r="Q6" s="12">
        <f t="shared" ref="Q6:Q11" si="0">SUM(B6:P6)</f>
        <v>308854.37300000002</v>
      </c>
      <c r="U6" s="4"/>
      <c r="V6" s="1"/>
      <c r="W6" s="1"/>
      <c r="X6" s="1"/>
      <c r="Y6" s="5"/>
      <c r="Z6" s="5"/>
      <c r="AA6" s="1"/>
      <c r="AB6" s="1"/>
    </row>
    <row r="7" spans="1:28" ht="15.6">
      <c r="A7" s="16" t="s">
        <v>1</v>
      </c>
      <c r="B7" s="18">
        <v>606</v>
      </c>
      <c r="C7" s="20">
        <v>1268</v>
      </c>
      <c r="D7" s="18">
        <v>8326</v>
      </c>
      <c r="E7" s="18">
        <v>10737</v>
      </c>
      <c r="F7" s="20">
        <v>9436</v>
      </c>
      <c r="G7" s="18">
        <v>2311</v>
      </c>
      <c r="H7" s="18">
        <v>12475</v>
      </c>
      <c r="I7" s="18">
        <v>13259</v>
      </c>
      <c r="J7" s="18">
        <v>2359</v>
      </c>
      <c r="K7" s="18">
        <v>4009</v>
      </c>
      <c r="L7" s="18">
        <v>-1548</v>
      </c>
      <c r="M7" s="18">
        <v>46518</v>
      </c>
      <c r="N7" s="12">
        <f>15692+4581</f>
        <v>20273</v>
      </c>
      <c r="O7" s="12">
        <f>23752+2463</f>
        <v>26215</v>
      </c>
      <c r="P7" s="12">
        <f>29079+3418</f>
        <v>32497</v>
      </c>
      <c r="Q7" s="12">
        <f t="shared" si="0"/>
        <v>188741</v>
      </c>
      <c r="S7" s="6"/>
      <c r="U7" s="4"/>
      <c r="V7" s="1"/>
      <c r="W7" s="1"/>
      <c r="X7" s="1"/>
      <c r="Y7" s="5"/>
      <c r="Z7" s="5"/>
      <c r="AA7" s="1"/>
      <c r="AB7" s="1"/>
    </row>
    <row r="8" spans="1:28" ht="15.6">
      <c r="A8" s="16" t="s">
        <v>3</v>
      </c>
      <c r="B8" s="18">
        <v>-2602</v>
      </c>
      <c r="C8" s="20">
        <v>-5203</v>
      </c>
      <c r="D8" s="18">
        <v>-270</v>
      </c>
      <c r="E8" s="18">
        <v>1082</v>
      </c>
      <c r="F8" s="20">
        <v>849</v>
      </c>
      <c r="G8" s="18">
        <v>-181</v>
      </c>
      <c r="H8" s="18">
        <v>-3358</v>
      </c>
      <c r="I8" s="18">
        <v>-3936</v>
      </c>
      <c r="J8" s="18">
        <v>3674</v>
      </c>
      <c r="K8" s="18">
        <v>-6918</v>
      </c>
      <c r="L8" s="18">
        <v>2948</v>
      </c>
      <c r="M8" s="18">
        <v>6453</v>
      </c>
      <c r="N8" s="12">
        <v>-6238</v>
      </c>
      <c r="O8" s="12"/>
      <c r="P8" s="12"/>
      <c r="Q8" s="12">
        <f t="shared" si="0"/>
        <v>-13700</v>
      </c>
      <c r="S8" s="6"/>
      <c r="U8" s="4"/>
      <c r="V8" s="7"/>
      <c r="W8" s="5"/>
      <c r="X8" s="5"/>
      <c r="Y8" s="5"/>
      <c r="Z8" s="5"/>
      <c r="AA8" s="1"/>
      <c r="AB8" s="1"/>
    </row>
    <row r="9" spans="1:28" ht="15.6">
      <c r="A9" s="16" t="s">
        <v>2</v>
      </c>
      <c r="B9" s="18">
        <v>1337</v>
      </c>
      <c r="C9" s="20">
        <v>3065</v>
      </c>
      <c r="D9" s="18">
        <v>254</v>
      </c>
      <c r="E9" s="18">
        <v>5458</v>
      </c>
      <c r="F9" s="20">
        <v>4715</v>
      </c>
      <c r="G9" s="18">
        <v>1518</v>
      </c>
      <c r="H9" s="18">
        <v>4617</v>
      </c>
      <c r="I9" s="18">
        <v>2626</v>
      </c>
      <c r="J9" s="18">
        <v>5666</v>
      </c>
      <c r="K9" s="18">
        <v>3794</v>
      </c>
      <c r="L9" s="18">
        <v>3436</v>
      </c>
      <c r="M9" s="18">
        <v>6215</v>
      </c>
      <c r="N9" s="12">
        <v>8725</v>
      </c>
      <c r="O9" s="12">
        <v>8858</v>
      </c>
      <c r="P9" s="12">
        <v>8926</v>
      </c>
      <c r="Q9" s="12">
        <f t="shared" si="0"/>
        <v>69210</v>
      </c>
      <c r="S9" s="6"/>
      <c r="U9" s="4"/>
      <c r="V9" s="1"/>
      <c r="W9" s="1"/>
      <c r="X9" s="1"/>
      <c r="Y9" s="5"/>
      <c r="Z9" s="5"/>
      <c r="AA9" s="1"/>
      <c r="AB9" s="1"/>
    </row>
    <row r="10" spans="1:28" ht="17.25" customHeight="1">
      <c r="A10" s="16" t="s">
        <v>6</v>
      </c>
      <c r="B10" s="18">
        <v>739.75</v>
      </c>
      <c r="C10" s="20">
        <v>2448.75</v>
      </c>
      <c r="D10" s="18">
        <v>3300.75</v>
      </c>
      <c r="E10" s="18">
        <v>13810.75</v>
      </c>
      <c r="F10" s="20">
        <v>12057.5</v>
      </c>
      <c r="G10" s="18">
        <v>28189.5</v>
      </c>
      <c r="H10" s="18">
        <v>13870.5</v>
      </c>
      <c r="I10" s="18">
        <v>17382.5</v>
      </c>
      <c r="J10" s="18">
        <v>34723.035000000003</v>
      </c>
      <c r="K10" s="18">
        <v>14584.726000000001</v>
      </c>
      <c r="L10" s="18">
        <v>18681.462</v>
      </c>
      <c r="M10" s="18">
        <v>4110.7740000000003</v>
      </c>
      <c r="N10" s="12">
        <v>13282</v>
      </c>
      <c r="O10" s="12">
        <v>17176</v>
      </c>
      <c r="P10" s="12">
        <v>5503</v>
      </c>
      <c r="Q10" s="12">
        <f t="shared" si="0"/>
        <v>199860.997</v>
      </c>
      <c r="S10" s="6"/>
      <c r="U10" s="4"/>
      <c r="V10" s="1"/>
      <c r="W10" s="1"/>
      <c r="X10" s="1"/>
      <c r="Y10" s="5"/>
      <c r="Z10" s="5"/>
      <c r="AA10" s="1"/>
      <c r="AB10" s="1"/>
    </row>
    <row r="11" spans="1:28" ht="2.25" customHeight="1">
      <c r="A11" s="16" t="s">
        <v>8</v>
      </c>
      <c r="B11" s="18">
        <f t="shared" ref="B11:I11" si="1">+B8+B7</f>
        <v>-1996</v>
      </c>
      <c r="C11" s="18">
        <f t="shared" si="1"/>
        <v>-3935</v>
      </c>
      <c r="D11" s="18">
        <f t="shared" si="1"/>
        <v>8056</v>
      </c>
      <c r="E11" s="18">
        <f t="shared" si="1"/>
        <v>11819</v>
      </c>
      <c r="F11" s="18">
        <f t="shared" si="1"/>
        <v>10285</v>
      </c>
      <c r="G11" s="18">
        <f t="shared" si="1"/>
        <v>2130</v>
      </c>
      <c r="H11" s="18">
        <f t="shared" si="1"/>
        <v>9117</v>
      </c>
      <c r="I11" s="18">
        <f t="shared" si="1"/>
        <v>9323</v>
      </c>
      <c r="J11" s="18">
        <f t="shared" ref="J11:P11" si="2">+J8+J7</f>
        <v>6033</v>
      </c>
      <c r="K11" s="18">
        <f t="shared" si="2"/>
        <v>-2909</v>
      </c>
      <c r="L11" s="18">
        <f t="shared" si="2"/>
        <v>1400</v>
      </c>
      <c r="M11" s="18">
        <f t="shared" si="2"/>
        <v>52971</v>
      </c>
      <c r="N11" s="12">
        <f t="shared" si="2"/>
        <v>14035</v>
      </c>
      <c r="O11" s="12">
        <f t="shared" si="2"/>
        <v>26215</v>
      </c>
      <c r="P11" s="12">
        <f t="shared" si="2"/>
        <v>32497</v>
      </c>
      <c r="Q11" s="12">
        <f t="shared" si="0"/>
        <v>175041</v>
      </c>
      <c r="S11" s="6"/>
      <c r="U11" s="4"/>
      <c r="V11" s="1"/>
      <c r="W11" s="1"/>
      <c r="X11" s="1"/>
      <c r="Y11" s="5"/>
      <c r="Z11" s="5"/>
      <c r="AA11" s="1"/>
      <c r="AB11" s="1"/>
    </row>
    <row r="12" spans="1:28" ht="15.6">
      <c r="A12" s="17" t="s">
        <v>22</v>
      </c>
      <c r="B12" s="19">
        <f>SUM(B4:B10)</f>
        <v>19079.75</v>
      </c>
      <c r="C12" s="19">
        <f t="shared" ref="C12:Q12" si="3">SUM(C4:C10)</f>
        <v>-1023.25</v>
      </c>
      <c r="D12" s="19">
        <f t="shared" si="3"/>
        <v>34731.75</v>
      </c>
      <c r="E12" s="19">
        <f t="shared" si="3"/>
        <v>63154.75</v>
      </c>
      <c r="F12" s="19">
        <f t="shared" si="3"/>
        <v>54057.5</v>
      </c>
      <c r="G12" s="19">
        <f t="shared" si="3"/>
        <v>25142.5</v>
      </c>
      <c r="H12" s="19">
        <f t="shared" si="3"/>
        <v>62646.5</v>
      </c>
      <c r="I12" s="19">
        <f t="shared" si="3"/>
        <v>32206.5</v>
      </c>
      <c r="J12" s="19">
        <v>71026</v>
      </c>
      <c r="K12" s="19">
        <v>29585</v>
      </c>
      <c r="L12" s="19">
        <v>20110</v>
      </c>
      <c r="M12" s="19">
        <v>83477</v>
      </c>
      <c r="N12" s="19">
        <v>100662</v>
      </c>
      <c r="O12" s="19">
        <v>94209</v>
      </c>
      <c r="P12" s="19">
        <v>82333</v>
      </c>
      <c r="Q12" s="19">
        <f t="shared" si="3"/>
        <v>752966.37</v>
      </c>
      <c r="U12" s="1"/>
      <c r="V12" s="1"/>
      <c r="W12" s="1"/>
      <c r="X12" s="1"/>
      <c r="Y12" s="1"/>
      <c r="Z12" s="1"/>
      <c r="AA12" s="1"/>
      <c r="AB12" s="1"/>
    </row>
    <row r="13" spans="1:28" ht="15.6">
      <c r="A13" s="3" t="s">
        <v>30</v>
      </c>
      <c r="B13" s="28">
        <f>+B6</f>
        <v>18999</v>
      </c>
      <c r="C13" s="28">
        <f t="shared" ref="C13:N13" si="4">+C6</f>
        <v>-2602</v>
      </c>
      <c r="D13" s="28">
        <f t="shared" si="4"/>
        <v>23121</v>
      </c>
      <c r="E13" s="28">
        <f t="shared" si="4"/>
        <v>32067</v>
      </c>
      <c r="F13" s="28">
        <f t="shared" si="4"/>
        <v>27000</v>
      </c>
      <c r="G13" s="28">
        <f t="shared" si="4"/>
        <v>-6695</v>
      </c>
      <c r="H13" s="28">
        <f t="shared" si="4"/>
        <v>35042</v>
      </c>
      <c r="I13" s="28">
        <f t="shared" si="4"/>
        <v>2875</v>
      </c>
      <c r="J13" s="28">
        <f t="shared" si="4"/>
        <v>27400</v>
      </c>
      <c r="K13" s="28">
        <f t="shared" si="4"/>
        <v>14500</v>
      </c>
      <c r="L13" s="28">
        <f t="shared" si="4"/>
        <v>-2909.078</v>
      </c>
      <c r="M13" s="28">
        <f t="shared" si="4"/>
        <v>16412.451000000001</v>
      </c>
      <c r="N13" s="28">
        <f t="shared" si="4"/>
        <v>61971</v>
      </c>
      <c r="O13" s="28">
        <f>+O6-125300</f>
        <v>-92503</v>
      </c>
      <c r="P13" s="28">
        <f>+P6-70000</f>
        <v>-41124</v>
      </c>
      <c r="Q13" s="12">
        <f>SUM(B13:P13)</f>
        <v>113554.37299999999</v>
      </c>
      <c r="U13" s="1"/>
      <c r="V13" s="1"/>
      <c r="W13" s="1"/>
      <c r="X13" s="1"/>
      <c r="Y13" s="1"/>
      <c r="Z13" s="1"/>
      <c r="AA13" s="1"/>
      <c r="AB13" s="1"/>
    </row>
    <row r="14" spans="1:28" ht="15.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U14" s="1"/>
      <c r="V14" s="1"/>
      <c r="W14" s="1"/>
      <c r="X14" s="1"/>
      <c r="Y14" s="1"/>
      <c r="Z14" s="1"/>
      <c r="AA14" s="1"/>
      <c r="AB14" s="1"/>
    </row>
    <row r="15" spans="1:28" ht="15.6">
      <c r="A15" s="13"/>
      <c r="B15" s="14" t="s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1:28" ht="15.6">
      <c r="A16" s="21"/>
      <c r="B16" s="21" t="s">
        <v>9</v>
      </c>
      <c r="C16" s="21" t="s">
        <v>10</v>
      </c>
      <c r="D16" s="21" t="s">
        <v>11</v>
      </c>
      <c r="E16" s="21" t="s">
        <v>12</v>
      </c>
      <c r="F16" s="21" t="s">
        <v>13</v>
      </c>
      <c r="G16" s="21" t="s">
        <v>14</v>
      </c>
      <c r="H16" s="21" t="s">
        <v>15</v>
      </c>
      <c r="I16" s="21" t="s">
        <v>16</v>
      </c>
      <c r="J16" s="21" t="s">
        <v>17</v>
      </c>
      <c r="K16" s="21" t="s">
        <v>18</v>
      </c>
      <c r="L16" s="21" t="s">
        <v>19</v>
      </c>
      <c r="M16" s="21" t="s">
        <v>20</v>
      </c>
      <c r="N16" s="22" t="s">
        <v>24</v>
      </c>
      <c r="O16" s="22" t="s">
        <v>26</v>
      </c>
      <c r="P16" s="25" t="s">
        <v>28</v>
      </c>
      <c r="Q16" s="22" t="s">
        <v>21</v>
      </c>
    </row>
    <row r="17" spans="1:19" ht="15.6">
      <c r="A17" s="16" t="s">
        <v>0</v>
      </c>
      <c r="B17" s="18">
        <f>+B6-7137.383</f>
        <v>11861.617</v>
      </c>
      <c r="C17" s="18">
        <f>+C6-20115.133</f>
        <v>-22717.133000000002</v>
      </c>
      <c r="D17" s="18">
        <f>+D6-18167.884</f>
        <v>4953.1160000000018</v>
      </c>
      <c r="E17" s="18">
        <f>+E6-13364.6</f>
        <v>18702.400000000001</v>
      </c>
      <c r="F17" s="18">
        <f>+F6-7603.252</f>
        <v>19396.748</v>
      </c>
      <c r="G17" s="18">
        <f>+G6-21428.083</f>
        <v>-28123.082999999999</v>
      </c>
      <c r="H17" s="18">
        <f>+H6-19353.734</f>
        <v>15688.266</v>
      </c>
      <c r="I17" s="18">
        <f>+I6-14236.931</f>
        <v>-11361.931</v>
      </c>
      <c r="J17" s="18">
        <v>19700</v>
      </c>
      <c r="K17" s="18">
        <v>-7200.7439999999997</v>
      </c>
      <c r="L17" s="18">
        <v>-22509.078000000001</v>
      </c>
      <c r="M17" s="18">
        <v>1994.3620000000001</v>
      </c>
      <c r="N17" s="12">
        <v>46307</v>
      </c>
      <c r="O17" s="12">
        <v>17789</v>
      </c>
      <c r="P17" s="12">
        <v>10833</v>
      </c>
      <c r="Q17" s="12">
        <f>SUM(B17:P17)</f>
        <v>75313.540000000008</v>
      </c>
    </row>
    <row r="18" spans="1:19" ht="15.6">
      <c r="A18" s="16" t="s">
        <v>1</v>
      </c>
      <c r="B18" s="18">
        <v>-673.68600000000004</v>
      </c>
      <c r="C18" s="18">
        <v>-544.5</v>
      </c>
      <c r="D18" s="18">
        <v>4501.393</v>
      </c>
      <c r="E18" s="18">
        <v>3878.0239999999999</v>
      </c>
      <c r="F18" s="18">
        <v>6231.3040000000001</v>
      </c>
      <c r="G18" s="18">
        <v>-1081.585</v>
      </c>
      <c r="H18" s="18">
        <v>8935.1669999999995</v>
      </c>
      <c r="I18" s="18">
        <v>5792.3890000000001</v>
      </c>
      <c r="J18" s="18">
        <v>-3978.5790000000002</v>
      </c>
      <c r="K18" s="18">
        <v>-1363.4549999999999</v>
      </c>
      <c r="L18" s="18">
        <v>-7962.9790000000003</v>
      </c>
      <c r="M18" s="18">
        <v>40036.241999999998</v>
      </c>
      <c r="N18" s="12">
        <f>8930+4581</f>
        <v>13511</v>
      </c>
      <c r="O18" s="12">
        <f>16123+1844</f>
        <v>17967</v>
      </c>
      <c r="P18" s="12">
        <f>20179+2695</f>
        <v>22874</v>
      </c>
      <c r="Q18" s="12">
        <f t="shared" ref="Q18:Q24" si="5">SUM(B18:P18)</f>
        <v>108121.73499999999</v>
      </c>
      <c r="S18" s="6"/>
    </row>
    <row r="19" spans="1:19" ht="15.6">
      <c r="A19" s="16" t="s">
        <v>3</v>
      </c>
      <c r="B19" s="18">
        <v>-2749.127</v>
      </c>
      <c r="C19" s="18">
        <v>-5388.6989999999996</v>
      </c>
      <c r="D19" s="18">
        <v>-452.65300000000002</v>
      </c>
      <c r="E19" s="18">
        <v>728.15800000000002</v>
      </c>
      <c r="F19" s="18">
        <v>560.40800000000002</v>
      </c>
      <c r="G19" s="18">
        <v>-549.53</v>
      </c>
      <c r="H19" s="18">
        <v>-3738.7170000000001</v>
      </c>
      <c r="I19" s="18">
        <v>-4369.7820000000002</v>
      </c>
      <c r="J19" s="18">
        <v>3401.6840000000002</v>
      </c>
      <c r="K19" s="18">
        <v>-7223.8969999999999</v>
      </c>
      <c r="L19" s="18">
        <v>2555.1999999999998</v>
      </c>
      <c r="M19" s="18">
        <v>4704.9030000000002</v>
      </c>
      <c r="N19" s="12">
        <v>-7560</v>
      </c>
      <c r="O19" s="12"/>
      <c r="P19" s="12"/>
      <c r="Q19" s="12">
        <f t="shared" si="5"/>
        <v>-20082.051999999996</v>
      </c>
      <c r="S19" s="6"/>
    </row>
    <row r="20" spans="1:19" ht="15.6">
      <c r="A20" s="16" t="s">
        <v>2</v>
      </c>
      <c r="B20" s="18">
        <v>1134.049</v>
      </c>
      <c r="C20" s="18">
        <v>2786.4119999999998</v>
      </c>
      <c r="D20" s="18">
        <v>-103.08</v>
      </c>
      <c r="E20" s="18">
        <v>4425.951</v>
      </c>
      <c r="F20" s="18">
        <v>4002.0520000000001</v>
      </c>
      <c r="G20" s="18">
        <v>694.01700000000005</v>
      </c>
      <c r="H20" s="18">
        <v>3018.4659999999999</v>
      </c>
      <c r="I20" s="18">
        <v>110.59699999999999</v>
      </c>
      <c r="J20" s="18">
        <v>3056.52</v>
      </c>
      <c r="K20" s="18">
        <v>2396.5590000000002</v>
      </c>
      <c r="L20" s="18">
        <v>2234.5039999999999</v>
      </c>
      <c r="M20" s="18">
        <v>4242.6949999999997</v>
      </c>
      <c r="N20" s="12">
        <v>5839</v>
      </c>
      <c r="O20" s="12">
        <v>6647</v>
      </c>
      <c r="P20" s="12">
        <v>4850</v>
      </c>
      <c r="Q20" s="12">
        <f t="shared" si="5"/>
        <v>45334.741999999998</v>
      </c>
      <c r="S20" s="6"/>
    </row>
    <row r="21" spans="1:19" ht="15.6">
      <c r="A21" s="16" t="s">
        <v>6</v>
      </c>
      <c r="B21" s="18">
        <v>623.35</v>
      </c>
      <c r="C21" s="18">
        <v>2302.9949999999999</v>
      </c>
      <c r="D21" s="18">
        <v>3159.1120000000001</v>
      </c>
      <c r="E21" s="18">
        <v>12475.945</v>
      </c>
      <c r="F21" s="18">
        <v>10863.893</v>
      </c>
      <c r="G21" s="18">
        <v>26686.241000000002</v>
      </c>
      <c r="H21" s="18">
        <v>12024.887000000001</v>
      </c>
      <c r="I21" s="18">
        <v>13524.98</v>
      </c>
      <c r="J21" s="18">
        <v>33302.822999999997</v>
      </c>
      <c r="K21" s="18">
        <v>12905.371999999999</v>
      </c>
      <c r="L21" s="18">
        <v>16887.309000000001</v>
      </c>
      <c r="M21" s="18">
        <v>1634.7470000000001</v>
      </c>
      <c r="N21" s="12">
        <v>9464</v>
      </c>
      <c r="O21" s="12">
        <v>13173</v>
      </c>
      <c r="P21" s="12">
        <v>-30</v>
      </c>
      <c r="Q21" s="12">
        <f t="shared" si="5"/>
        <v>168998.65400000001</v>
      </c>
      <c r="S21" s="6"/>
    </row>
    <row r="22" spans="1:19" ht="0.75" customHeight="1">
      <c r="A22" s="16" t="s">
        <v>8</v>
      </c>
      <c r="B22" s="18">
        <f t="shared" ref="B22:I22" si="6">+B19+B18</f>
        <v>-3422.8130000000001</v>
      </c>
      <c r="C22" s="18">
        <f t="shared" si="6"/>
        <v>-5933.1989999999996</v>
      </c>
      <c r="D22" s="18">
        <f t="shared" si="6"/>
        <v>4048.74</v>
      </c>
      <c r="E22" s="18">
        <f t="shared" si="6"/>
        <v>4606.1819999999998</v>
      </c>
      <c r="F22" s="18">
        <f t="shared" si="6"/>
        <v>6791.7120000000004</v>
      </c>
      <c r="G22" s="18">
        <f t="shared" si="6"/>
        <v>-1631.115</v>
      </c>
      <c r="H22" s="18">
        <f t="shared" si="6"/>
        <v>5196.4499999999989</v>
      </c>
      <c r="I22" s="18">
        <f t="shared" si="6"/>
        <v>1422.607</v>
      </c>
      <c r="J22" s="18">
        <f>+J19+J18</f>
        <v>-576.89499999999998</v>
      </c>
      <c r="K22" s="18">
        <f>+K19+K18</f>
        <v>-8587.351999999999</v>
      </c>
      <c r="L22" s="18">
        <f>+L19+L18</f>
        <v>-5407.7790000000005</v>
      </c>
      <c r="M22" s="18">
        <f>+M19+M18</f>
        <v>44741.144999999997</v>
      </c>
      <c r="N22" s="12">
        <f>+N18+N19</f>
        <v>5951</v>
      </c>
      <c r="O22" s="12">
        <f>+O18+O19</f>
        <v>17967</v>
      </c>
      <c r="P22" s="12">
        <f>+P18+P19</f>
        <v>22874</v>
      </c>
      <c r="Q22" s="12">
        <f t="shared" si="5"/>
        <v>88039.68299999999</v>
      </c>
      <c r="S22" s="6"/>
    </row>
    <row r="23" spans="1:19" ht="15.6">
      <c r="A23" s="17" t="s">
        <v>22</v>
      </c>
      <c r="B23" s="19">
        <f>SUM(B17:B21)</f>
        <v>10196.203</v>
      </c>
      <c r="C23" s="19">
        <f t="shared" ref="C23:Q23" si="7">SUM(C17:C21)</f>
        <v>-23560.925000000003</v>
      </c>
      <c r="D23" s="19">
        <f t="shared" si="7"/>
        <v>12057.888000000003</v>
      </c>
      <c r="E23" s="19">
        <f t="shared" si="7"/>
        <v>40210.478000000003</v>
      </c>
      <c r="F23" s="19">
        <f t="shared" si="7"/>
        <v>41054.404999999999</v>
      </c>
      <c r="G23" s="19">
        <f t="shared" si="7"/>
        <v>-2373.9399999999951</v>
      </c>
      <c r="H23" s="19">
        <f t="shared" si="7"/>
        <v>35928.068999999996</v>
      </c>
      <c r="I23" s="19">
        <f t="shared" si="7"/>
        <v>3696.2529999999988</v>
      </c>
      <c r="J23" s="19">
        <v>50057</v>
      </c>
      <c r="K23" s="19">
        <v>-3497</v>
      </c>
      <c r="L23" s="19">
        <v>-11745</v>
      </c>
      <c r="M23" s="19">
        <v>32405</v>
      </c>
      <c r="N23" s="19">
        <v>46316</v>
      </c>
      <c r="O23" s="19">
        <v>34130</v>
      </c>
      <c r="P23" s="19">
        <v>20395</v>
      </c>
      <c r="Q23" s="19">
        <f t="shared" si="7"/>
        <v>377686.61900000001</v>
      </c>
    </row>
    <row r="24" spans="1:19" ht="15.6">
      <c r="A24" s="3" t="s">
        <v>30</v>
      </c>
      <c r="B24" s="24">
        <f>+B17</f>
        <v>11861.617</v>
      </c>
      <c r="C24" s="24">
        <f t="shared" ref="C24:N24" si="8">+C17</f>
        <v>-22717.133000000002</v>
      </c>
      <c r="D24" s="24">
        <f t="shared" si="8"/>
        <v>4953.1160000000018</v>
      </c>
      <c r="E24" s="24">
        <f t="shared" si="8"/>
        <v>18702.400000000001</v>
      </c>
      <c r="F24" s="24">
        <f t="shared" si="8"/>
        <v>19396.748</v>
      </c>
      <c r="G24" s="24">
        <f t="shared" si="8"/>
        <v>-28123.082999999999</v>
      </c>
      <c r="H24" s="24">
        <f t="shared" si="8"/>
        <v>15688.266</v>
      </c>
      <c r="I24" s="24">
        <f t="shared" si="8"/>
        <v>-11361.931</v>
      </c>
      <c r="J24" s="24">
        <f t="shared" si="8"/>
        <v>19700</v>
      </c>
      <c r="K24" s="24">
        <f t="shared" si="8"/>
        <v>-7200.7439999999997</v>
      </c>
      <c r="L24" s="24">
        <f t="shared" si="8"/>
        <v>-22509.078000000001</v>
      </c>
      <c r="M24" s="24">
        <f t="shared" si="8"/>
        <v>1994.3620000000001</v>
      </c>
      <c r="N24" s="24">
        <f t="shared" si="8"/>
        <v>46307</v>
      </c>
      <c r="O24" s="24">
        <f>+O17-125300</f>
        <v>-107511</v>
      </c>
      <c r="P24" s="24">
        <f>+P17-70000</f>
        <v>-59167</v>
      </c>
      <c r="Q24" s="12">
        <f t="shared" si="5"/>
        <v>-119986.45999999999</v>
      </c>
    </row>
    <row r="27" spans="1:19" ht="15.6">
      <c r="A27" s="13"/>
      <c r="B27" s="14" t="s">
        <v>25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"/>
    </row>
    <row r="28" spans="1:19" ht="15.6">
      <c r="A28" s="21"/>
      <c r="B28" s="21" t="s">
        <v>9</v>
      </c>
      <c r="C28" s="21" t="s">
        <v>10</v>
      </c>
      <c r="D28" s="21" t="s">
        <v>11</v>
      </c>
      <c r="E28" s="21" t="s">
        <v>12</v>
      </c>
      <c r="F28" s="21" t="s">
        <v>13</v>
      </c>
      <c r="G28" s="21" t="s">
        <v>14</v>
      </c>
      <c r="H28" s="21" t="s">
        <v>15</v>
      </c>
      <c r="I28" s="21" t="s">
        <v>16</v>
      </c>
      <c r="J28" s="21" t="s">
        <v>17</v>
      </c>
      <c r="K28" s="21" t="s">
        <v>18</v>
      </c>
      <c r="L28" s="21" t="s">
        <v>19</v>
      </c>
      <c r="M28" s="27" t="s">
        <v>29</v>
      </c>
      <c r="N28" s="22" t="s">
        <v>24</v>
      </c>
      <c r="O28" s="22" t="s">
        <v>26</v>
      </c>
      <c r="P28" s="25" t="s">
        <v>27</v>
      </c>
      <c r="Q28" s="22" t="s">
        <v>21</v>
      </c>
    </row>
    <row r="29" spans="1:19" ht="15.6">
      <c r="A29" s="16" t="s">
        <v>0</v>
      </c>
      <c r="B29" s="18">
        <v>1861</v>
      </c>
      <c r="C29" s="18">
        <v>1669</v>
      </c>
      <c r="D29" s="18">
        <v>1758</v>
      </c>
      <c r="E29" s="18">
        <v>2147</v>
      </c>
      <c r="F29" s="18">
        <v>2157</v>
      </c>
      <c r="G29" s="18">
        <v>2205</v>
      </c>
      <c r="H29" s="18">
        <v>1933</v>
      </c>
      <c r="I29" s="18">
        <v>2034</v>
      </c>
      <c r="J29" s="18">
        <v>2361</v>
      </c>
      <c r="K29" s="18">
        <v>2045</v>
      </c>
      <c r="L29" s="18">
        <v>2338</v>
      </c>
      <c r="M29" s="18">
        <v>2532</v>
      </c>
      <c r="N29" s="12">
        <v>2671</v>
      </c>
      <c r="O29" s="12"/>
      <c r="P29" s="12"/>
      <c r="Q29" s="12">
        <f t="shared" ref="Q29:Q34" si="9">SUM(B29:N29)</f>
        <v>27711</v>
      </c>
    </row>
    <row r="30" spans="1:19" ht="15.6">
      <c r="A30" s="16" t="s">
        <v>1</v>
      </c>
      <c r="B30" s="18">
        <v>21</v>
      </c>
      <c r="C30" s="18">
        <v>71</v>
      </c>
      <c r="D30" s="18">
        <v>53</v>
      </c>
      <c r="E30" s="18">
        <v>105</v>
      </c>
      <c r="F30" s="18">
        <v>170</v>
      </c>
      <c r="G30" s="18">
        <v>159</v>
      </c>
      <c r="H30" s="18">
        <v>170</v>
      </c>
      <c r="I30" s="18">
        <v>209</v>
      </c>
      <c r="J30" s="18">
        <v>259</v>
      </c>
      <c r="K30" s="18">
        <v>257</v>
      </c>
      <c r="L30" s="18">
        <v>1052</v>
      </c>
      <c r="M30" s="18">
        <v>1708</v>
      </c>
      <c r="N30" s="12">
        <v>906</v>
      </c>
      <c r="O30" s="12"/>
      <c r="P30" s="12"/>
      <c r="Q30" s="12">
        <f t="shared" si="9"/>
        <v>5140</v>
      </c>
      <c r="S30" s="6"/>
    </row>
    <row r="31" spans="1:19" ht="15.6">
      <c r="A31" s="16" t="s">
        <v>3</v>
      </c>
      <c r="B31" s="18">
        <v>9</v>
      </c>
      <c r="C31" s="18">
        <v>9</v>
      </c>
      <c r="D31" s="18">
        <v>11</v>
      </c>
      <c r="E31" s="18">
        <v>16</v>
      </c>
      <c r="F31" s="18">
        <v>21</v>
      </c>
      <c r="G31" s="18">
        <v>36</v>
      </c>
      <c r="H31" s="18">
        <v>88</v>
      </c>
      <c r="I31" s="18">
        <v>423</v>
      </c>
      <c r="J31" s="18">
        <v>489</v>
      </c>
      <c r="K31" s="18">
        <v>273</v>
      </c>
      <c r="L31" s="18">
        <v>326</v>
      </c>
      <c r="M31" s="18">
        <v>259</v>
      </c>
      <c r="N31" s="12">
        <v>177</v>
      </c>
      <c r="O31" s="12"/>
      <c r="P31" s="12"/>
      <c r="Q31" s="12">
        <f t="shared" si="9"/>
        <v>2137</v>
      </c>
      <c r="S31" s="6"/>
    </row>
    <row r="32" spans="1:19" ht="15.6">
      <c r="A32" s="16" t="s">
        <v>2</v>
      </c>
      <c r="B32" s="18">
        <v>46</v>
      </c>
      <c r="C32" s="18">
        <v>60</v>
      </c>
      <c r="D32" s="18">
        <v>68</v>
      </c>
      <c r="E32" s="18">
        <v>96</v>
      </c>
      <c r="F32" s="18">
        <v>90</v>
      </c>
      <c r="G32" s="18">
        <v>105</v>
      </c>
      <c r="H32" s="18">
        <v>108</v>
      </c>
      <c r="I32" s="18">
        <v>116</v>
      </c>
      <c r="J32" s="18">
        <v>250</v>
      </c>
      <c r="K32" s="18">
        <v>371</v>
      </c>
      <c r="L32" s="18">
        <v>487</v>
      </c>
      <c r="M32" s="18">
        <v>521</v>
      </c>
      <c r="N32" s="12">
        <v>378</v>
      </c>
      <c r="O32" s="12"/>
      <c r="P32" s="12"/>
      <c r="Q32" s="12">
        <f t="shared" si="9"/>
        <v>2696</v>
      </c>
      <c r="S32" s="6"/>
    </row>
    <row r="33" spans="1:19" ht="15.6">
      <c r="A33" s="16" t="s">
        <v>6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2"/>
      <c r="O33" s="12"/>
      <c r="P33" s="12"/>
      <c r="Q33" s="12">
        <f t="shared" si="9"/>
        <v>0</v>
      </c>
      <c r="S33" s="6"/>
    </row>
    <row r="34" spans="1:19" ht="0.9" customHeight="1">
      <c r="A34" s="16" t="s">
        <v>8</v>
      </c>
      <c r="B34" s="18">
        <f t="shared" ref="B34:I34" si="10">+B31+B30</f>
        <v>30</v>
      </c>
      <c r="C34" s="18">
        <f t="shared" si="10"/>
        <v>80</v>
      </c>
      <c r="D34" s="18">
        <f t="shared" si="10"/>
        <v>64</v>
      </c>
      <c r="E34" s="18">
        <f t="shared" si="10"/>
        <v>121</v>
      </c>
      <c r="F34" s="18">
        <f t="shared" si="10"/>
        <v>191</v>
      </c>
      <c r="G34" s="18">
        <f t="shared" si="10"/>
        <v>195</v>
      </c>
      <c r="H34" s="18">
        <f t="shared" si="10"/>
        <v>258</v>
      </c>
      <c r="I34" s="18">
        <f t="shared" si="10"/>
        <v>632</v>
      </c>
      <c r="J34" s="18">
        <f>+J31+J30</f>
        <v>748</v>
      </c>
      <c r="K34" s="18">
        <f>+K31+K30</f>
        <v>530</v>
      </c>
      <c r="L34" s="18">
        <f>+L31+L30</f>
        <v>1378</v>
      </c>
      <c r="M34" s="18">
        <f>+M31+M30</f>
        <v>1967</v>
      </c>
      <c r="N34" s="12">
        <f>+N30+N31</f>
        <v>1083</v>
      </c>
      <c r="O34" s="12">
        <f>+O30+O31</f>
        <v>0</v>
      </c>
      <c r="P34" s="12"/>
      <c r="Q34" s="12">
        <f t="shared" si="9"/>
        <v>7277</v>
      </c>
      <c r="S34" s="6"/>
    </row>
    <row r="35" spans="1:19" ht="15.6">
      <c r="A35" s="17" t="s">
        <v>22</v>
      </c>
      <c r="B35" s="19">
        <f>SUM(B29:B33)</f>
        <v>1937</v>
      </c>
      <c r="C35" s="19">
        <f t="shared" ref="C35:Q35" si="11">SUM(C29:C33)</f>
        <v>1809</v>
      </c>
      <c r="D35" s="19">
        <f t="shared" si="11"/>
        <v>1890</v>
      </c>
      <c r="E35" s="19">
        <f t="shared" si="11"/>
        <v>2364</v>
      </c>
      <c r="F35" s="19">
        <f t="shared" si="11"/>
        <v>2438</v>
      </c>
      <c r="G35" s="19">
        <f t="shared" si="11"/>
        <v>2505</v>
      </c>
      <c r="H35" s="19">
        <f t="shared" si="11"/>
        <v>2299</v>
      </c>
      <c r="I35" s="19">
        <f t="shared" si="11"/>
        <v>2782</v>
      </c>
      <c r="J35" s="19">
        <f t="shared" si="11"/>
        <v>3359</v>
      </c>
      <c r="K35" s="19">
        <f t="shared" si="11"/>
        <v>2946</v>
      </c>
      <c r="L35" s="19">
        <f t="shared" si="11"/>
        <v>4203</v>
      </c>
      <c r="M35" s="19">
        <f t="shared" si="11"/>
        <v>5020</v>
      </c>
      <c r="N35" s="19">
        <f t="shared" si="11"/>
        <v>4132</v>
      </c>
      <c r="O35" s="19">
        <f>SUM(O29:O33)</f>
        <v>0</v>
      </c>
      <c r="P35" s="19"/>
      <c r="Q35" s="19">
        <f t="shared" si="11"/>
        <v>37684</v>
      </c>
    </row>
    <row r="37" spans="1:19">
      <c r="A37" s="8"/>
      <c r="B37" s="9"/>
      <c r="C37" s="9"/>
      <c r="D37" s="9"/>
    </row>
    <row r="38" spans="1:19">
      <c r="A38" s="8"/>
      <c r="B38" s="9"/>
      <c r="C38" s="9"/>
      <c r="D38" s="9"/>
    </row>
    <row r="39" spans="1:19">
      <c r="A39" s="8"/>
      <c r="B39" s="9"/>
      <c r="C39" s="9"/>
      <c r="D39" s="9"/>
    </row>
    <row r="40" spans="1:19">
      <c r="A40" s="8"/>
      <c r="B40" s="9"/>
      <c r="C40" s="9"/>
      <c r="D40" s="9"/>
    </row>
    <row r="41" spans="1:19">
      <c r="A41" s="8"/>
      <c r="B41" s="9"/>
      <c r="C41" s="9"/>
      <c r="D41" s="9"/>
      <c r="H41" s="24"/>
    </row>
    <row r="42" spans="1:19">
      <c r="A42" s="8"/>
      <c r="B42" s="9"/>
      <c r="C42" s="9"/>
      <c r="D42" s="9"/>
      <c r="H42" s="24"/>
    </row>
    <row r="43" spans="1:19">
      <c r="A43" s="8"/>
      <c r="B43" s="9"/>
      <c r="C43" s="9"/>
      <c r="D43" s="9"/>
    </row>
    <row r="44" spans="1:19">
      <c r="A44" s="8"/>
      <c r="B44" s="9"/>
      <c r="C44" s="9"/>
      <c r="D44" s="9"/>
    </row>
    <row r="45" spans="1:19">
      <c r="A45" s="8"/>
      <c r="B45" s="9"/>
      <c r="C45" s="9"/>
      <c r="D45" s="9"/>
    </row>
    <row r="46" spans="1:19">
      <c r="A46" s="8"/>
      <c r="B46" s="9"/>
      <c r="C46" s="9"/>
      <c r="D46" s="9"/>
    </row>
    <row r="47" spans="1:19">
      <c r="A47" s="8"/>
      <c r="B47" s="9"/>
      <c r="C47" s="9"/>
      <c r="D47" s="9"/>
    </row>
    <row r="48" spans="1:19">
      <c r="A48" s="8"/>
      <c r="B48" s="9"/>
      <c r="C48" s="9"/>
      <c r="D48" s="9"/>
    </row>
    <row r="49" spans="1:4">
      <c r="A49" s="8"/>
      <c r="B49" s="9"/>
      <c r="C49" s="9"/>
      <c r="D49" s="9"/>
    </row>
    <row r="50" spans="1:4">
      <c r="A50" s="8"/>
      <c r="B50" s="9"/>
      <c r="C50" s="9"/>
      <c r="D50" s="9"/>
    </row>
    <row r="51" spans="1:4">
      <c r="A51" s="8"/>
      <c r="B51" s="9"/>
      <c r="C51" s="9"/>
      <c r="D51" s="9"/>
    </row>
    <row r="52" spans="1:4">
      <c r="A52" s="8"/>
      <c r="B52" s="9"/>
      <c r="C52" s="9"/>
      <c r="D52" s="9"/>
    </row>
    <row r="53" spans="1:4">
      <c r="A53" s="8"/>
      <c r="B53" s="9"/>
      <c r="C53" s="9"/>
      <c r="D53" s="9"/>
    </row>
    <row r="54" spans="1:4">
      <c r="A54" s="8"/>
      <c r="B54" s="9"/>
      <c r="C54" s="9"/>
      <c r="D54" s="9"/>
    </row>
    <row r="55" spans="1:4">
      <c r="A55" s="8"/>
      <c r="B55" s="9"/>
      <c r="C55" s="9"/>
      <c r="D55" s="9"/>
    </row>
    <row r="56" spans="1:4">
      <c r="A56" s="8"/>
      <c r="B56" s="9"/>
      <c r="C56" s="9"/>
      <c r="D56" s="9"/>
    </row>
    <row r="57" spans="1:4">
      <c r="A57" s="8"/>
      <c r="B57" s="9"/>
      <c r="C57" s="9"/>
      <c r="D57" s="9"/>
    </row>
    <row r="58" spans="1:4">
      <c r="A58" s="8"/>
      <c r="B58" s="9"/>
      <c r="C58" s="9"/>
      <c r="D58" s="9"/>
    </row>
    <row r="59" spans="1:4">
      <c r="A59" s="8"/>
      <c r="B59" s="9"/>
      <c r="C59" s="9"/>
      <c r="D59" s="9"/>
    </row>
    <row r="60" spans="1:4">
      <c r="A60" s="8"/>
      <c r="B60" s="9"/>
      <c r="C60" s="9"/>
      <c r="D60" s="9"/>
    </row>
    <row r="61" spans="1:4">
      <c r="A61" s="8"/>
      <c r="B61" s="9"/>
      <c r="C61" s="9"/>
      <c r="D61" s="9"/>
    </row>
    <row r="62" spans="1:4">
      <c r="A62" s="8"/>
      <c r="B62" s="9"/>
      <c r="C62" s="9"/>
      <c r="D62" s="9"/>
    </row>
    <row r="63" spans="1:4">
      <c r="A63" s="8"/>
      <c r="B63" s="9"/>
      <c r="C63" s="9"/>
      <c r="D63" s="9"/>
    </row>
    <row r="64" spans="1:4">
      <c r="A64" s="8"/>
      <c r="B64" s="10"/>
      <c r="C64" s="9"/>
      <c r="D64" s="9"/>
    </row>
    <row r="65" spans="1:4">
      <c r="A65" s="8"/>
      <c r="B65" s="9"/>
      <c r="C65" s="9"/>
      <c r="D65" s="9"/>
    </row>
    <row r="66" spans="1:4">
      <c r="A66" s="8"/>
      <c r="B66" s="9"/>
      <c r="C66" s="9"/>
      <c r="D66" s="9"/>
    </row>
    <row r="67" spans="1:4">
      <c r="A67" s="8"/>
      <c r="B67" s="9"/>
      <c r="C67" s="9"/>
      <c r="D67" s="9"/>
    </row>
    <row r="68" spans="1:4">
      <c r="A68" s="8"/>
      <c r="B68" s="9"/>
      <c r="C68" s="9"/>
      <c r="D68" s="9"/>
    </row>
  </sheetData>
  <phoneticPr fontId="14" type="noConversion"/>
  <pageMargins left="0.25" right="0.25" top="1" bottom="1" header="0.5" footer="0.5"/>
  <pageSetup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7">
    <pageSetUpPr fitToPage="1"/>
  </sheetPr>
  <dimension ref="A1:H7"/>
  <sheetViews>
    <sheetView workbookViewId="0">
      <selection sqref="A1:H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53" t="s">
        <v>4</v>
      </c>
      <c r="B1" s="53"/>
      <c r="C1" s="53"/>
      <c r="D1" s="53"/>
      <c r="E1" s="53"/>
      <c r="F1" s="53"/>
      <c r="G1" s="53"/>
      <c r="H1" s="53"/>
    </row>
    <row r="2" spans="1:8" ht="30" customHeight="1">
      <c r="A2" s="55" t="s">
        <v>1</v>
      </c>
      <c r="B2" s="55"/>
      <c r="C2" s="55"/>
      <c r="D2" s="55"/>
      <c r="E2" s="55"/>
      <c r="F2" s="55"/>
      <c r="G2" s="55"/>
      <c r="H2" s="55"/>
    </row>
    <row r="3" spans="1:8" ht="30" customHeight="1">
      <c r="A3" s="55" t="s">
        <v>23</v>
      </c>
      <c r="B3" s="55"/>
      <c r="C3" s="55"/>
      <c r="D3" s="55"/>
      <c r="E3" s="55"/>
      <c r="F3" s="55"/>
      <c r="G3" s="55"/>
      <c r="H3" s="55"/>
    </row>
    <row r="4" spans="1:8">
      <c r="D4" s="11"/>
      <c r="E4" s="11"/>
      <c r="F4" s="11"/>
      <c r="G4" s="11"/>
      <c r="H4" s="11"/>
    </row>
    <row r="5" spans="1:8" ht="22.8">
      <c r="A5" s="50" t="s">
        <v>7</v>
      </c>
      <c r="B5" s="51"/>
      <c r="C5" s="51"/>
      <c r="D5" s="51"/>
      <c r="E5" s="51"/>
      <c r="F5" s="51"/>
      <c r="G5" s="51"/>
      <c r="H5" s="52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8">
    <pageSetUpPr fitToPage="1"/>
  </sheetPr>
  <dimension ref="A1:H7"/>
  <sheetViews>
    <sheetView workbookViewId="0">
      <selection sqref="A1:H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53" t="s">
        <v>4</v>
      </c>
      <c r="B1" s="53"/>
      <c r="C1" s="53"/>
      <c r="D1" s="53"/>
      <c r="E1" s="53"/>
      <c r="F1" s="53"/>
      <c r="G1" s="53"/>
      <c r="H1" s="53"/>
    </row>
    <row r="2" spans="1:8" ht="30" customHeight="1">
      <c r="A2" s="55" t="s">
        <v>1</v>
      </c>
      <c r="B2" s="55"/>
      <c r="C2" s="55"/>
      <c r="D2" s="55"/>
      <c r="E2" s="55"/>
      <c r="F2" s="55"/>
      <c r="G2" s="55"/>
      <c r="H2" s="55"/>
    </row>
    <row r="3" spans="1:8" ht="30" customHeight="1">
      <c r="A3" s="55" t="s">
        <v>23</v>
      </c>
      <c r="B3" s="55"/>
      <c r="C3" s="55"/>
      <c r="D3" s="55"/>
      <c r="E3" s="55"/>
      <c r="F3" s="55"/>
      <c r="G3" s="55"/>
      <c r="H3" s="55"/>
    </row>
    <row r="4" spans="1:8">
      <c r="D4" s="11"/>
      <c r="E4" s="11"/>
      <c r="F4" s="11"/>
      <c r="G4" s="11"/>
      <c r="H4" s="11"/>
    </row>
    <row r="5" spans="1:8" ht="22.8">
      <c r="A5" s="50" t="s">
        <v>5</v>
      </c>
      <c r="B5" s="51"/>
      <c r="C5" s="51"/>
      <c r="D5" s="51"/>
      <c r="E5" s="51"/>
      <c r="F5" s="51"/>
      <c r="G5" s="51"/>
      <c r="H5" s="52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9">
    <pageSetUpPr fitToPage="1"/>
  </sheetPr>
  <dimension ref="A1:H7"/>
  <sheetViews>
    <sheetView workbookViewId="0">
      <selection sqref="A1:H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53" t="s">
        <v>4</v>
      </c>
      <c r="B1" s="53"/>
      <c r="C1" s="53"/>
      <c r="D1" s="53"/>
      <c r="E1" s="53"/>
      <c r="F1" s="53"/>
      <c r="G1" s="53"/>
      <c r="H1" s="53"/>
    </row>
    <row r="2" spans="1:8" ht="30" customHeight="1">
      <c r="A2" s="55" t="s">
        <v>3</v>
      </c>
      <c r="B2" s="55"/>
      <c r="C2" s="55"/>
      <c r="D2" s="55"/>
      <c r="E2" s="55"/>
      <c r="F2" s="55"/>
      <c r="G2" s="55"/>
      <c r="H2" s="55"/>
    </row>
    <row r="3" spans="1:8" ht="30" customHeight="1">
      <c r="A3" s="55" t="s">
        <v>23</v>
      </c>
      <c r="B3" s="55"/>
      <c r="C3" s="55"/>
      <c r="D3" s="55"/>
      <c r="E3" s="55"/>
      <c r="F3" s="55"/>
      <c r="G3" s="55"/>
      <c r="H3" s="55"/>
    </row>
    <row r="4" spans="1:8">
      <c r="D4" s="11"/>
      <c r="E4" s="11"/>
      <c r="F4" s="11"/>
      <c r="G4" s="11"/>
      <c r="H4" s="11"/>
    </row>
    <row r="5" spans="1:8" ht="22.8">
      <c r="A5" s="50" t="s">
        <v>7</v>
      </c>
      <c r="B5" s="51"/>
      <c r="C5" s="51"/>
      <c r="D5" s="51"/>
      <c r="E5" s="51"/>
      <c r="F5" s="51"/>
      <c r="G5" s="51"/>
      <c r="H5" s="52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20">
    <pageSetUpPr fitToPage="1"/>
  </sheetPr>
  <dimension ref="A1:H7"/>
  <sheetViews>
    <sheetView workbookViewId="0">
      <selection sqref="A1:H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8" ht="33">
      <c r="A1" s="53" t="s">
        <v>4</v>
      </c>
      <c r="B1" s="53"/>
      <c r="C1" s="53"/>
      <c r="D1" s="53"/>
      <c r="E1" s="53"/>
      <c r="F1" s="53"/>
      <c r="G1" s="53"/>
      <c r="H1" s="53"/>
    </row>
    <row r="2" spans="1:8" ht="30" customHeight="1">
      <c r="A2" s="55" t="s">
        <v>3</v>
      </c>
      <c r="B2" s="55"/>
      <c r="C2" s="55"/>
      <c r="D2" s="55"/>
      <c r="E2" s="55"/>
      <c r="F2" s="55"/>
      <c r="G2" s="55"/>
      <c r="H2" s="55"/>
    </row>
    <row r="3" spans="1:8" ht="30" customHeight="1">
      <c r="A3" s="55" t="s">
        <v>23</v>
      </c>
      <c r="B3" s="55"/>
      <c r="C3" s="55"/>
      <c r="D3" s="55"/>
      <c r="E3" s="55"/>
      <c r="F3" s="55"/>
      <c r="G3" s="55"/>
      <c r="H3" s="55"/>
    </row>
    <row r="4" spans="1:8">
      <c r="D4" s="11"/>
      <c r="E4" s="11"/>
      <c r="F4" s="11"/>
      <c r="G4" s="11"/>
      <c r="H4" s="11"/>
    </row>
    <row r="5" spans="1:8" ht="22.8">
      <c r="A5" s="50" t="s">
        <v>5</v>
      </c>
      <c r="B5" s="51"/>
      <c r="C5" s="51"/>
      <c r="D5" s="51"/>
      <c r="E5" s="51"/>
      <c r="F5" s="51"/>
      <c r="G5" s="51"/>
      <c r="H5" s="52"/>
    </row>
    <row r="6" spans="1:8">
      <c r="D6" s="11"/>
      <c r="E6" s="11"/>
      <c r="F6" s="11"/>
      <c r="G6" s="11"/>
      <c r="H6" s="11"/>
    </row>
    <row r="7" spans="1:8">
      <c r="D7" s="11"/>
      <c r="E7" s="11"/>
      <c r="F7" s="11"/>
      <c r="G7" s="11"/>
      <c r="H7" s="11"/>
    </row>
  </sheetData>
  <mergeCells count="4">
    <mergeCell ref="A5:H5"/>
    <mergeCell ref="A1:H1"/>
    <mergeCell ref="A2:H2"/>
    <mergeCell ref="A3:H3"/>
  </mergeCells>
  <phoneticPr fontId="14" type="noConversion"/>
  <printOptions horizontalCentered="1"/>
  <pageMargins left="0" right="0" top="1" bottom="1" header="0.5" footer="0.5"/>
  <pageSetup scale="8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2">
    <pageSetUpPr fitToPage="1"/>
  </sheetPr>
  <dimension ref="A1:Q36"/>
  <sheetViews>
    <sheetView tabSelected="1" topLeftCell="G11" workbookViewId="0">
      <selection activeCell="R33" sqref="R33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4" t="s">
        <v>33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3">
    <pageSetUpPr fitToPage="1"/>
  </sheetPr>
  <dimension ref="A1:Q36"/>
  <sheetViews>
    <sheetView topLeftCell="G7" workbookViewId="0">
      <selection activeCell="R25" sqref="R25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4" t="s">
        <v>34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4">
    <pageSetUpPr fitToPage="1"/>
  </sheetPr>
  <dimension ref="A1:Q36"/>
  <sheetViews>
    <sheetView topLeftCell="F8" workbookViewId="0">
      <selection activeCell="R32" sqref="R32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4" t="s">
        <v>46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5">
    <pageSetUpPr fitToPage="1"/>
  </sheetPr>
  <dimension ref="A1:Q42"/>
  <sheetViews>
    <sheetView topLeftCell="G15" workbookViewId="0">
      <selection activeCell="R33" sqref="R33"/>
    </sheetView>
  </sheetViews>
  <sheetFormatPr defaultRowHeight="13.2"/>
  <cols>
    <col min="2" max="2" width="28.6640625" customWidth="1"/>
    <col min="3" max="3" width="5" customWidth="1"/>
    <col min="5" max="5" width="28.6640625" style="23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36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2" ht="13.8">
      <c r="A36" s="26"/>
    </row>
    <row r="40" spans="1:2">
      <c r="A40" s="11"/>
      <c r="B40" s="11"/>
    </row>
    <row r="41" spans="1:2">
      <c r="A41" s="49" t="s">
        <v>62</v>
      </c>
      <c r="B41" s="11"/>
    </row>
    <row r="42" spans="1:2">
      <c r="A42" s="49"/>
      <c r="B42" s="11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1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6">
    <pageSetUpPr fitToPage="1"/>
  </sheetPr>
  <dimension ref="A1:Q36"/>
  <sheetViews>
    <sheetView topLeftCell="F11" workbookViewId="0">
      <selection activeCell="R29" sqref="R29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52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7">
    <pageSetUpPr fitToPage="1"/>
  </sheetPr>
  <dimension ref="A1:Q43"/>
  <sheetViews>
    <sheetView topLeftCell="A28" workbookViewId="0">
      <selection activeCell="E41" sqref="E41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38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3" ht="13.8">
      <c r="A36" s="26"/>
    </row>
    <row r="40" spans="1:3">
      <c r="A40" s="11"/>
      <c r="B40" s="11"/>
      <c r="C40" s="11"/>
    </row>
    <row r="41" spans="1:3">
      <c r="A41" s="49" t="s">
        <v>62</v>
      </c>
      <c r="B41" s="11"/>
      <c r="C41" s="11"/>
    </row>
    <row r="42" spans="1:3">
      <c r="A42" s="11"/>
      <c r="B42" s="11"/>
      <c r="C42" s="11"/>
    </row>
    <row r="43" spans="1:3">
      <c r="A43" s="11"/>
      <c r="B43" s="11"/>
      <c r="C43" s="11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38">
    <pageSetUpPr fitToPage="1"/>
  </sheetPr>
  <dimension ref="A1:Q36"/>
  <sheetViews>
    <sheetView topLeftCell="G10" workbookViewId="0">
      <selection activeCell="R35" sqref="R35"/>
    </sheetView>
  </sheetViews>
  <sheetFormatPr defaultRowHeight="13.2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</cols>
  <sheetData>
    <row r="1" spans="1:17" ht="33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30" customHeight="1">
      <c r="A2" s="55" t="s">
        <v>39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30" customHeight="1">
      <c r="A3" s="55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s="23" customFormat="1">
      <c r="D4" s="11"/>
      <c r="E4" s="11"/>
      <c r="F4" s="11"/>
      <c r="G4" s="11"/>
      <c r="H4" s="11"/>
    </row>
    <row r="5" spans="1:17" ht="22.8">
      <c r="A5" s="50" t="s">
        <v>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</row>
    <row r="6" spans="1:17">
      <c r="D6" s="11"/>
      <c r="E6" s="11"/>
      <c r="F6" s="11"/>
      <c r="G6" s="11"/>
      <c r="H6" s="11"/>
    </row>
    <row r="7" spans="1:17">
      <c r="D7" s="11"/>
      <c r="E7" s="11"/>
      <c r="F7" s="11"/>
      <c r="G7" s="11"/>
      <c r="H7" s="11"/>
    </row>
    <row r="36" spans="1:1" ht="13.8">
      <c r="A36" s="26"/>
    </row>
  </sheetData>
  <mergeCells count="4">
    <mergeCell ref="A5:Q5"/>
    <mergeCell ref="A1:Q1"/>
    <mergeCell ref="A2:Q2"/>
    <mergeCell ref="A3:Q3"/>
  </mergeCells>
  <phoneticPr fontId="14" type="noConversion"/>
  <printOptions horizontalCentered="1"/>
  <pageMargins left="0" right="0" top="1" bottom="1" header="0.5" footer="0.5"/>
  <pageSetup paperSize="5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22</vt:i4>
      </vt:variant>
    </vt:vector>
  </HeadingPairs>
  <TitlesOfParts>
    <vt:vector size="45" baseType="lpstr">
      <vt:lpstr>SUMMARY</vt:lpstr>
      <vt:lpstr>Actuals</vt:lpstr>
      <vt:lpstr>Crude - Physical</vt:lpstr>
      <vt:lpstr>Crude - Financial</vt:lpstr>
      <vt:lpstr>Crude - Mgmt</vt:lpstr>
      <vt:lpstr>Distillates</vt:lpstr>
      <vt:lpstr>Fuel Oil</vt:lpstr>
      <vt:lpstr>Gasoline</vt:lpstr>
      <vt:lpstr>LPG's</vt:lpstr>
      <vt:lpstr>Petchems</vt:lpstr>
      <vt:lpstr>Pan Nat</vt:lpstr>
      <vt:lpstr>Finland</vt:lpstr>
      <vt:lpstr>FGH</vt:lpstr>
      <vt:lpstr>Jblock</vt:lpstr>
      <vt:lpstr>Spore</vt:lpstr>
      <vt:lpstr>ARB</vt:lpstr>
      <vt:lpstr>Other</vt:lpstr>
      <vt:lpstr>Orig</vt:lpstr>
      <vt:lpstr>Timber</vt:lpstr>
      <vt:lpstr>Coal</vt:lpstr>
      <vt:lpstr>Coal2</vt:lpstr>
      <vt:lpstr>Emissions</vt:lpstr>
      <vt:lpstr>Emissions2</vt:lpstr>
      <vt:lpstr>Actuals!Print_Area</vt:lpstr>
      <vt:lpstr>ARB!Print_Area</vt:lpstr>
      <vt:lpstr>Coal!Print_Area</vt:lpstr>
      <vt:lpstr>Coal2!Print_Area</vt:lpstr>
      <vt:lpstr>'Crude - Financial'!Print_Area</vt:lpstr>
      <vt:lpstr>'Crude - Mgmt'!Print_Area</vt:lpstr>
      <vt:lpstr>'Crude - Physical'!Print_Area</vt:lpstr>
      <vt:lpstr>Distillates!Print_Area</vt:lpstr>
      <vt:lpstr>Emissions!Print_Area</vt:lpstr>
      <vt:lpstr>Emissions2!Print_Area</vt:lpstr>
      <vt:lpstr>FGH!Print_Area</vt:lpstr>
      <vt:lpstr>Finland!Print_Area</vt:lpstr>
      <vt:lpstr>'Fuel Oil'!Print_Area</vt:lpstr>
      <vt:lpstr>Gasoline!Print_Area</vt:lpstr>
      <vt:lpstr>Jblock!Print_Area</vt:lpstr>
      <vt:lpstr>'LPG''s'!Print_Area</vt:lpstr>
      <vt:lpstr>Orig!Print_Area</vt:lpstr>
      <vt:lpstr>Other!Print_Area</vt:lpstr>
      <vt:lpstr>'Pan Nat'!Print_Area</vt:lpstr>
      <vt:lpstr>Petchems!Print_Area</vt:lpstr>
      <vt:lpstr>Spore!Print_Area</vt:lpstr>
      <vt:lpstr>Timber!Print_Area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Havlíček Jan</cp:lastModifiedBy>
  <cp:lastPrinted>2001-10-18T15:26:35Z</cp:lastPrinted>
  <dcterms:created xsi:type="dcterms:W3CDTF">1996-10-14T23:33:28Z</dcterms:created>
  <dcterms:modified xsi:type="dcterms:W3CDTF">2023-09-10T11:11:47Z</dcterms:modified>
</cp:coreProperties>
</file>