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15.xml" ContentType="application/vnd.openxmlformats-officedocument.drawingml.chartshapes+xml"/>
  <Override PartName="/xl/charts/chart20.xml" ContentType="application/vnd.openxmlformats-officedocument.drawingml.chart+xml"/>
  <Override PartName="/xl/drawings/drawing16.xml" ContentType="application/vnd.openxmlformats-officedocument.drawingml.chartshap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0.xml" ContentType="application/vnd.openxmlformats-officedocument.drawing+xml"/>
  <Override PartName="/xl/charts/chart31.xml" ContentType="application/vnd.openxmlformats-officedocument.drawingml.chart+xml"/>
  <Override PartName="/xl/drawings/drawing21.xml" ContentType="application/vnd.openxmlformats-officedocument.drawingml.chartshapes+xml"/>
  <Override PartName="/xl/charts/chart32.xml" ContentType="application/vnd.openxmlformats-officedocument.drawingml.chart+xml"/>
  <Override PartName="/xl/drawings/drawing2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5.xml" ContentType="application/vnd.openxmlformats-officedocument.drawing+xml"/>
  <Override PartName="/xl/charts/chart38.xml" ContentType="application/vnd.openxmlformats-officedocument.drawingml.chart+xml"/>
  <Override PartName="/xl/drawings/drawing26.xml" ContentType="application/vnd.openxmlformats-officedocument.drawingml.chartshapes+xml"/>
  <Override PartName="/xl/charts/chart39.xml" ContentType="application/vnd.openxmlformats-officedocument.drawingml.chart+xml"/>
  <Override PartName="/xl/drawings/drawing27.xml" ContentType="application/vnd.openxmlformats-officedocument.drawingml.chartshape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8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9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31.xml" ContentType="application/vnd.openxmlformats-officedocument.drawingml.chartshape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3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33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5.xml" ContentType="application/vnd.openxmlformats-officedocument.drawingml.chartshapes+xml"/>
  <Override PartName="/xl/charts/chart61.xml" ContentType="application/vnd.openxmlformats-officedocument.drawingml.chart+xml"/>
  <Override PartName="/xl/drawings/drawing36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37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36" tabRatio="929" firstSheet="3" activeTab="3"/>
  </bookViews>
  <sheets>
    <sheet name="IS Input" sheetId="1" state="hidden" r:id="rId1"/>
    <sheet name="volumes Input" sheetId="2" state="hidden" r:id="rId2"/>
    <sheet name="Funds Flow-Cap Employed" sheetId="3" state="hidden" r:id="rId3"/>
    <sheet name="EGM Summary" sheetId="4" r:id="rId4"/>
    <sheet name="EGM Summary (EBIT)" sheetId="5" r:id="rId5"/>
    <sheet name="Crude &amp; Products" sheetId="6" r:id="rId6"/>
    <sheet name="Crude &amp; Products volumes " sheetId="7" r:id="rId7"/>
    <sheet name="Coal" sheetId="8" r:id="rId8"/>
    <sheet name="Emissions" sheetId="9" state="hidden" r:id="rId9"/>
    <sheet name="Coal volumes" sheetId="10" r:id="rId10"/>
    <sheet name="Weather" sheetId="11" r:id="rId11"/>
    <sheet name="Weather volumes" sheetId="12" r:id="rId12"/>
    <sheet name="Global Risk Mkts" sheetId="13" r:id="rId13"/>
    <sheet name="Financial Trading" sheetId="14" r:id="rId14"/>
    <sheet name="Freight" sheetId="15" r:id="rId15"/>
    <sheet name="PR" sheetId="16" state="hidden" r:id="rId16"/>
    <sheet name="Freight volumes" sheetId="17" r:id="rId17"/>
    <sheet name="LNG" sheetId="18" r:id="rId18"/>
    <sheet name="Japan" sheetId="19" r:id="rId19"/>
    <sheet name="Middle East" sheetId="20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Print_Area" localSheetId="5">'Crude &amp; Products'!$A$1:$O$43</definedName>
    <definedName name="_xlnm.Print_Area" localSheetId="6">'Crude &amp; Products volumes '!$A$1:$O$43</definedName>
    <definedName name="_xlnm.Print_Area" localSheetId="3">'EGM Summary'!$A$1:$O$42</definedName>
    <definedName name="_xlnm.Print_Area" localSheetId="4">'EGM Summary (EBIT)'!$A$1:$O$42</definedName>
    <definedName name="_xlnm.Print_Area" localSheetId="2">'Funds Flow-Cap Employed'!$A$1:$P$65</definedName>
    <definedName name="_xlnm.Print_Area" localSheetId="0">'IS Input'!$AK$16:$AV$31</definedName>
    <definedName name="_xlnm.Print_Area" localSheetId="10">Weather!$A$1:$O$43</definedName>
    <definedName name="_xlnm.Print_Area" localSheetId="11">'Weather volumes'!$A$1:$O$43</definedName>
  </definedNames>
  <calcPr calcId="92512"/>
</workbook>
</file>

<file path=xl/calcChain.xml><?xml version="1.0" encoding="utf-8"?>
<calcChain xmlns="http://schemas.openxmlformats.org/spreadsheetml/2006/main">
  <c r="J1" i="3" l="1"/>
  <c r="J2" i="3"/>
  <c r="J3" i="3"/>
  <c r="E10" i="3"/>
  <c r="G10" i="3"/>
  <c r="K10" i="3"/>
  <c r="D11" i="3"/>
  <c r="E11" i="3"/>
  <c r="F11" i="3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D22" i="3"/>
  <c r="E22" i="3"/>
  <c r="F22" i="3"/>
  <c r="F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B3" i="1"/>
  <c r="C3" i="1"/>
  <c r="D3" i="1"/>
  <c r="E3" i="1"/>
  <c r="F3" i="1"/>
  <c r="G3" i="1"/>
  <c r="I3" i="1"/>
  <c r="J3" i="1"/>
  <c r="K3" i="1"/>
  <c r="L3" i="1"/>
  <c r="M3" i="1"/>
  <c r="N3" i="1"/>
  <c r="P3" i="1"/>
  <c r="Q3" i="1"/>
  <c r="R3" i="1"/>
  <c r="S3" i="1"/>
  <c r="T3" i="1"/>
  <c r="U3" i="1"/>
  <c r="Y3" i="1"/>
  <c r="Z3" i="1"/>
  <c r="AA3" i="1"/>
  <c r="AB3" i="1"/>
  <c r="AD3" i="1"/>
  <c r="AE3" i="1"/>
  <c r="AF3" i="1"/>
  <c r="AG3" i="1"/>
  <c r="AH3" i="1"/>
  <c r="AI3" i="1"/>
  <c r="B4" i="1"/>
  <c r="C4" i="1"/>
  <c r="D4" i="1"/>
  <c r="E4" i="1"/>
  <c r="F4" i="1"/>
  <c r="G4" i="1"/>
  <c r="I4" i="1"/>
  <c r="J4" i="1"/>
  <c r="K4" i="1"/>
  <c r="L4" i="1"/>
  <c r="M4" i="1"/>
  <c r="N4" i="1"/>
  <c r="P4" i="1"/>
  <c r="Q4" i="1"/>
  <c r="R4" i="1"/>
  <c r="S4" i="1"/>
  <c r="T4" i="1"/>
  <c r="U4" i="1"/>
  <c r="Y4" i="1"/>
  <c r="Z4" i="1"/>
  <c r="AA4" i="1"/>
  <c r="AB4" i="1"/>
  <c r="AD4" i="1"/>
  <c r="AE4" i="1"/>
  <c r="AF4" i="1"/>
  <c r="AG4" i="1"/>
  <c r="AH4" i="1"/>
  <c r="AI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E4" i="1"/>
  <c r="BG4" i="1"/>
  <c r="BI4" i="1"/>
  <c r="B5" i="1"/>
  <c r="C5" i="1"/>
  <c r="D5" i="1"/>
  <c r="E5" i="1"/>
  <c r="F5" i="1"/>
  <c r="G5" i="1"/>
  <c r="I5" i="1"/>
  <c r="J5" i="1"/>
  <c r="K5" i="1"/>
  <c r="L5" i="1"/>
  <c r="M5" i="1"/>
  <c r="N5" i="1"/>
  <c r="P5" i="1"/>
  <c r="Q5" i="1"/>
  <c r="R5" i="1"/>
  <c r="S5" i="1"/>
  <c r="T5" i="1"/>
  <c r="U5" i="1"/>
  <c r="Y5" i="1"/>
  <c r="Z5" i="1"/>
  <c r="AA5" i="1"/>
  <c r="AB5" i="1"/>
  <c r="AD5" i="1"/>
  <c r="AE5" i="1"/>
  <c r="AF5" i="1"/>
  <c r="AG5" i="1"/>
  <c r="AH5" i="1"/>
  <c r="AI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E5" i="1"/>
  <c r="BG5" i="1"/>
  <c r="BI5" i="1"/>
  <c r="B6" i="1"/>
  <c r="C6" i="1"/>
  <c r="D6" i="1"/>
  <c r="E6" i="1"/>
  <c r="F6" i="1"/>
  <c r="G6" i="1"/>
  <c r="I6" i="1"/>
  <c r="J6" i="1"/>
  <c r="K6" i="1"/>
  <c r="L6" i="1"/>
  <c r="M6" i="1"/>
  <c r="N6" i="1"/>
  <c r="P6" i="1"/>
  <c r="Q6" i="1"/>
  <c r="R6" i="1"/>
  <c r="S6" i="1"/>
  <c r="T6" i="1"/>
  <c r="U6" i="1"/>
  <c r="Y6" i="1"/>
  <c r="Z6" i="1"/>
  <c r="AA6" i="1"/>
  <c r="AB6" i="1"/>
  <c r="AD6" i="1"/>
  <c r="AE6" i="1"/>
  <c r="AF6" i="1"/>
  <c r="AG6" i="1"/>
  <c r="AH6" i="1"/>
  <c r="AI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E6" i="1"/>
  <c r="BG6" i="1"/>
  <c r="BI6" i="1"/>
  <c r="B7" i="1"/>
  <c r="C7" i="1"/>
  <c r="D7" i="1"/>
  <c r="E7" i="1"/>
  <c r="F7" i="1"/>
  <c r="G7" i="1"/>
  <c r="I7" i="1"/>
  <c r="J7" i="1"/>
  <c r="K7" i="1"/>
  <c r="L7" i="1"/>
  <c r="M7" i="1"/>
  <c r="N7" i="1"/>
  <c r="P7" i="1"/>
  <c r="Q7" i="1"/>
  <c r="R7" i="1"/>
  <c r="S7" i="1"/>
  <c r="T7" i="1"/>
  <c r="U7" i="1"/>
  <c r="Y7" i="1"/>
  <c r="Z7" i="1"/>
  <c r="AA7" i="1"/>
  <c r="AB7" i="1"/>
  <c r="AD7" i="1"/>
  <c r="AE7" i="1"/>
  <c r="AF7" i="1"/>
  <c r="AG7" i="1"/>
  <c r="AH7" i="1"/>
  <c r="AI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E7" i="1"/>
  <c r="BG7" i="1"/>
  <c r="BI7" i="1"/>
  <c r="B8" i="1"/>
  <c r="C8" i="1"/>
  <c r="D8" i="1"/>
  <c r="E8" i="1"/>
  <c r="F8" i="1"/>
  <c r="G8" i="1"/>
  <c r="I8" i="1"/>
  <c r="J8" i="1"/>
  <c r="K8" i="1"/>
  <c r="L8" i="1"/>
  <c r="M8" i="1"/>
  <c r="N8" i="1"/>
  <c r="P8" i="1"/>
  <c r="Q8" i="1"/>
  <c r="R8" i="1"/>
  <c r="S8" i="1"/>
  <c r="T8" i="1"/>
  <c r="U8" i="1"/>
  <c r="Y8" i="1"/>
  <c r="Z8" i="1"/>
  <c r="AA8" i="1"/>
  <c r="AB8" i="1"/>
  <c r="AD8" i="1"/>
  <c r="AE8" i="1"/>
  <c r="AF8" i="1"/>
  <c r="AG8" i="1"/>
  <c r="AH8" i="1"/>
  <c r="AI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E8" i="1"/>
  <c r="BG8" i="1"/>
  <c r="BI8" i="1"/>
  <c r="B9" i="1"/>
  <c r="C9" i="1"/>
  <c r="D9" i="1"/>
  <c r="E9" i="1"/>
  <c r="F9" i="1"/>
  <c r="G9" i="1"/>
  <c r="I9" i="1"/>
  <c r="J9" i="1"/>
  <c r="K9" i="1"/>
  <c r="L9" i="1"/>
  <c r="M9" i="1"/>
  <c r="N9" i="1"/>
  <c r="P9" i="1"/>
  <c r="Q9" i="1"/>
  <c r="R9" i="1"/>
  <c r="S9" i="1"/>
  <c r="T9" i="1"/>
  <c r="U9" i="1"/>
  <c r="Y9" i="1"/>
  <c r="Z9" i="1"/>
  <c r="AA9" i="1"/>
  <c r="AB9" i="1"/>
  <c r="AD9" i="1"/>
  <c r="AE9" i="1"/>
  <c r="AF9" i="1"/>
  <c r="AG9" i="1"/>
  <c r="AH9" i="1"/>
  <c r="AI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E9" i="1"/>
  <c r="BG9" i="1"/>
  <c r="BI9" i="1"/>
  <c r="P10" i="1"/>
  <c r="Q10" i="1"/>
  <c r="R10" i="1"/>
  <c r="S10" i="1"/>
  <c r="T10" i="1"/>
  <c r="U10" i="1"/>
  <c r="Z10" i="1"/>
  <c r="AA10" i="1"/>
  <c r="AB10" i="1"/>
  <c r="AD10" i="1"/>
  <c r="AE10" i="1"/>
  <c r="AF10" i="1"/>
  <c r="AG10" i="1"/>
  <c r="AH10" i="1"/>
  <c r="AI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E10" i="1"/>
  <c r="BG10" i="1"/>
  <c r="BI10" i="1"/>
  <c r="B11" i="1"/>
  <c r="C11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T11" i="1"/>
  <c r="U11" i="1"/>
  <c r="Y11" i="1"/>
  <c r="Z11" i="1"/>
  <c r="AA11" i="1"/>
  <c r="AB11" i="1"/>
  <c r="AD11" i="1"/>
  <c r="AE11" i="1"/>
  <c r="AF11" i="1"/>
  <c r="AG11" i="1"/>
  <c r="AH11" i="1"/>
  <c r="AI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E11" i="1"/>
  <c r="BG11" i="1"/>
  <c r="BI11" i="1"/>
  <c r="B12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E12" i="1"/>
  <c r="BG12" i="1"/>
  <c r="BI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E13" i="1"/>
  <c r="BG13" i="1"/>
  <c r="BI13" i="1"/>
  <c r="B16" i="1"/>
  <c r="C16" i="1"/>
  <c r="D16" i="1"/>
  <c r="E16" i="1"/>
  <c r="F16" i="1"/>
  <c r="G16" i="1"/>
  <c r="I16" i="1"/>
  <c r="J16" i="1"/>
  <c r="K16" i="1"/>
  <c r="L16" i="1"/>
  <c r="M16" i="1"/>
  <c r="N16" i="1"/>
  <c r="P16" i="1"/>
  <c r="Q16" i="1"/>
  <c r="R16" i="1"/>
  <c r="S16" i="1"/>
  <c r="T16" i="1"/>
  <c r="U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B17" i="1"/>
  <c r="C17" i="1"/>
  <c r="D17" i="1"/>
  <c r="E17" i="1"/>
  <c r="F17" i="1"/>
  <c r="G17" i="1"/>
  <c r="I17" i="1"/>
  <c r="J17" i="1"/>
  <c r="K17" i="1"/>
  <c r="L17" i="1"/>
  <c r="M17" i="1"/>
  <c r="N17" i="1"/>
  <c r="P17" i="1"/>
  <c r="Q17" i="1"/>
  <c r="R17" i="1"/>
  <c r="S17" i="1"/>
  <c r="T17" i="1"/>
  <c r="U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B18" i="1"/>
  <c r="C18" i="1"/>
  <c r="D18" i="1"/>
  <c r="E18" i="1"/>
  <c r="F18" i="1"/>
  <c r="G18" i="1"/>
  <c r="I18" i="1"/>
  <c r="J18" i="1"/>
  <c r="K18" i="1"/>
  <c r="L18" i="1"/>
  <c r="M18" i="1"/>
  <c r="N18" i="1"/>
  <c r="S18" i="1"/>
  <c r="T18" i="1"/>
  <c r="U18" i="1"/>
  <c r="W18" i="1"/>
  <c r="X18" i="1"/>
  <c r="Y18" i="1"/>
  <c r="Z18" i="1"/>
  <c r="AA18" i="1"/>
  <c r="AB18" i="1"/>
  <c r="AD18" i="1"/>
  <c r="AE18" i="1"/>
  <c r="AF18" i="1"/>
  <c r="AG18" i="1"/>
  <c r="AH18" i="1"/>
  <c r="AI18" i="1"/>
  <c r="B19" i="1"/>
  <c r="C19" i="1"/>
  <c r="D19" i="1"/>
  <c r="E19" i="1"/>
  <c r="F19" i="1"/>
  <c r="G19" i="1"/>
  <c r="I19" i="1"/>
  <c r="J19" i="1"/>
  <c r="K19" i="1"/>
  <c r="L19" i="1"/>
  <c r="M19" i="1"/>
  <c r="N19" i="1"/>
  <c r="P19" i="1"/>
  <c r="Q19" i="1"/>
  <c r="R19" i="1"/>
  <c r="S19" i="1"/>
  <c r="T19" i="1"/>
  <c r="U19" i="1"/>
  <c r="W19" i="1"/>
  <c r="X19" i="1"/>
  <c r="Y19" i="1"/>
  <c r="Z19" i="1"/>
  <c r="AA19" i="1"/>
  <c r="AB19" i="1"/>
  <c r="AD19" i="1"/>
  <c r="AE19" i="1"/>
  <c r="AF19" i="1"/>
  <c r="AG19" i="1"/>
  <c r="AH19" i="1"/>
  <c r="AI19" i="1"/>
  <c r="AX19" i="1"/>
  <c r="AZ19" i="1"/>
  <c r="BB19" i="1"/>
  <c r="B20" i="1"/>
  <c r="C20" i="1"/>
  <c r="D20" i="1"/>
  <c r="E20" i="1"/>
  <c r="F20" i="1"/>
  <c r="G20" i="1"/>
  <c r="I20" i="1"/>
  <c r="J20" i="1"/>
  <c r="K20" i="1"/>
  <c r="L20" i="1"/>
  <c r="M20" i="1"/>
  <c r="N20" i="1"/>
  <c r="P20" i="1"/>
  <c r="Q20" i="1"/>
  <c r="R20" i="1"/>
  <c r="S20" i="1"/>
  <c r="T20" i="1"/>
  <c r="U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X20" i="1"/>
  <c r="AZ20" i="1"/>
  <c r="BB20" i="1"/>
  <c r="B21" i="1"/>
  <c r="C21" i="1"/>
  <c r="D21" i="1"/>
  <c r="E21" i="1"/>
  <c r="F21" i="1"/>
  <c r="G21" i="1"/>
  <c r="I21" i="1"/>
  <c r="J21" i="1"/>
  <c r="K21" i="1"/>
  <c r="L21" i="1"/>
  <c r="M21" i="1"/>
  <c r="N21" i="1"/>
  <c r="P21" i="1"/>
  <c r="Q21" i="1"/>
  <c r="R21" i="1"/>
  <c r="S21" i="1"/>
  <c r="T21" i="1"/>
  <c r="U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X21" i="1"/>
  <c r="AZ21" i="1"/>
  <c r="BB21" i="1"/>
  <c r="B22" i="1"/>
  <c r="C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S22" i="1"/>
  <c r="T22" i="1"/>
  <c r="U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X22" i="1"/>
  <c r="AZ22" i="1"/>
  <c r="BB22" i="1"/>
  <c r="B23" i="1"/>
  <c r="C23" i="1"/>
  <c r="D23" i="1"/>
  <c r="E23" i="1"/>
  <c r="F23" i="1"/>
  <c r="G23" i="1"/>
  <c r="I23" i="1"/>
  <c r="J23" i="1"/>
  <c r="K23" i="1"/>
  <c r="L23" i="1"/>
  <c r="M23" i="1"/>
  <c r="N23" i="1"/>
  <c r="P23" i="1"/>
  <c r="Q23" i="1"/>
  <c r="R23" i="1"/>
  <c r="S23" i="1"/>
  <c r="T23" i="1"/>
  <c r="U23" i="1"/>
  <c r="Z23" i="1"/>
  <c r="AA23" i="1"/>
  <c r="AB23" i="1"/>
  <c r="AD23" i="1"/>
  <c r="AE23" i="1"/>
  <c r="AF23" i="1"/>
  <c r="AG23" i="1"/>
  <c r="AH23" i="1"/>
  <c r="AI23" i="1"/>
  <c r="B24" i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W24" i="1"/>
  <c r="X24" i="1"/>
  <c r="Y24" i="1"/>
  <c r="Z24" i="1"/>
  <c r="AA24" i="1"/>
  <c r="AB24" i="1"/>
  <c r="AD24" i="1"/>
  <c r="AE24" i="1"/>
  <c r="AF24" i="1"/>
  <c r="AG24" i="1"/>
  <c r="AH24" i="1"/>
  <c r="AI24" i="1"/>
  <c r="P25" i="1"/>
  <c r="Q25" i="1"/>
  <c r="R25" i="1"/>
  <c r="S25" i="1"/>
  <c r="T25" i="1"/>
  <c r="U25" i="1"/>
  <c r="Z25" i="1"/>
  <c r="AA25" i="1"/>
  <c r="AB25" i="1"/>
  <c r="AD25" i="1"/>
  <c r="AE25" i="1"/>
  <c r="AF25" i="1"/>
  <c r="AG25" i="1"/>
  <c r="AH25" i="1"/>
  <c r="AI25" i="1"/>
  <c r="B26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AX26" i="1"/>
  <c r="B27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X29" i="1"/>
  <c r="AZ29" i="1"/>
  <c r="BB29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E30" i="1"/>
  <c r="BG30" i="1"/>
  <c r="BI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E31" i="1"/>
  <c r="BG31" i="1"/>
  <c r="BI31" i="1"/>
  <c r="B35" i="1"/>
  <c r="C35" i="1"/>
  <c r="D35" i="1"/>
  <c r="E35" i="1"/>
  <c r="I35" i="1"/>
  <c r="J35" i="1"/>
  <c r="K35" i="1"/>
  <c r="L35" i="1"/>
  <c r="B36" i="1"/>
  <c r="C36" i="1"/>
  <c r="D36" i="1"/>
  <c r="E36" i="1"/>
  <c r="I36" i="1"/>
  <c r="J36" i="1"/>
  <c r="K36" i="1"/>
  <c r="L36" i="1"/>
  <c r="B37" i="1"/>
  <c r="C37" i="1"/>
  <c r="D37" i="1"/>
  <c r="E37" i="1"/>
  <c r="I37" i="1"/>
  <c r="J37" i="1"/>
  <c r="K37" i="1"/>
  <c r="L37" i="1"/>
  <c r="B38" i="1"/>
  <c r="C38" i="1"/>
  <c r="D38" i="1"/>
  <c r="E38" i="1"/>
  <c r="I38" i="1"/>
  <c r="J38" i="1"/>
  <c r="K38" i="1"/>
  <c r="L38" i="1"/>
  <c r="B39" i="1"/>
  <c r="C39" i="1"/>
  <c r="D39" i="1"/>
  <c r="E39" i="1"/>
  <c r="I39" i="1"/>
  <c r="J39" i="1"/>
  <c r="K39" i="1"/>
  <c r="L39" i="1"/>
  <c r="B40" i="1"/>
  <c r="C40" i="1"/>
  <c r="D40" i="1"/>
  <c r="E40" i="1"/>
  <c r="I40" i="1"/>
  <c r="J40" i="1"/>
  <c r="K40" i="1"/>
  <c r="L40" i="1"/>
  <c r="B41" i="1"/>
  <c r="C41" i="1"/>
  <c r="D41" i="1"/>
  <c r="E41" i="1"/>
  <c r="I41" i="1"/>
  <c r="J41" i="1"/>
  <c r="K41" i="1"/>
  <c r="L41" i="1"/>
  <c r="B42" i="1"/>
  <c r="C42" i="1"/>
  <c r="D42" i="1"/>
  <c r="E42" i="1"/>
  <c r="I42" i="1"/>
  <c r="J42" i="1"/>
  <c r="K42" i="1"/>
  <c r="L42" i="1"/>
  <c r="B43" i="1"/>
  <c r="C43" i="1"/>
  <c r="D43" i="1"/>
  <c r="E43" i="1"/>
  <c r="I43" i="1"/>
  <c r="J43" i="1"/>
  <c r="K43" i="1"/>
  <c r="L43" i="1"/>
  <c r="B44" i="1"/>
  <c r="C44" i="1"/>
  <c r="D44" i="1"/>
  <c r="E44" i="1"/>
  <c r="I44" i="1"/>
  <c r="J44" i="1"/>
  <c r="K44" i="1"/>
  <c r="L44" i="1"/>
  <c r="B47" i="1"/>
  <c r="C47" i="1"/>
  <c r="D47" i="1"/>
  <c r="E47" i="1"/>
  <c r="F47" i="1"/>
  <c r="I47" i="1"/>
  <c r="J47" i="1"/>
  <c r="K47" i="1"/>
  <c r="L47" i="1"/>
  <c r="M47" i="1"/>
  <c r="B53" i="1"/>
  <c r="C53" i="1"/>
  <c r="D53" i="1"/>
  <c r="E53" i="1"/>
  <c r="I53" i="1"/>
  <c r="J53" i="1"/>
  <c r="K53" i="1"/>
  <c r="L53" i="1"/>
  <c r="B54" i="1"/>
  <c r="C54" i="1"/>
  <c r="D54" i="1"/>
  <c r="E54" i="1"/>
  <c r="I54" i="1"/>
  <c r="J54" i="1"/>
  <c r="K54" i="1"/>
  <c r="L54" i="1"/>
  <c r="B55" i="1"/>
  <c r="C55" i="1"/>
  <c r="D55" i="1"/>
  <c r="E55" i="1"/>
  <c r="I55" i="1"/>
  <c r="J55" i="1"/>
  <c r="K55" i="1"/>
  <c r="L55" i="1"/>
  <c r="B56" i="1"/>
  <c r="C56" i="1"/>
  <c r="D56" i="1"/>
  <c r="E56" i="1"/>
  <c r="I56" i="1"/>
  <c r="J56" i="1"/>
  <c r="K56" i="1"/>
  <c r="L56" i="1"/>
  <c r="B57" i="1"/>
  <c r="C57" i="1"/>
  <c r="D57" i="1"/>
  <c r="E57" i="1"/>
  <c r="I57" i="1"/>
  <c r="J57" i="1"/>
  <c r="K57" i="1"/>
  <c r="L57" i="1"/>
  <c r="B58" i="1"/>
  <c r="C58" i="1"/>
  <c r="D58" i="1"/>
  <c r="E58" i="1"/>
  <c r="I58" i="1"/>
  <c r="J58" i="1"/>
  <c r="K58" i="1"/>
  <c r="L58" i="1"/>
  <c r="B59" i="1"/>
  <c r="C59" i="1"/>
  <c r="D59" i="1"/>
  <c r="E59" i="1"/>
  <c r="I59" i="1"/>
  <c r="J59" i="1"/>
  <c r="K59" i="1"/>
  <c r="L59" i="1"/>
  <c r="B60" i="1"/>
  <c r="C60" i="1"/>
  <c r="D60" i="1"/>
  <c r="E60" i="1"/>
  <c r="I60" i="1"/>
  <c r="J60" i="1"/>
  <c r="K60" i="1"/>
  <c r="L60" i="1"/>
  <c r="B61" i="1"/>
  <c r="C61" i="1"/>
  <c r="D61" i="1"/>
  <c r="E61" i="1"/>
  <c r="I61" i="1"/>
  <c r="J61" i="1"/>
  <c r="K61" i="1"/>
  <c r="L61" i="1"/>
  <c r="B62" i="1"/>
  <c r="C62" i="1"/>
  <c r="D62" i="1"/>
  <c r="E62" i="1"/>
  <c r="I62" i="1"/>
  <c r="J62" i="1"/>
  <c r="K62" i="1"/>
  <c r="L62" i="1"/>
  <c r="B66" i="1"/>
  <c r="C66" i="1"/>
  <c r="D66" i="1"/>
  <c r="E66" i="1"/>
  <c r="F66" i="1"/>
  <c r="I66" i="1"/>
  <c r="J66" i="1"/>
  <c r="K66" i="1"/>
  <c r="L66" i="1"/>
  <c r="M66" i="1"/>
  <c r="F71" i="1"/>
  <c r="B72" i="1"/>
  <c r="C72" i="1"/>
  <c r="D72" i="1"/>
  <c r="E72" i="1"/>
  <c r="F72" i="1"/>
  <c r="F73" i="1"/>
  <c r="F74" i="1"/>
  <c r="F75" i="1"/>
  <c r="F76" i="1"/>
  <c r="F77" i="1"/>
  <c r="E78" i="1"/>
  <c r="F78" i="1"/>
  <c r="F79" i="1"/>
  <c r="F80" i="1"/>
  <c r="F81" i="1"/>
  <c r="B82" i="1"/>
  <c r="C82" i="1"/>
  <c r="D82" i="1"/>
  <c r="E82" i="1"/>
  <c r="F82" i="1"/>
  <c r="F89" i="1"/>
  <c r="B90" i="1"/>
  <c r="C90" i="1"/>
  <c r="D90" i="1"/>
  <c r="E90" i="1"/>
  <c r="F90" i="1"/>
  <c r="F91" i="1"/>
  <c r="F92" i="1"/>
  <c r="F93" i="1"/>
  <c r="F94" i="1"/>
  <c r="F95" i="1"/>
  <c r="E96" i="1"/>
  <c r="F96" i="1"/>
  <c r="F97" i="1"/>
  <c r="F98" i="1"/>
  <c r="F99" i="1"/>
  <c r="B100" i="1"/>
  <c r="C100" i="1"/>
  <c r="D100" i="1"/>
  <c r="E100" i="1"/>
  <c r="F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/>
  <c r="B3" i="2"/>
  <c r="C3" i="2"/>
  <c r="D3" i="2"/>
  <c r="E3" i="2"/>
  <c r="G3" i="2"/>
  <c r="H3" i="2"/>
  <c r="I3" i="2"/>
  <c r="J3" i="2"/>
  <c r="L3" i="2"/>
  <c r="M3" i="2"/>
  <c r="N3" i="2"/>
  <c r="O3" i="2"/>
  <c r="Q3" i="2"/>
  <c r="R3" i="2"/>
  <c r="S3" i="2"/>
  <c r="T3" i="2"/>
  <c r="V3" i="2"/>
  <c r="W3" i="2"/>
  <c r="X3" i="2"/>
  <c r="Y3" i="2"/>
  <c r="B4" i="2"/>
  <c r="C4" i="2"/>
  <c r="D4" i="2"/>
  <c r="E4" i="2"/>
  <c r="G4" i="2"/>
  <c r="H4" i="2"/>
  <c r="I4" i="2"/>
  <c r="J4" i="2"/>
  <c r="L4" i="2"/>
  <c r="M4" i="2"/>
  <c r="N4" i="2"/>
  <c r="O4" i="2"/>
  <c r="Q4" i="2"/>
  <c r="R4" i="2"/>
  <c r="S4" i="2"/>
  <c r="T4" i="2"/>
  <c r="V4" i="2"/>
  <c r="W4" i="2"/>
  <c r="X4" i="2"/>
  <c r="Y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S5" i="2"/>
  <c r="T5" i="2"/>
  <c r="V5" i="2"/>
  <c r="W5" i="2"/>
  <c r="X5" i="2"/>
  <c r="Y5" i="2"/>
  <c r="B6" i="2"/>
  <c r="C6" i="2"/>
  <c r="D6" i="2"/>
  <c r="E6" i="2"/>
  <c r="G6" i="2"/>
  <c r="H6" i="2"/>
  <c r="I6" i="2"/>
  <c r="J6" i="2"/>
  <c r="L6" i="2"/>
  <c r="M6" i="2"/>
  <c r="N6" i="2"/>
  <c r="O6" i="2"/>
  <c r="Q6" i="2"/>
  <c r="R6" i="2"/>
  <c r="S6" i="2"/>
  <c r="T6" i="2"/>
  <c r="V6" i="2"/>
  <c r="W6" i="2"/>
  <c r="X6" i="2"/>
  <c r="Y6" i="2"/>
  <c r="B7" i="2"/>
  <c r="C7" i="2"/>
  <c r="D7" i="2"/>
  <c r="E7" i="2"/>
  <c r="G7" i="2"/>
  <c r="H7" i="2"/>
  <c r="I7" i="2"/>
  <c r="J7" i="2"/>
  <c r="L7" i="2"/>
  <c r="M7" i="2"/>
  <c r="N7" i="2"/>
  <c r="O7" i="2"/>
  <c r="Q7" i="2"/>
  <c r="R7" i="2"/>
  <c r="S7" i="2"/>
  <c r="T7" i="2"/>
  <c r="V7" i="2"/>
  <c r="W7" i="2"/>
  <c r="X7" i="2"/>
  <c r="Y7" i="2"/>
  <c r="AG11" i="2"/>
  <c r="AL11" i="2"/>
  <c r="AQ11" i="2"/>
  <c r="AC12" i="2"/>
  <c r="AH12" i="2"/>
  <c r="AM12" i="2"/>
  <c r="AR12" i="2"/>
</calcChain>
</file>

<file path=xl/comments1.xml><?xml version="1.0" encoding="utf-8"?>
<comments xmlns="http://schemas.openxmlformats.org/spreadsheetml/2006/main">
  <authors>
    <author>Sayed Khoja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<sst xmlns="http://schemas.openxmlformats.org/spreadsheetml/2006/main" count="665" uniqueCount="104">
  <si>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</si>
  <si>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</si>
  <si>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</si>
  <si>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</si>
  <si>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</si>
  <si>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</si>
  <si>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</si>
  <si>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</si>
  <si>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</si>
  <si>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</si>
  <si>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</si>
  <si>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</si>
  <si>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</si>
  <si>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</si>
  <si>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</si>
  <si>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</si>
  <si>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</si>
  <si>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</si>
  <si>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</si>
  <si>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</si>
  <si>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</si>
  <si>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</si>
  <si>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</si>
  <si>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</si>
  <si>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</si>
  <si>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</si>
  <si>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</si>
  <si>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</si>
  <si>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</si>
  <si>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</si>
  <si>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</si>
  <si>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</si>
  <si>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</si>
  <si>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</si>
  <si>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</si>
  <si>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</si>
  <si>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</si>
  <si>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</si>
  <si>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</si>
  <si>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</si>
  <si>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</si>
  <si>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</si>
  <si>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</si>
  <si>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</si>
  <si>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</si>
  <si>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</si>
  <si>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</si>
  <si>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</si>
  <si>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</si>
  <si>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</si>
  <si>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</si>
  <si>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</si>
  <si>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</si>
  <si>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</si>
  <si>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</si>
  <si>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</si>
  <si>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</si>
  <si>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</si>
  <si>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</si>
  <si>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</si>
  <si>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</si>
  <si>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</si>
  <si>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</si>
  <si>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</si>
  <si>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</si>
  <si>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</si>
  <si>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</si>
  <si>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</si>
  <si>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</si>
  <si>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</si>
  <si>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</si>
  <si>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</si>
  <si>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</si>
  <si>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</si>
  <si>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</si>
  <si>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</si>
  <si>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</si>
  <si>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</si>
  <si>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</si>
  <si>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</si>
  <si>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</si>
  <si>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</si>
  <si>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</si>
  <si>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</si>
  <si>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</si>
  <si>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</si>
  <si>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</si>
  <si>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</si>
  <si>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</si>
  <si>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</si>
  <si>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</si>
  <si>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</si>
  <si>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</si>
  <si>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</si>
  <si>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</si>
  <si>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</si>
  <si>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</si>
  <si>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</si>
  <si>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</si>
  <si>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</si>
  <si>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</si>
  <si>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</si>
  <si>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</si>
  <si>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as of September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</si>
</sst>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40845095958891825"/>
          <c:y val="3.0816698949215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24631897602177E-2"/>
          <c:y val="9.245009684764581E-2"/>
          <c:w val="0.8847636773540517"/>
          <c:h val="0.77195830867784243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4AED-B7AC-253E398A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98416"/>
        <c:axId val="1"/>
      </c:barChart>
      <c:lineChart>
        <c:grouping val="stacke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D-4AED-B7AC-253E398AAB08}"/>
            </c:ext>
          </c:extLst>
        </c:ser>
        <c:ser>
          <c:idx val="3"/>
          <c:order val="2"/>
          <c:tx>
            <c:v>YTD Actual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Employed'!$D$11:$G$11</c:f>
              <c:numCache>
                <c:formatCode>_(* #,##0.0_);_(* \(#,##0.0\);_(* "-"??_);_(@_)</c:formatCode>
                <c:ptCount val="4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D-4AED-B7AC-253E398A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8416"/>
        <c:axId val="1"/>
      </c:lineChart>
      <c:catAx>
        <c:axId val="17779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8.9628737213869204E-3"/>
              <c:y val="0.437597125078856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798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201026329066757E-2"/>
          <c:y val="0.94761349268836947"/>
          <c:w val="0.84251012981037054"/>
          <c:h val="4.46842134763621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693702945850049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28071728735299E-2"/>
          <c:y val="0.13533855289247423"/>
          <c:w val="0.85542330429623181"/>
          <c:h val="0.69924918994445029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7-41F5-BD38-9E4636A3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10488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1F5-BD38-9E4636A3C11F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Employed'!$D$11:$K$11</c:f>
              <c:numCache>
                <c:formatCode>_(* #,##0.0_);_(* \(#,##0.0\);_(* "-"??_);_(@_)</c:formatCode>
                <c:ptCount val="8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1F5-BD38-9E4636A3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10488"/>
        <c:axId val="1"/>
      </c:lineChart>
      <c:catAx>
        <c:axId val="19001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48215553468055E-2"/>
              <c:y val="0.433584623155519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0104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69389203963492"/>
          <c:y val="0.91478836677320552"/>
          <c:w val="0.7969034001793871"/>
          <c:h val="7.2681815442254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8645476687051"/>
          <c:y val="0.15345287705412436"/>
          <c:w val="0.81058088019017993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9180953349103889"/>
                  <c:y val="0.301790658206444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59-4106-A35C-D81FA2BF2C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28.864211000000001</c:v>
                </c:pt>
                <c:pt idx="3">
                  <c:v>0</c:v>
                </c:pt>
                <c:pt idx="4">
                  <c:v>123.63219700000001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9-4106-A35C-D81FA2BF2CBB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9-4106-A35C-D81FA2BF2C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0493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310591295754534"/>
                  <c:y val="0.72122852215438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59-4106-A35C-D81FA2BF2CB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860098972858707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59-4106-A35C-D81FA2BF2CB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778202640220575"/>
                  <c:y val="0.65984737133273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59-4106-A35C-D81FA2BF2CB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61440997494431"/>
                  <c:y val="0.4322256037024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59-4106-A35C-D81FA2BF2C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59-4106-A35C-D81FA2BF2C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049328"/>
        <c:axId val="1"/>
      </c:lineChart>
      <c:catAx>
        <c:axId val="18804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8049328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672373007190074"/>
          <c:y val="0.87212385125760661"/>
          <c:w val="0.6313998435165612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925258778028"/>
          <c:y val="0.17857176221904317"/>
          <c:w val="0.82660017595405555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59966218958614"/>
                  <c:y val="0.6275521929412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B9-4E09-B57D-3AD165E4AC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158299669772748"/>
                  <c:y val="0.57653168945005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B9-4E09-B57D-3AD165E4AC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Input'!$C$3,'IS Input'!$J$3,'IS Input'!$Q$3,'IS Input'!$X$3,'IS Input'!$AE$3)</c:f>
              <c:numCache>
                <c:formatCode>_(* #,##0.0_);_(* \(#,##0.0\);_(* "-"??_);_(@_)</c:formatCode>
                <c:ptCount val="5"/>
                <c:pt idx="0">
                  <c:v>7.0682160000000005</c:v>
                </c:pt>
                <c:pt idx="1">
                  <c:v>6.834695</c:v>
                </c:pt>
                <c:pt idx="2">
                  <c:v>7.9809809999999999</c:v>
                </c:pt>
                <c:pt idx="3">
                  <c:v>0</c:v>
                </c:pt>
                <c:pt idx="4">
                  <c:v>21.883891999999999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9-4E09-B57D-3AD165E4ACA4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7373775776334078"/>
                  <c:y val="0.614797067068419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B9-4E09-B57D-3AD165E4AC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20880990981789"/>
                  <c:y val="0.60204194119563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B9-4E09-B57D-3AD165E4AC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707143360632041"/>
                  <c:y val="0.6173480922429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B9-4E09-B57D-3AD165E4ACA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532075446106826"/>
                  <c:y val="0.3112250712960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B9-4E09-B57D-3AD165E4AC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Input'!$F$3,'IS Input'!$M$3,'IS Input'!$T$3,'IS Input'!$AA$3,'IS Input'!$AH$3)</c:f>
              <c:numCache>
                <c:formatCode>_(* #,##0.0_);_(* \(#,##0.0\);_(* "-"??_);_(@_)</c:formatCode>
                <c:ptCount val="5"/>
                <c:pt idx="0">
                  <c:v>6.7677700000000005</c:v>
                </c:pt>
                <c:pt idx="1">
                  <c:v>6.994313</c:v>
                </c:pt>
                <c:pt idx="2">
                  <c:v>6.9133320000000005</c:v>
                </c:pt>
                <c:pt idx="3">
                  <c:v>6.9031189999999993</c:v>
                </c:pt>
                <c:pt idx="4">
                  <c:v>27.578534000000001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9-4E09-B57D-3AD165E4AC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04211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457925258778028"/>
                  <c:y val="0.811226005509367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B9-4E09-B57D-3AD165E4AC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976462805610228"/>
                  <c:y val="0.51530708526066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B9-4E09-B57D-3AD165E4AC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643146597759206"/>
                  <c:y val="0.4846947831659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B9-4E09-B57D-3AD165E4AC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666735168595925"/>
                  <c:y val="0.58163373979916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B9-4E09-B57D-3AD165E4ACA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027024422102327"/>
                  <c:y val="0.15816356082258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B9-4E09-B57D-3AD165E4AC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Input'!$B$89:$F$89</c:f>
              <c:numCache>
                <c:formatCode>_(* #,##0.0_);_(* \(#,##0.0\);_(* "-"??_);_(@_)</c:formatCode>
                <c:ptCount val="5"/>
                <c:pt idx="0">
                  <c:v>5.4690000000000003</c:v>
                </c:pt>
                <c:pt idx="1">
                  <c:v>11.058</c:v>
                </c:pt>
                <c:pt idx="2">
                  <c:v>13.843999999999999</c:v>
                </c:pt>
                <c:pt idx="3">
                  <c:v>6.4829999999999997</c:v>
                </c:pt>
                <c:pt idx="4">
                  <c:v>36.853999999999999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B9-4E09-B57D-3AD165E4AC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042112"/>
        <c:axId val="1"/>
      </c:lineChart>
      <c:catAx>
        <c:axId val="1880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23470178976587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804211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895646421537993"/>
          <c:y val="0.86989958452419569"/>
          <c:w val="0.61111173904546257"/>
          <c:h val="0.104592032156868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051051263742"/>
          <c:y val="0.19693119221945959"/>
          <c:w val="0.78839656136392233"/>
          <c:h val="0.51662468608221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52914816515255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E9-460B-B21A-1653161A0E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037561858036693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E9-460B-B21A-1653161A0E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351560293202306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E9-460B-B21A-1653161A0E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177504547435402"/>
                  <c:y val="0.2992331102555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E9-460B-B21A-1653161A0EA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832800195312654"/>
                  <c:y val="0.31457839796095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E9-460B-B21A-1653161A0EA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317447236834105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E9-460B-B21A-1653161A0EA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730419363950642"/>
                  <c:y val="0.1739132606613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E9-460B-B21A-1653161A0EA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385715011827922"/>
                  <c:y val="0.16624061680863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E9-460B-B21A-1653161A0EA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041010659705179"/>
                  <c:y val="0.1764708086122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E9-460B-B21A-1653161A0E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E9-460B-B21A-1653161A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47688"/>
        <c:axId val="1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02094278355541"/>
                  <c:y val="0.286445370501032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E9-460B-B21A-1653161A0EA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945444107165337"/>
                  <c:y val="0.286445370501032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E9-460B-B21A-1653161A0EA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430091148686756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E9-460B-B21A-1653161A0EA4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232143764784897"/>
                  <c:y val="0.2813302745992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E9-460B-B21A-1653161A0EA4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716790806306338"/>
                  <c:y val="0.2813302745992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E9-460B-B21A-1653161A0EA4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372086454183606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E9-460B-B21A-1653161A0E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E9-460B-B21A-1653161A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47688"/>
        <c:axId val="1"/>
      </c:lineChart>
      <c:catAx>
        <c:axId val="18804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432276804613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8047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6749144048922"/>
          <c:y val="0.90025687871752946"/>
          <c:w val="0.378839906109936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12840453732111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1224576108351"/>
          <c:y val="0.15345287705412436"/>
          <c:w val="0.80639813499387492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5959643184410831"/>
                  <c:y val="0.45268598730966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1B-4CD2-92E8-DB148E28E0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0</c:v>
                </c:pt>
                <c:pt idx="4">
                  <c:v>77.953717499999996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B-4CD2-92E8-DB148E28E089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B-4CD2-92E8-DB148E28E0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0434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794625941447704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1B-4CD2-92E8-DB148E28E08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35357168031602"/>
                  <c:y val="0.6112539602655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1B-4CD2-92E8-DB148E28E08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673452741786296"/>
                  <c:y val="0.67519265903814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1B-4CD2-92E8-DB148E28E08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983231755247528"/>
                  <c:y val="0.6035813164128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1B-4CD2-92E8-DB148E28E08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016922374093284"/>
                  <c:y val="0.62659924797100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1B-4CD2-92E8-DB148E28E0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1B-4CD2-92E8-DB148E28E0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043424"/>
        <c:axId val="1"/>
      </c:lineChart>
      <c:catAx>
        <c:axId val="1880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29668055751548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8043424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212143008189616"/>
          <c:y val="0.87212385125760661"/>
          <c:w val="0.60606122880541746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627988537879741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8374572024461"/>
          <c:y val="0.15345287705412436"/>
          <c:w val="0.78498358923680578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29023178380288"/>
                  <c:y val="0.4066501241934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0-408D-8AF9-895CAFD902B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89778581766763"/>
                  <c:y val="0.3452689733717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F0-408D-8AF9-895CAFD902B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57020048711512"/>
                  <c:y val="0.3938623844389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F0-408D-8AF9-895CAFD902B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00369877521303"/>
                  <c:y val="0.26342743894291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F0-408D-8AF9-895CAFD902B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08908557177704"/>
                  <c:y val="0.1764708086122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F0-408D-8AF9-895CAFD902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F0-408D-8AF9-895CAFD902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48660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F0-408D-8AF9-895CAFD902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486608"/>
        <c:axId val="1"/>
      </c:lineChart>
      <c:catAx>
        <c:axId val="17748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58056713126290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486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914696527950797"/>
          <c:y val="0.87212385125760661"/>
          <c:w val="0.6313998435165612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925952565565086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24932085474791"/>
          <c:y val="0.1760207370444854"/>
          <c:w val="0.7912466042737395"/>
          <c:h val="0.5765316894500535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61632768144468"/>
                  <c:y val="0.25510251745577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6E-4D39-9B85-B7A4381E1EF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558945738868319"/>
                  <c:y val="0.301020970597815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6E-4D39-9B85-B7A4381E1EF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51207685587654"/>
                  <c:y val="0.27040866850312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6E-4D39-9B85-B7A4381E1EF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690272362985698"/>
                  <c:y val="0.35714352443808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6E-4D39-9B85-B7A4381E1EF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919234992374704"/>
                  <c:y val="0.211735089488293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6E-4D39-9B85-B7A4381E1EF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6E-4D39-9B85-B7A4381E1E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48759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6E-4D39-9B85-B7A4381E1E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487592"/>
        <c:axId val="1"/>
      </c:lineChart>
      <c:catAx>
        <c:axId val="17748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487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57914983488638"/>
          <c:y val="0.86989958452419569"/>
          <c:w val="0.61111173904546257"/>
          <c:h val="0.104592032156868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188850846619"/>
          <c:y val="0.19693119221945959"/>
          <c:w val="0.77303818679189795"/>
          <c:h val="0.51662468608221868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5131540245328"/>
                  <c:y val="0.2225066717284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A4-4974-965A-EE6F627780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13653554998763"/>
                  <c:y val="0.245524603286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A4-4974-965A-EE6F627780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79885378797413"/>
                  <c:y val="0.276215178697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A4-4974-965A-EE6F627780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93883813963026"/>
                  <c:y val="0.3938623844389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A4-4974-965A-EE6F627780A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78530855484467"/>
                  <c:y val="0.23017931558118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A4-4974-965A-EE6F627780A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904475109717552"/>
                  <c:y val="0.18670100041585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A4-4974-965A-EE6F627780A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559770757594815"/>
                  <c:y val="0.1687981647595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A4-4974-965A-EE6F627780A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044417799116267"/>
                  <c:y val="0.179028356563145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A4-4974-965A-EE6F627780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A4-4974-965A-EE6F62778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8956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A4-4974-965A-EE6F62778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89560"/>
        <c:axId val="1"/>
      </c:lineChart>
      <c:catAx>
        <c:axId val="17748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489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69992175828065"/>
          <c:y val="0.90025687871752946"/>
          <c:w val="0.378839906109936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4915850517556057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231402805114"/>
          <c:y val="0.15089532910322231"/>
          <c:w val="0.75084252235337845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328242680963"/>
                  <c:y val="0.33248123361726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A5-4981-8E81-F94847719CC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707091984185097"/>
                  <c:y val="0.2711000827956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A5-4981-8E81-F94847719CC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420901541560564"/>
                  <c:y val="0.19693119221945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A5-4981-8E81-F94847719CC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165017242963124"/>
                  <c:y val="0.232736863532088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A5-4981-8E81-F94847719CC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8892884834762"/>
                  <c:y val="0.1892585483667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A5-4981-8E81-F94847719CC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69745232419852"/>
                  <c:y val="0.2173915758266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A5-4981-8E81-F94847719CC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367058203143702"/>
                  <c:y val="0.26342743894291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A5-4981-8E81-F94847719CC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7912517419184328"/>
                  <c:y val="0.18158590451404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A5-4981-8E81-F94847719CC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151582096582383"/>
                  <c:y val="0.219949123777578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A5-4981-8E81-F94847719C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A5-4981-8E81-F94847719C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48431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A5-4981-8E81-F94847719C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484312"/>
        <c:axId val="1"/>
      </c:lineChart>
      <c:catAx>
        <c:axId val="17748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360614261077192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484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47500176221215"/>
          <c:y val="0.87212385125760661"/>
          <c:w val="0.60606122880541746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44829338895"/>
          <c:y val="0.15345287705412436"/>
          <c:w val="0.81228736625373821"/>
          <c:h val="0.6445020836273223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8226621015943"/>
                  <c:y val="0.5242973299349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DE-479B-B0B4-D1D18564265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276478239386331"/>
                  <c:y val="0.45524353526056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DE-479B-B0B4-D1D1856426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0</c:v>
                </c:pt>
                <c:pt idx="4">
                  <c:v>72.719472850000002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E-479B-B0B4-D1D185642654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DE-479B-B0B4-D1D1856426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82167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017077359312808"/>
                  <c:y val="0.70332568649806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DE-479B-B0B4-D1D18564265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467611344466043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DE-479B-B0B4-D1D18564265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90148459288058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DE-479B-B0B4-D1D18564265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283334180465905"/>
                  <c:y val="0.26598498689381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DE-479B-B0B4-D1D18564265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884032273251089"/>
                  <c:y val="0.2813302745992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DE-479B-B0B4-D1D1856426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DE-479B-B0B4-D1D1856426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821672"/>
        <c:axId val="1"/>
      </c:lineChart>
      <c:catAx>
        <c:axId val="18082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920767214433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82167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76793955972993"/>
          <c:y val="0.88491159101211714"/>
          <c:w val="0.5204782493852734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ROIC / ROE</a:t>
            </a:r>
          </a:p>
        </c:rich>
      </c:tx>
      <c:layout>
        <c:manualLayout>
          <c:xMode val="edge"/>
          <c:yMode val="edge"/>
          <c:x val="0.25624215705130315"/>
          <c:y val="3.0816698949215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1405235043438E-2"/>
          <c:y val="9.5531766742567345E-2"/>
          <c:w val="0.78055303224858508"/>
          <c:h val="0.7673358038354603"/>
        </c:manualLayout>
      </c:layout>
      <c:barChart>
        <c:barDir val="col"/>
        <c:grouping val="stacked"/>
        <c:varyColors val="0"/>
        <c:ser>
          <c:idx val="0"/>
          <c:order val="0"/>
          <c:tx>
            <c:v>Equity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Employed'!$D$27:$F$27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5-4F24-98CF-5ACECB19046E}"/>
            </c:ext>
          </c:extLst>
        </c:ser>
        <c:ser>
          <c:idx val="1"/>
          <c:order val="2"/>
          <c:tx>
            <c:v>Debt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'Funds Flow-Cap Employed'!$D$26:$F$26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5-4F24-98CF-5ACECB190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95792"/>
        <c:axId val="1"/>
      </c:barChart>
      <c:lineChart>
        <c:grouping val="standard"/>
        <c:varyColors val="0"/>
        <c:ser>
          <c:idx val="3"/>
          <c:order val="1"/>
          <c:tx>
            <c:v>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5-4F24-98CF-5ACECB19046E}"/>
            </c:ext>
          </c:extLst>
        </c:ser>
        <c:ser>
          <c:idx val="2"/>
          <c:order val="3"/>
          <c:tx>
            <c:v>ROE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'Funds Flow-Cap Employed'!$D$37:$O$37</c:f>
              <c:numCache>
                <c:formatCode>0.00%</c:formatCode>
                <c:ptCount val="12"/>
                <c:pt idx="0">
                  <c:v>0.10465458124651698</c:v>
                </c:pt>
                <c:pt idx="1">
                  <c:v>0.10465458124651698</c:v>
                </c:pt>
                <c:pt idx="2">
                  <c:v>0.10465458124651698</c:v>
                </c:pt>
                <c:pt idx="3">
                  <c:v>0.10465458124651698</c:v>
                </c:pt>
                <c:pt idx="4">
                  <c:v>0.10465458124651698</c:v>
                </c:pt>
                <c:pt idx="5">
                  <c:v>0.10465458124651698</c:v>
                </c:pt>
                <c:pt idx="6">
                  <c:v>0.10465458124651698</c:v>
                </c:pt>
                <c:pt idx="7">
                  <c:v>0.10465458124651698</c:v>
                </c:pt>
                <c:pt idx="8">
                  <c:v>0.10465458124651698</c:v>
                </c:pt>
                <c:pt idx="9">
                  <c:v>0.10465458124651698</c:v>
                </c:pt>
                <c:pt idx="10">
                  <c:v>0.10465458124651698</c:v>
                </c:pt>
                <c:pt idx="11">
                  <c:v>0.10465458124651698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5-4F24-98CF-5ACECB190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779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9.1984364069698562E-3"/>
              <c:y val="0.440678794973778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7957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1984364069698562E-3"/>
          <c:y val="0.94453182279344794"/>
          <c:w val="0.86465302225516649"/>
          <c:h val="4.77658833712836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43197974206147E-2"/>
          <c:y val="0.17091868669536986"/>
          <c:w val="0.82828367936740388"/>
          <c:h val="0.630103218115766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8114558379364918"/>
                  <c:y val="0.40561300275468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69-47A6-AE63-267C43329C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Input'!$C$4,'IS Input'!$J$4,'IS Input'!$Q$4,'IS Input'!$X$4,'IS Input'!$AE$4)</c:f>
              <c:numCache>
                <c:formatCode>_(* #,##0.0_);_(* \(#,##0.0\);_(* "-"??_);_(@_)</c:formatCode>
                <c:ptCount val="5"/>
                <c:pt idx="0">
                  <c:v>4.1554859999999998</c:v>
                </c:pt>
                <c:pt idx="1">
                  <c:v>4.3150360000000001</c:v>
                </c:pt>
                <c:pt idx="2">
                  <c:v>5.1395629999999999</c:v>
                </c:pt>
                <c:pt idx="3">
                  <c:v>0</c:v>
                </c:pt>
                <c:pt idx="4">
                  <c:v>13.610084999999998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7A6-AE63-267C43329CEC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Input'!$F$4,'IS Input'!$M$4,'IS Input'!$T$4,'IS Input'!$AA$4,'IS Input'!$AH$4)</c:f>
              <c:numCache>
                <c:formatCode>_(* #,##0.0_);_(* \(#,##0.0\);_(* "-"??_);_(@_)</c:formatCode>
                <c:ptCount val="5"/>
                <c:pt idx="0">
                  <c:v>5.2267119999999991</c:v>
                </c:pt>
                <c:pt idx="1">
                  <c:v>5.3609910000000003</c:v>
                </c:pt>
                <c:pt idx="2">
                  <c:v>5.4528499999999998</c:v>
                </c:pt>
                <c:pt idx="3">
                  <c:v>5.458742</c:v>
                </c:pt>
                <c:pt idx="4">
                  <c:v>21.499295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7A6-AE63-267C43329C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82068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7.9124660427373955E-2"/>
                  <c:y val="0.86734855934963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69-47A6-AE63-267C43329CE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104404954908951"/>
                  <c:y val="0.84949138312773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69-47A6-AE63-267C43329CE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622942501741148"/>
                  <c:y val="0.66581757055957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69-47A6-AE63-267C43329CE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2794677317894643"/>
                  <c:y val="0.63775629363943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69-47A6-AE63-267C43329CE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511871350088774"/>
                  <c:y val="0.3647965999617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69-47A6-AE63-267C43329C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Input'!$B$90:$F$90</c:f>
              <c:numCache>
                <c:formatCode>_(* #,##0.0_);_(* \(#,##0.0\);_(* "-"??_);_(@_)</c:formatCode>
                <c:ptCount val="5"/>
                <c:pt idx="0">
                  <c:v>4.5730000000000004</c:v>
                </c:pt>
                <c:pt idx="1">
                  <c:v>2.8109999999999999</c:v>
                </c:pt>
                <c:pt idx="2">
                  <c:v>3.9829999999999997</c:v>
                </c:pt>
                <c:pt idx="3">
                  <c:v>4.4729999999999999</c:v>
                </c:pt>
                <c:pt idx="4">
                  <c:v>15.84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69-47A6-AE63-267C43329C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820688"/>
        <c:axId val="1"/>
      </c:lineChart>
      <c:catAx>
        <c:axId val="18082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48980430722165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820688"/>
        <c:crosses val="autoZero"/>
        <c:crossBetween val="between"/>
        <c:majorUnit val="5"/>
        <c:minorUnit val="5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3400697445542509"/>
          <c:y val="0.90051188661888881"/>
          <c:w val="0.55555612640496599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348263975399"/>
          <c:y val="0.15345287705412436"/>
          <c:w val="0.82252628263508776"/>
          <c:h val="0.64705963157822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5131540245328"/>
                  <c:y val="0.29667556230464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02-49A3-8425-B02827495A7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31075794478419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C02-49A3-8425-B02827495A7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57020048711512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02-49A3-8425-B02827495A7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82964302944608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02-49A3-8425-B02827495A7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150205769889354"/>
                  <c:y val="0.278772726648325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02-49A3-8425-B02827495A7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976150024122445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02-49A3-8425-B02827495A7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631445671999702"/>
                  <c:y val="0.276215178697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02-49A3-8425-B02827495A7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580255256318705"/>
                  <c:y val="0.23017931558118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02-49A3-8425-B02827495A7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552956478772662"/>
                  <c:y val="0.237851959433892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02-49A3-8425-B02827495A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02-49A3-8425-B02827495A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81740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02-49A3-8425-B02827495A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817408"/>
        <c:axId val="1"/>
      </c:lineChart>
      <c:catAx>
        <c:axId val="1808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5597290953374104E-2"/>
              <c:y val="0.432225603702450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81740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228694963116405"/>
          <c:y val="0.90537197461933361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1660111987745"/>
          <c:y val="0.14833778115232019"/>
          <c:w val="0.82462108260583444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82977644650839"/>
                  <c:y val="0.49104920657319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57-4A1F-95FE-BACA975C4B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0</c:v>
                </c:pt>
                <c:pt idx="4">
                  <c:v>45.770662849999994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7-4A1F-95FE-BACA975C4B6A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7-4A1F-95FE-BACA975C4B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8197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165270130652372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57-4A1F-95FE-BACA975C4B6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256346167741182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57-4A1F-95FE-BACA975C4B6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2566549461254"/>
                  <c:y val="0.61892660411830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57-4A1F-95FE-BACA975C4B6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47727730748543"/>
                  <c:y val="0.2225066717284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57-4A1F-95FE-BACA975C4B6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677962466134728"/>
                  <c:y val="0.3452689733717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57-4A1F-95FE-BACA975C4B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57-4A1F-95FE-BACA975C4B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819704"/>
        <c:axId val="1"/>
      </c:lineChart>
      <c:catAx>
        <c:axId val="18081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8785858691071963E-2"/>
              <c:y val="0.398977480340723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81970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18735251972426"/>
          <c:y val="0.87723894715941086"/>
          <c:w val="0.49409811289061245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725965668636"/>
          <c:y val="0.15384625015415299"/>
          <c:w val="0.79522250561815555"/>
          <c:h val="0.6435901464782067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3">
                  <c:v>0</c:v>
                </c:pt>
                <c:pt idx="4">
                  <c:v>-6.2381530000000005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2-4B78-BBF7-9DD1AFA8417E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2-4B78-BBF7-9DD1AFA841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0062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89421202922691"/>
                  <c:y val="0.56153881306265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92-4B78-BBF7-9DD1AFA8417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34852811410795"/>
                  <c:y val="0.55128239638571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92-4B78-BBF7-9DD1AFA8417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529064840637696"/>
                  <c:y val="0.49743620883176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92-4B78-BBF7-9DD1AFA8417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81979657152959"/>
                  <c:y val="0.52564135469335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92-4B78-BBF7-9DD1AFA841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92-4B78-BBF7-9DD1AFA841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006224"/>
        <c:axId val="1"/>
      </c:lineChart>
      <c:catAx>
        <c:axId val="19000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7948979585449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00622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6749144048922"/>
          <c:y val="0.88974414672485136"/>
          <c:w val="0.43515394620735975"/>
          <c:h val="8.46154375847841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9472869434159"/>
          <c:y val="0.1760207370444854"/>
          <c:w val="0.81144864523392002"/>
          <c:h val="0.5459193873553603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3">
                  <c:v>0</c:v>
                </c:pt>
                <c:pt idx="4">
                  <c:v>0.57050299999999998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3-41FB-97E7-D2B8E329D9C5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3-41FB-97E7-D2B8E329D9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00655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457925258778028"/>
                  <c:y val="0.72959319992351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B3-41FB-97E7-D2B8E329D9C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303061440270873"/>
                  <c:y val="0.66071552021045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B3-41FB-97E7-D2B8E329D9C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138095573754685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B3-41FB-97E7-D2B8E329D9C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2963027659229476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B3-41FB-97E7-D2B8E329D9C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83929200790035"/>
                  <c:y val="0.67091962090869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B3-41FB-97E7-D2B8E329D9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B3-41FB-97E7-D2B8E329D9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006552"/>
        <c:axId val="1"/>
      </c:lineChart>
      <c:catAx>
        <c:axId val="19000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0715053103799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006552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303061440270873"/>
          <c:y val="0.87245060969875354"/>
          <c:w val="0.43771088747057929"/>
          <c:h val="9.9489981807752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3043494549600571"/>
          <c:w val="0.79692899168171372"/>
          <c:h val="0.59335112460928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B-4823-95D5-D3AF3E49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5599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B-4823-95D5-D3AF3E49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5992"/>
        <c:axId val="1"/>
      </c:lineChart>
      <c:catAx>
        <c:axId val="17735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89080488981583E-2"/>
              <c:y val="0.378517096733506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35599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05829633030509"/>
          <c:y val="0.90025687871752946"/>
          <c:w val="0.3412972127116547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53928625887093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564987705469"/>
          <c:y val="0.12020475369239741"/>
          <c:w val="0.83959114327067053"/>
          <c:h val="0.6291567959219098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3">
                  <c:v>0</c:v>
                </c:pt>
                <c:pt idx="4">
                  <c:v>-7.5603530000000001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0-4FA9-B4FD-C075AF49E163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33759632951907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F0-4FA9-B4FD-C075AF49E16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942036967754239"/>
                  <c:y val="0.4066501241934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F0-4FA9-B4FD-C075AF49E1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0-4FA9-B4FD-C075AF49E1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35697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139942689398706"/>
                  <c:y val="0.365729356978996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F0-4FA9-B4FD-C075AF49E16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81609779631651"/>
                  <c:y val="0.39641993238982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F0-4FA9-B4FD-C075AF49E16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017119021570224"/>
                  <c:y val="0.35294161722448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F0-4FA9-B4FD-C075AF49E16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570033838085465"/>
                  <c:y val="0.3682869049298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F0-4FA9-B4FD-C075AF49E1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F0-4FA9-B4FD-C075AF49E1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356976"/>
        <c:axId val="1"/>
      </c:lineChart>
      <c:catAx>
        <c:axId val="17735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0477832762699284E-2"/>
              <c:y val="0.386189740586212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35697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68965867778995"/>
          <c:y val="0.87468139920850874"/>
          <c:w val="0.44880583471582597"/>
          <c:h val="9.7186822134278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50853451343066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1617603803599"/>
          <c:y val="0.15345287705412436"/>
          <c:w val="0.79351601955459716"/>
          <c:h val="0.6445020836273223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8226621015943"/>
                  <c:y val="0.248082151237501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BD-46DB-92F0-FC0CD815865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66913251680868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BD-46DB-92F0-FC0CD815865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522208899558133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BD-46DB-92F0-FC0CD815865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006855941079569"/>
                  <c:y val="0.16368306885773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BD-46DB-92F0-FC0CD81586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D-46DB-92F0-FC0CD81586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24920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BD-46DB-92F0-FC0CD81586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249200"/>
        <c:axId val="1"/>
      </c:lineChart>
      <c:catAx>
        <c:axId val="18124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37596329519073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249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791831197864896"/>
          <c:y val="0.88491159101211714"/>
          <c:w val="0.5204782493852734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48151382961474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957491744319"/>
          <c:y val="0.16836766152081209"/>
          <c:w val="0.80303112816717814"/>
          <c:h val="0.6326542432903242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62976282782543"/>
                  <c:y val="0.57398066427549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EA-4594-A787-B681819478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528639594841232"/>
                  <c:y val="0.6250011677666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EA-4594-A787-B681819478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62653248234763"/>
                  <c:y val="0.64030731881399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EA-4594-A787-B681819478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28316560293447"/>
                  <c:y val="0.68367474678147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EA-4594-A787-B681819478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730680555021813"/>
                  <c:y val="0.66071552021045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EA-4594-A787-B681819478C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030357520474036"/>
                  <c:y val="0.51785811043522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EA-4594-A787-B681819478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A-4594-A787-B681819478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24657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5.892261946719337E-2"/>
                  <c:y val="0.92602213836446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EA-4594-A787-B681819478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151530720135437"/>
                  <c:y val="0.8724506096987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EA-4594-A787-B681819478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3569047786877351"/>
                  <c:y val="0.72194012439984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EA-4594-A787-B681819478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976462805610228"/>
                  <c:y val="0.698980897828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3EA-4594-A787-B681819478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195323386990214"/>
                  <c:y val="0.71683807405073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3EA-4594-A787-B681819478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EA-4594-A787-B681819478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246576"/>
        <c:axId val="1"/>
      </c:lineChart>
      <c:catAx>
        <c:axId val="1812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246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4747500176221215"/>
          <c:y val="0.90051188661888881"/>
          <c:w val="0.55555612640496599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348263975399"/>
          <c:y val="0.15345287705412436"/>
          <c:w val="0.82423276869864615"/>
          <c:h val="0.64705963157822444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310591295754534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81-4460-A342-9BB9EC601F5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68542285084175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81-4460-A342-9BB9EC601F5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15722835999862"/>
                  <c:y val="0.7058832344489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81-4460-A342-9BB9EC601F5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41667090232953"/>
                  <c:y val="0.68798039879265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81-4460-A342-9BB9EC601F5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67611344466043"/>
                  <c:y val="0.72634361805618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81-4460-A342-9BB9EC601F5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293555598699134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81-4460-A342-9BB9EC601F5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290148459288058"/>
                  <c:y val="0.73657380985979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81-4460-A342-9BB9EC601F5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433498288097843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81-4460-A342-9BB9EC601F5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259442542330928"/>
                  <c:y val="0.64705963157822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81-4460-A342-9BB9EC601F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81-4460-A342-9BB9EC601F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24624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81-4460-A342-9BB9EC601F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246248"/>
        <c:axId val="1"/>
      </c:lineChart>
      <c:catAx>
        <c:axId val="18124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246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228694963116405"/>
          <c:y val="0.90537197461933361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2525616038969212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5402444907917"/>
          <c:y val="0.18414345246494923"/>
          <c:w val="0.86860140635116112"/>
          <c:h val="0.53196997378763111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648481369055108"/>
                  <c:y val="0.552430357394847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A0-4EB4-8F70-BCB1E62BD90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522208899558133"/>
                  <c:y val="0.639386987725518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A0-4EB4-8F70-BCB1E62BD90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737233642772806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A0-4EB4-8F70-BCB1E62BD90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245772322429213"/>
                  <c:y val="0.60869641231469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A0-4EB4-8F70-BCB1E62BD90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631445671999702"/>
                  <c:y val="0.6675200151854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A0-4EB4-8F70-BCB1E62BD90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82257877707942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A0-4EB4-8F70-BCB1E62BD90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696306307582448"/>
                  <c:y val="0.73657380985979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A0-4EB4-8F70-BCB1E62BD90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1399385231729648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A0-4EB4-8F70-BCB1E62BD90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054680879606906"/>
                  <c:y val="0.23017931558118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A0-4EB4-8F70-BCB1E62BD90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Input'!$D$35:$D$44</c:f>
              <c:numCache>
                <c:formatCode>_(* #,##0.0_);_(* \(#,##0.0\);_(* "-"??_);_(@_)</c:formatCode>
                <c:ptCount val="10"/>
                <c:pt idx="0">
                  <c:v>123.63219700000001</c:v>
                </c:pt>
                <c:pt idx="1">
                  <c:v>72.719472850000002</c:v>
                </c:pt>
                <c:pt idx="2">
                  <c:v>26.509</c:v>
                </c:pt>
                <c:pt idx="3">
                  <c:v>5.2194702799999995</c:v>
                </c:pt>
                <c:pt idx="4">
                  <c:v>36.179206999999998</c:v>
                </c:pt>
                <c:pt idx="5">
                  <c:v>2.9558960000000001</c:v>
                </c:pt>
                <c:pt idx="6">
                  <c:v>5.1277340000000002</c:v>
                </c:pt>
                <c:pt idx="7">
                  <c:v>8.4899999999999993E-4</c:v>
                </c:pt>
                <c:pt idx="8">
                  <c:v>5.0729249999999997</c:v>
                </c:pt>
                <c:pt idx="9">
                  <c:v>277.41675113000002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A0-4EB4-8F70-BCB1E62BD909}"/>
            </c:ext>
          </c:extLst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5085345134306619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A0-4EB4-8F70-BCB1E62BD90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488095843189933"/>
                  <c:y val="0.54987280944394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A0-4EB4-8F70-BCB1E62BD90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129762933422869"/>
                  <c:y val="0.639386987725518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A0-4EB4-8F70-BCB1E62BD90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1808950219435104"/>
                  <c:y val="0.14833778115232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A0-4EB4-8F70-BCB1E62BD90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Input'!$K$35:$K$44</c:f>
              <c:numCache>
                <c:formatCode>_(* #,##0.0_);_(* \(#,##0.0\);_(* "-"??_);_(@_)</c:formatCode>
                <c:ptCount val="10"/>
                <c:pt idx="0">
                  <c:v>105</c:v>
                </c:pt>
                <c:pt idx="1">
                  <c:v>56.25</c:v>
                </c:pt>
                <c:pt idx="2">
                  <c:v>24.247422</c:v>
                </c:pt>
                <c:pt idx="3">
                  <c:v>28.625</c:v>
                </c:pt>
                <c:pt idx="4">
                  <c:v>74.87</c:v>
                </c:pt>
                <c:pt idx="5">
                  <c:v>7.516</c:v>
                </c:pt>
                <c:pt idx="6">
                  <c:v>16.513998000000001</c:v>
                </c:pt>
                <c:pt idx="7">
                  <c:v>3.75</c:v>
                </c:pt>
                <c:pt idx="8">
                  <c:v>15.942805</c:v>
                </c:pt>
                <c:pt idx="9">
                  <c:v>332.71522500000009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A0-4EB4-8F70-BCB1E62BD9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885064"/>
        <c:axId val="1"/>
      </c:barChart>
      <c:catAx>
        <c:axId val="17788506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4092576242527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885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812315696588775"/>
          <c:y val="0.8925842348648233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13829607441806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6635962430318"/>
          <c:y val="0.19181609631765545"/>
          <c:w val="0.80944400746584966"/>
          <c:h val="0.5933511246092807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71172635318527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1F-4897-9D68-D329CBE846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10636859534451"/>
                  <c:y val="0.434783151653352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1F-4897-9D68-D329CBE846B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075906990186823"/>
                  <c:y val="0.67263511108724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1F-4897-9D68-D329CBE846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146737046180692"/>
                  <c:y val="0.301790658206444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1F-4897-9D68-D329CBE846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F-4897-9D68-D329CBE846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24985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1F-4897-9D68-D329CBE846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249856"/>
        <c:axId val="1"/>
      </c:lineChart>
      <c:catAx>
        <c:axId val="1812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1804391775543642E-2"/>
              <c:y val="0.35549916517538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1249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993271924860635"/>
          <c:y val="0.87723894715941086"/>
          <c:w val="0.49409811289061245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4105232196259"/>
          <c:y val="0.16752645837652741"/>
          <c:w val="0.84129762933422891"/>
          <c:h val="0.590208599511150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911289388539715"/>
                  <c:y val="0.49484738474297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DE-43CF-B06D-F17F3CCB165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187767627926041"/>
                  <c:y val="0.585053939253411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DE-43CF-B06D-F17F3CCB16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0</c:v>
                </c:pt>
                <c:pt idx="4">
                  <c:v>26.509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E-43CF-B06D-F17F3CCB1656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E-43CF-B06D-F17F3CCB16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11608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1604105232196259"/>
                  <c:y val="0.688147144408197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DE-43CF-B06D-F17F3CCB165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372044791926184"/>
                  <c:y val="0.58763126938228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DE-43CF-B06D-F17F3CCB165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413013789373953"/>
                  <c:y val="0.57989927899567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DE-43CF-B06D-F17F3CCB165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187767627926041"/>
                  <c:y val="0.51031136551619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DE-43CF-B06D-F17F3CCB165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95978092318572"/>
                  <c:y val="0.39690883984592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DE-43CF-B06D-F17F3CCB16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DE-43CF-B06D-F17F3CCB16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116088"/>
        <c:axId val="1"/>
      </c:lineChart>
      <c:catAx>
        <c:axId val="18011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99486169974796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11608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228694963116405"/>
          <c:y val="0.84536428226924598"/>
          <c:w val="0.43003448801668498"/>
          <c:h val="7.98972339949592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333367584297963"/>
          <c:y val="4.8469478316597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9370821425131"/>
          <c:y val="0.16836766152081209"/>
          <c:w val="0.84511871350088785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491667254070711"/>
                  <c:y val="0.29846994542325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1C-4D2C-A6F3-5FB27FF043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Input'!$C$5,'IS Input'!$J$5,'IS Input'!$Q$5,'IS Input'!$X$5,'IS Input'!$AE$5)</c:f>
              <c:numCache>
                <c:formatCode>_(* #,##0.0_);_(* \(#,##0.0\);_(* "-"??_);_(@_)</c:formatCode>
                <c:ptCount val="5"/>
                <c:pt idx="0">
                  <c:v>1.7213719999999999</c:v>
                </c:pt>
                <c:pt idx="1">
                  <c:v>1.4893050000000001</c:v>
                </c:pt>
                <c:pt idx="2">
                  <c:v>2.5604989999999996</c:v>
                </c:pt>
                <c:pt idx="3">
                  <c:v>0</c:v>
                </c:pt>
                <c:pt idx="4">
                  <c:v>5.7711759999999996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C-4D2C-A6F3-5FB27FF04300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Input'!$F$5,'IS Input'!$M$5,'IS Input'!$T$5,'IS Input'!$AA$5,'IS Input'!$AH$5)</c:f>
              <c:numCache>
                <c:formatCode>_(* #,##0.0_);_(* \(#,##0.0\);_(* "-"??_);_(@_)</c:formatCode>
                <c:ptCount val="5"/>
                <c:pt idx="0">
                  <c:v>1.8085229999999999</c:v>
                </c:pt>
                <c:pt idx="1">
                  <c:v>1.4630070000000002</c:v>
                </c:pt>
                <c:pt idx="2">
                  <c:v>1.5277240000000001</c:v>
                </c:pt>
                <c:pt idx="3">
                  <c:v>1.5600810000000001</c:v>
                </c:pt>
                <c:pt idx="4">
                  <c:v>6.3593350000000006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C-4D2C-A6F3-5FB27FF043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1177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9.0909184320812617E-2"/>
                  <c:y val="0.76785857754188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1C-4D2C-A6F3-5FB27FF0430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441105637578628"/>
                  <c:y val="0.778062678240116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1C-4D2C-A6F3-5FB27FF0430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979847280428883"/>
                  <c:y val="0.655613469861343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1C-4D2C-A6F3-5FB27FF0430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983231755247528"/>
                  <c:y val="0.6250011677666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1C-4D2C-A6F3-5FB27FF0430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91928636882164"/>
                  <c:y val="0.35459249926352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C-4D2C-A6F3-5FB27FF043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Input'!$B$92:$F$92</c:f>
              <c:numCache>
                <c:formatCode>_(* #,##0.0_);_(* \(#,##0.0\);_(* "-"??_);_(@_)</c:formatCode>
                <c:ptCount val="5"/>
                <c:pt idx="0">
                  <c:v>1.927</c:v>
                </c:pt>
                <c:pt idx="1">
                  <c:v>0.68799999999999994</c:v>
                </c:pt>
                <c:pt idx="2">
                  <c:v>0.64200000000000002</c:v>
                </c:pt>
                <c:pt idx="3">
                  <c:v>1.131</c:v>
                </c:pt>
                <c:pt idx="4">
                  <c:v>4.3879999999999999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1C-4D2C-A6F3-5FB27FF043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117728"/>
        <c:axId val="1"/>
      </c:lineChart>
      <c:catAx>
        <c:axId val="1801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26021204151145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11772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5625870959217"/>
          <c:y val="0.89540983626977333"/>
          <c:w val="0.43266037723053413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348263975399"/>
          <c:y val="0.16153856266186065"/>
          <c:w val="0.78498358923680578"/>
          <c:h val="0.6487183548166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344829338895"/>
                  <c:y val="0.3358976461699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E1-41E1-9A30-472569FE733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348153153791224"/>
                  <c:y val="0.43333360460086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E1-41E1-9A30-472569FE733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75431100208562"/>
                  <c:y val="0.26666683360053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E1-41E1-9A30-472569FE733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897660830895394"/>
                  <c:y val="0.2179488543850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E1-41E1-9A30-472569FE73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1-41E1-9A30-472569FE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1740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3276478239386331"/>
                  <c:y val="0.3358976461699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E1-41E1-9A30-472569FE733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3686043227091803"/>
                  <c:y val="0.40256435457003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E1-41E1-9A30-472569FE733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829393055901583"/>
                  <c:y val="0.410256667077741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E1-41E1-9A30-472569FE733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655337310134679"/>
                  <c:y val="0.42307718792392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E1-41E1-9A30-472569FE733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2798687138944465"/>
                  <c:y val="0.31282070864677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E1-41E1-9A30-472569FE733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112685574110078"/>
                  <c:y val="0.31794891698524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E1-41E1-9A30-472569FE733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5085386796564035"/>
                  <c:y val="0.31794891698524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E1-41E1-9A30-472569FE733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740682444441293"/>
                  <c:y val="0.31282070864677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E1-41E1-9A30-472569FE733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054680879606906"/>
                  <c:y val="0.32307712532372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E1-41E1-9A30-472569FE73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E1-41E1-9A30-472569FE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17400"/>
        <c:axId val="1"/>
      </c:lineChart>
      <c:catAx>
        <c:axId val="18011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5836207334723751E-2"/>
              <c:y val="0.44102591710857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1174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911289388539715"/>
          <c:y val="0.91282108424797426"/>
          <c:w val="0.36689450366502879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75221831537513"/>
          <c:y val="0.1687981647595368"/>
          <c:w val="0.74873570690591107"/>
          <c:h val="0.6470596315782244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6087711999519134"/>
                  <c:y val="0.51150959018041453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75-434A-9C74-AD8D9A8A11D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763961569030606"/>
                  <c:y val="0.32480858976456323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75-434A-9C74-AD8D9A8A11D0}"/>
                </c:ext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0</c:v>
                </c:pt>
                <c:pt idx="4">
                  <c:v>17.647736000000002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5-434A-9C74-AD8D9A8A11D0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75-434A-9C74-AD8D9A8A11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11674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7706587663315462"/>
                  <c:y val="0.7084407823998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75-434A-9C74-AD8D9A8A11D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907272821964769"/>
                  <c:y val="0.71099833035077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75-434A-9C74-AD8D9A8A11D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747079625505336"/>
                  <c:y val="0.7135558783016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75-434A-9C74-AD8D9A8A11D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273228111266447"/>
                  <c:y val="0.53452752173853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75-434A-9C74-AD8D9A8A11D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556548335241926"/>
                  <c:y val="0.49872185042590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75-434A-9C74-AD8D9A8A11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75-434A-9C74-AD8D9A8A11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116744"/>
        <c:axId val="1"/>
      </c:lineChart>
      <c:catAx>
        <c:axId val="18011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804391775543642E-2"/>
              <c:y val="0.447570891407862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11674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7776029863399"/>
          <c:y val="0.90281442666843159"/>
          <c:w val="0.45025322915287891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871857793967828"/>
          <c:y val="4.8469478316597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0294280209798"/>
          <c:y val="0.16581663634625432"/>
          <c:w val="0.82293474092361374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84830953098006"/>
                  <c:y val="0.42857222932570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A0-4DC5-89D6-EEECA25AAC5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898831850202142"/>
                  <c:y val="0.40051095240556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A0-4DC5-89D6-EEECA25AAC5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18735251972426"/>
                  <c:y val="0.540817337006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A0-4DC5-89D6-EEECA25AAC5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064101980854505"/>
                  <c:y val="0.58928681532284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A0-4DC5-89D6-EEECA25AAC5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652639550846843"/>
                  <c:y val="0.47449068246774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A0-4DC5-89D6-EEECA25AAC5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86201270396605"/>
                  <c:y val="0.42857222932570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A0-4DC5-89D6-EEECA25AAC5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214203064604888"/>
                  <c:y val="0.459184531420396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A0-4DC5-89D6-EEECA25AAC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A0-4DC5-89D6-EEECA25AAC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16825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A0-4DC5-89D6-EEECA25AAC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168256"/>
        <c:axId val="1"/>
      </c:lineChart>
      <c:catAx>
        <c:axId val="1931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168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79613607081157"/>
          <c:y val="0.89540983626977333"/>
          <c:w val="0.43338981233067364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2159413128778"/>
          <c:y val="0.15345287705412436"/>
          <c:w val="0.79863547774527199"/>
          <c:h val="0.677750206989049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57348263975399"/>
                  <c:y val="0.64194453567642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25-498A-B182-EAB521A3BC7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112643911852664"/>
                  <c:y val="0.64194453567642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25-498A-B182-EAB521A3BC7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97290953374102"/>
                  <c:y val="0.70332568649806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25-498A-B182-EAB521A3BC7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081937994895543"/>
                  <c:y val="0.71099833035077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25-498A-B182-EAB521A3BC7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07882249128634"/>
                  <c:y val="0.60613886436379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25-498A-B182-EAB521A3BC7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89122151238998"/>
                  <c:y val="0.64961717952912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25-498A-B182-EAB521A3BC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5-498A-B182-EAB521A3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6464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25-498A-B182-EAB521A3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4648"/>
        <c:axId val="1"/>
      </c:lineChart>
      <c:catAx>
        <c:axId val="19316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164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058046356760577"/>
          <c:y val="0.91304461847203988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094302906899924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30720135437"/>
          <c:y val="0.17525844876313637"/>
          <c:w val="0.77272806672690741"/>
          <c:h val="0.6366005418308041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14830037465762"/>
                  <c:y val="0.53608466680488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21-4E08-A5A3-8A0FD45FF7C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33690618845748"/>
                  <c:y val="0.17010378850539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21-4E08-A5A3-8A0FD45FF7C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67704272239273"/>
                  <c:y val="0.505156705258451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21-4E08-A5A3-8A0FD45FF7C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80170314976672"/>
                  <c:y val="0.67526049376384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21-4E08-A5A3-8A0FD45FF7C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35731579026324"/>
                  <c:y val="0.56443529822245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21-4E08-A5A3-8A0FD45FF7C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872109227148224"/>
                  <c:y val="0.34278490713966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21-4E08-A5A3-8A0FD45FF7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21-4E08-A5A3-8A0FD45FF7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17055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21-4E08-A5A3-8A0FD45FF7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170552"/>
        <c:axId val="1"/>
      </c:lineChart>
      <c:catAx>
        <c:axId val="19317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27577432378905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170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28316560293447"/>
          <c:y val="0.89691088484663917"/>
          <c:w val="0.44949541136401805"/>
          <c:h val="8.50518942526985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775172406335354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7563215656297"/>
          <c:y val="0.18414345246494923"/>
          <c:w val="0.79727527076975935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368013129541512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DC-47F4-9A4D-EEBD7A7CFD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0</c:v>
                </c:pt>
                <c:pt idx="4">
                  <c:v>5.2194702799999995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C-47F4-9A4D-EEBD7A7CFD05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C-47F4-9A4D-EEBD7A7CFD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7414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182331683129201"/>
                  <c:y val="0.75703419346701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DC-47F4-9A4D-EEBD7A7CFD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608288979678086"/>
                  <c:y val="0.6112539602655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DC-47F4-9A4D-EEBD7A7CFD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DC-47F4-9A4D-EEBD7A7CFD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74144"/>
        <c:axId val="1"/>
      </c:lineChart>
      <c:catAx>
        <c:axId val="1911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3628637107175373E-2"/>
              <c:y val="0.442455795506058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7414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27297201862126"/>
          <c:y val="0.86956630330670459"/>
          <c:w val="0.43781996706800885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16173552103837"/>
          <c:y val="0.1556125356480233"/>
          <c:w val="0.83333418960744909"/>
          <c:h val="0.6224501425920930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9866162300662"/>
                  <c:y val="0.479592732816858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D4-4896-A98E-D77C763C56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Input'!$C$6,'IS Input'!$J$6,'IS Input'!$Q$6,'IS Input'!$X$6,'IS Input'!$AE$6)</c:f>
              <c:numCache>
                <c:formatCode>_(* #,##0.0_);_(* \(#,##0.0\);_(* "-"??_);_(@_)</c:formatCode>
                <c:ptCount val="5"/>
                <c:pt idx="0">
                  <c:v>0.79013500000000003</c:v>
                </c:pt>
                <c:pt idx="1">
                  <c:v>1.2994109999999999</c:v>
                </c:pt>
                <c:pt idx="2">
                  <c:v>2.093127</c:v>
                </c:pt>
                <c:pt idx="3">
                  <c:v>0</c:v>
                </c:pt>
                <c:pt idx="4">
                  <c:v>4.1826729999999994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4-4896-A98E-D77C763C56D5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Input'!$F$6,'IS Input'!$M$6,'IS Input'!$T$6,'IS Input'!$AA$6,'IS Input'!$AH$6)</c:f>
              <c:numCache>
                <c:formatCode>_(* #,##0.0_);_(* \(#,##0.0\);_(* "-"??_);_(@_)</c:formatCode>
                <c:ptCount val="5"/>
                <c:pt idx="0">
                  <c:v>1.8026479999999998</c:v>
                </c:pt>
                <c:pt idx="1">
                  <c:v>2.304122</c:v>
                </c:pt>
                <c:pt idx="2">
                  <c:v>2.5170659999999998</c:v>
                </c:pt>
                <c:pt idx="3">
                  <c:v>2.5170659999999998</c:v>
                </c:pt>
                <c:pt idx="4">
                  <c:v>9.1409020000000005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4-4896-A98E-D77C763C5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774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1447823210768997"/>
                  <c:y val="0.81377703068392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D4-4896-A98E-D77C763C56D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282857344252815"/>
                  <c:y val="0.79081780411290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D4-4896-A98E-D77C763C56D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316547963098561"/>
                  <c:y val="0.66581757055957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D4-4896-A98E-D77C763C56D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319932437917216"/>
                  <c:y val="0.609695016719304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D4-4896-A98E-D77C763C56D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710527835450691"/>
                  <c:y val="0.43112325450026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D4-4896-A98E-D77C763C56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Input'!$B$93:$F$93</c:f>
              <c:numCache>
                <c:formatCode>_(* #,##0.0_);_(* \(#,##0.0\);_(* "-"??_);_(@_)</c:formatCode>
                <c:ptCount val="5"/>
                <c:pt idx="0">
                  <c:v>1.101</c:v>
                </c:pt>
                <c:pt idx="1">
                  <c:v>1.2949999999999999</c:v>
                </c:pt>
                <c:pt idx="2">
                  <c:v>0.73699999999999999</c:v>
                </c:pt>
                <c:pt idx="3">
                  <c:v>1.8160000000000001</c:v>
                </c:pt>
                <c:pt idx="4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D4-4896-A98E-D77C763C5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77424"/>
        <c:axId val="1"/>
      </c:lineChart>
      <c:catAx>
        <c:axId val="19117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0303061440270878E-2"/>
              <c:y val="0.420919153802030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7742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996666901628285"/>
          <c:y val="0.86989958452419569"/>
          <c:w val="0.42929337040383742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925952565565086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6836766152081209"/>
          <c:w val="0.87878878176785535"/>
          <c:h val="0.6122460418938621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63976212294055"/>
                  <c:y val="0.586735790148284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F9-463A-8642-4B2743D6E6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53248645768238"/>
                  <c:y val="0.58928681532284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F9-463A-8642-4B2743D6E6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996718278075221"/>
                  <c:y val="0.390306851707337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F9-463A-8642-4B2743D6E6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82.539480000000026</c:v>
                </c:pt>
                <c:pt idx="3">
                  <c:v>0</c:v>
                </c:pt>
                <c:pt idx="4">
                  <c:v>277.41675113000002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63A-8642-4B2743D6E68C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176.78278099999997</c:v>
                </c:pt>
                <c:pt idx="4" formatCode="0.0">
                  <c:v>509.49800600000003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63A-8642-4B2743D6E6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88867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0101020480090292"/>
                  <c:y val="0.780613703414674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F9-463A-8642-4B2743D6E6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13163488279905"/>
                  <c:y val="0.64285834398855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F9-463A-8642-4B2743D6E6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53248645768238"/>
                  <c:y val="0.65051141951222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F9-463A-8642-4B2743D6E6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151582096582383"/>
                  <c:y val="0.58418476497372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F9-463A-8642-4B2743D6E6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65068619410076"/>
                  <c:y val="0.540817337006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F9-463A-8642-4B2743D6E6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F9-463A-8642-4B2743D6E6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888672"/>
        <c:axId val="1"/>
      </c:lineChart>
      <c:catAx>
        <c:axId val="1778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581710345291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88867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976462805610228"/>
          <c:y val="0.86479753417508021"/>
          <c:w val="0.4595964318441082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46155001849836"/>
          <c:w val="0.80034196380883027"/>
          <c:h val="0.59743627143196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C-4115-A80B-126A4703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939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440312566920001"/>
                  <c:y val="0.22564116689275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DC-4115-A80B-126A470356F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C-4115-A80B-126A4703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9392"/>
        <c:axId val="1"/>
      </c:lineChart>
      <c:catAx>
        <c:axId val="1911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924917946184029E-2"/>
              <c:y val="0.44102591710857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7939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3235207607198"/>
          <c:y val="0.90000056340179491"/>
          <c:w val="0.42662151588956837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1172635318527"/>
          <c:y val="0.19181609631765545"/>
          <c:w val="0.77571717382143923"/>
          <c:h val="0.583120932805672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642547438137804"/>
                  <c:y val="0.6035813164128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AA-4331-8367-D65322A786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0</c:v>
                </c:pt>
                <c:pt idx="4">
                  <c:v>-0.74085672000000002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A-4331-8367-D65322A786A0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A-4331-8367-D65322A786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7316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114686055753437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AA-4331-8367-D65322A786A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279956186405806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AA-4331-8367-D65322A786A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300202167500744"/>
                  <c:y val="0.6675200151854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AA-4331-8367-D65322A786A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983179812151575"/>
                  <c:y val="0.69565304264536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AA-4331-8367-D65322A786A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11181606359852"/>
                  <c:y val="0.74424645371250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AA-4331-8367-D65322A786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AA-4331-8367-D65322A786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73160"/>
        <c:axId val="1"/>
      </c:lineChart>
      <c:catAx>
        <c:axId val="19117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8785858691071963E-2"/>
              <c:y val="0.41943786394793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7316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16881943525264"/>
          <c:y val="0.87468139920850874"/>
          <c:w val="0.43844883737733525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9942689398706"/>
          <c:y val="0.17391326066134091"/>
          <c:w val="0.81228736625373821"/>
          <c:h val="0.5805633848547704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99671784736116"/>
                  <c:y val="0.557545453296651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7B-4515-985C-EB5881A21E6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11289388539715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7B-4515-985C-EB5881A21E6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146798630478283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7B-4515-985C-EB5881A21E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0</c:v>
                </c:pt>
                <c:pt idx="4">
                  <c:v>36.179206999999998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7B-4515-985C-EB5881A21E61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48481369055108"/>
                  <c:y val="0.53964261764033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7B-4515-985C-EB5881A21E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7B-4515-985C-EB5881A21E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35861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45394112456432"/>
                  <c:y val="0.44757089140786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7B-4515-985C-EB5881A21E6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42693398282018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7B-4515-985C-EB5881A21E6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829393055901583"/>
                  <c:y val="0.50895204222951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7B-4515-985C-EB5881A21E6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259442542330928"/>
                  <c:y val="0.554987905345749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7B-4515-985C-EB5881A21E6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692899168171372"/>
                  <c:y val="0.32736613771546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7B-4515-985C-EB5881A21E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7B-4515-985C-EB5881A21E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358616"/>
        <c:axId val="1"/>
      </c:lineChart>
      <c:catAx>
        <c:axId val="17735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358616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99343569472232"/>
          <c:y val="0.86189365945399843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7823210768997"/>
          <c:y val="0.1734697118699276"/>
          <c:w val="0.8383846998474942"/>
          <c:h val="0.5688786139263802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54966571401045"/>
                  <c:y val="0.40051095240556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5E-4CD2-9EC2-0B40B120FD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Input'!$C$7,'IS Input'!$J$7,'IS Input'!$Q$7,'IS Input'!$X$7,'IS Input'!$AE$7)</c:f>
              <c:numCache>
                <c:formatCode>_(* #,##0.0_);_(* \(#,##0.0\);_(* "-"??_);_(@_)</c:formatCode>
                <c:ptCount val="5"/>
                <c:pt idx="0">
                  <c:v>2.3647780000000003</c:v>
                </c:pt>
                <c:pt idx="1">
                  <c:v>2.2957269999999999</c:v>
                </c:pt>
                <c:pt idx="2">
                  <c:v>3.047825</c:v>
                </c:pt>
                <c:pt idx="3">
                  <c:v>0</c:v>
                </c:pt>
                <c:pt idx="4">
                  <c:v>7.7083300000000001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E-4CD2-9EC2-0B40B120FDA2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Input'!$F$7,'IS Input'!$M$7,'IS Input'!$T$7,'IS Input'!$AA$7,'IS Input'!$AH$7)</c:f>
              <c:numCache>
                <c:formatCode>_(* #,##0.0_);_(* \(#,##0.0\);_(* "-"??_);_(@_)</c:formatCode>
                <c:ptCount val="5"/>
                <c:pt idx="0">
                  <c:v>3.4673859999999999</c:v>
                </c:pt>
                <c:pt idx="1">
                  <c:v>3.7426159999999999</c:v>
                </c:pt>
                <c:pt idx="2">
                  <c:v>3.3204479999999998</c:v>
                </c:pt>
                <c:pt idx="3">
                  <c:v>3.3204450000000003</c:v>
                </c:pt>
                <c:pt idx="4">
                  <c:v>13.850894999999998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E-4CD2-9EC2-0B40B120FD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36189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636377648121897"/>
                  <c:y val="0.79081780411290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5E-4CD2-9EC2-0B40B120FDA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946156661583138"/>
                  <c:y val="0.65051141951222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5E-4CD2-9EC2-0B40B120FDA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84898304433405"/>
                  <c:y val="0.64540936916311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5E-4CD2-9EC2-0B40B120FDA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488282779252049"/>
                  <c:y val="0.6275521929412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5E-4CD2-9EC2-0B40B120FDA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3097738758165505"/>
                  <c:y val="0.48724580834053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5E-4CD2-9EC2-0B40B120FD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Input'!$B$94:$F$94</c:f>
              <c:numCache>
                <c:formatCode>_(* #,##0.0_);_(* \(#,##0.0\);_(* "-"??_);_(@_)</c:formatCode>
                <c:ptCount val="5"/>
                <c:pt idx="0">
                  <c:v>0.64300000000000002</c:v>
                </c:pt>
                <c:pt idx="1">
                  <c:v>0.93799999999999994</c:v>
                </c:pt>
                <c:pt idx="2">
                  <c:v>1.0249999999999999</c:v>
                </c:pt>
                <c:pt idx="3">
                  <c:v>1.46</c:v>
                </c:pt>
                <c:pt idx="4">
                  <c:v>4.0659999999999998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5E-4CD2-9EC2-0B40B120FD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361896"/>
        <c:axId val="1"/>
      </c:lineChart>
      <c:catAx>
        <c:axId val="17736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8619558026922492E-2"/>
              <c:y val="0.410715053103799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36189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23265536288937"/>
          <c:y val="0.88010368522242688"/>
          <c:w val="0.42424286016379231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92585483667534"/>
          <c:w val="0.81058088019017993"/>
          <c:h val="0.60869641231469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638259950821876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9C-4237-A874-3EABCB370BA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293555598699134"/>
                  <c:y val="0.2711000827956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9C-4237-A874-3EABCB370BA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948851246576402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9C-4237-A874-3EABCB370B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C-4237-A874-3EABCB370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89383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99C-4237-A874-3EABCB370BA1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99C-4237-A874-3EABCB370BA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99C-4237-A874-3EABCB370BA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99C-4237-A874-3EABCB370BA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699C-4237-A874-3EABCB370BA1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99C-4237-A874-3EABCB370BA1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699C-4237-A874-3EABCB370BA1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99C-4237-A874-3EABCB370BA1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99C-4237-A874-3EABCB370BA1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99C-4237-A874-3EABCB370B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9C-4237-A874-3EABCB370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893832"/>
        <c:axId val="1"/>
      </c:lineChart>
      <c:catAx>
        <c:axId val="18789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924917946184029E-2"/>
              <c:y val="0.45268598730966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89383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3235207607198"/>
          <c:y val="0.90025687871752946"/>
          <c:w val="0.35324261515656263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12840453732111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52874234773513"/>
          <c:y val="0.14322268525051607"/>
          <c:w val="0.81313214864726846"/>
          <c:h val="0.649617179529126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0</c:v>
                </c:pt>
                <c:pt idx="4">
                  <c:v>24.066306999999998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A-4539-91F8-B600E05B4ABE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24.013662</c:v>
                </c:pt>
                <c:pt idx="4">
                  <c:v>81.792205999999993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A-4539-91F8-B600E05B4A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89219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488231402805114"/>
                  <c:y val="0.45268598730966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7A-4539-91F8-B600E05B4AB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42126117668911"/>
                  <c:y val="0.6010237684619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7A-4539-91F8-B600E05B4AB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643146597759206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7A-4539-91F8-B600E05B4AB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993333803256571"/>
                  <c:y val="0.72634361805618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7A-4539-91F8-B600E05B4AB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956310086039105"/>
                  <c:y val="0.317135945911857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7A-4539-91F8-B600E05B4A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7A-4539-91F8-B600E05B4A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892192"/>
        <c:axId val="1"/>
      </c:lineChart>
      <c:catAx>
        <c:axId val="1878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892192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01717925632801"/>
          <c:y val="0.88235404306121501"/>
          <c:w val="0.42929337040383742"/>
          <c:h val="7.9283986477964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564987705469"/>
          <c:y val="0.18414345246494923"/>
          <c:w val="0.78839656136392233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0</c:v>
                </c:pt>
                <c:pt idx="4">
                  <c:v>2.9558960000000001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30-BAFC-D9DB7E51219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30-BAFC-D9DB7E512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89252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980-4630-BAFC-D9DB7E51219A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980-4630-BAFC-D9DB7E51219A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980-4630-BAFC-D9DB7E51219A}"/>
              </c:ext>
            </c:extLst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30-BAFC-D9DB7E512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892520"/>
        <c:axId val="1"/>
      </c:lineChart>
      <c:catAx>
        <c:axId val="18789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37340699604254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89252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69992175828065"/>
          <c:y val="0.87468139920850874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43197974206147E-2"/>
          <c:y val="0.14285740977523451"/>
          <c:w val="0.85521973398097806"/>
          <c:h val="0.596939890846515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Input'!$C$8,'IS Input'!$J$8,'IS Input'!$Q$8,'IS Input'!$X$8,'IS Input'!$AE$8)</c:f>
              <c:numCache>
                <c:formatCode>_(* #,##0.0_);_(* \(#,##0.0\);_(* "-"??_);_(@_)</c:formatCode>
                <c:ptCount val="5"/>
                <c:pt idx="0">
                  <c:v>1.6157969999999997</c:v>
                </c:pt>
                <c:pt idx="1">
                  <c:v>4.582465</c:v>
                </c:pt>
                <c:pt idx="2">
                  <c:v>3.6831990000000001</c:v>
                </c:pt>
                <c:pt idx="3">
                  <c:v>0</c:v>
                </c:pt>
                <c:pt idx="4">
                  <c:v>9.8814609999999998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3-4C0F-8FD9-68D70B12C8D1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697041312623009"/>
                  <c:y val="0.48724580834053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63-4C0F-8FD9-68D70B12C8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Input'!$F$8,'IS Input'!$M$8,'IS Input'!$T$8,'IS Input'!$AA$8,'IS Input'!$AH$8)</c:f>
              <c:numCache>
                <c:formatCode>_(* #,##0.0_);_(* \(#,##0.0\);_(* "-"??_);_(@_)</c:formatCode>
                <c:ptCount val="5"/>
                <c:pt idx="0">
                  <c:v>1.5556059999999998</c:v>
                </c:pt>
                <c:pt idx="1">
                  <c:v>4.3568180000000005</c:v>
                </c:pt>
                <c:pt idx="2">
                  <c:v>4.6250780000000002</c:v>
                </c:pt>
                <c:pt idx="3">
                  <c:v>7.3221759999999998</c:v>
                </c:pt>
                <c:pt idx="4">
                  <c:v>17.859677999999999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3-4C0F-8FD9-68D70B12C8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90039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8686939264613989"/>
                  <c:y val="0.60459296637018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63-4C0F-8FD9-68D70B12C8D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592687734161006"/>
                  <c:y val="0.6173480922429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63-4C0F-8FD9-68D70B12C8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Input'!$B$95:$F$95</c:f>
              <c:numCache>
                <c:formatCode>_(* #,##0.0_);_(* \(#,##0.0\);_(* "-"??_);_(@_)</c:formatCode>
                <c:ptCount val="5"/>
                <c:pt idx="3">
                  <c:v>1.6020000000000001</c:v>
                </c:pt>
                <c:pt idx="4">
                  <c:v>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63-4C0F-8FD9-68D70B12C8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900392"/>
        <c:axId val="1"/>
      </c:lineChart>
      <c:catAx>
        <c:axId val="18790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395408902056452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900392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29660074931524"/>
          <c:y val="0.86989958452419569"/>
          <c:w val="0.46633044549750174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5402444907917"/>
          <c:y val="0.1892585483667534"/>
          <c:w val="0.81399385231729648"/>
          <c:h val="0.52173978198402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5131540245328"/>
                  <c:y val="0.613811508216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F6-4DB5-8873-2C85EC812BA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31075794478419"/>
                  <c:y val="0.616369056167399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F6-4DB5-8873-2C85EC812BA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29721271165475"/>
                  <c:y val="0.554987905345749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F6-4DB5-8873-2C85EC812BA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955665525398566"/>
                  <c:y val="0.37084445288080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F6-4DB5-8873-2C85EC812BA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81609779631651"/>
                  <c:y val="0.4398982475551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F6-4DB5-8873-2C85EC812BA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655337310134679"/>
                  <c:y val="0.4168803159970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F6-4DB5-8873-2C85EC812BA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82257877707942"/>
                  <c:y val="0.4066501241934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F6-4DB5-8873-2C85EC812B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F6-4DB5-8873-2C85EC812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893504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89421202922691"/>
                  <c:y val="0.67007756313634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F6-4DB5-8873-2C85EC812BA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4061453496171659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F6-4DB5-8873-2C85EC812BA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204803324981444"/>
                  <c:y val="0.57544828895296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F6-4DB5-8873-2C85EC812BA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423235207607198"/>
                  <c:y val="0.457801083211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F6-4DB5-8873-2C85EC812BA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539286258870936"/>
                  <c:y val="0.5242973299349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F6-4DB5-8873-2C85EC812BA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682636087680721"/>
                  <c:y val="0.50383694632770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8F6-4DB5-8873-2C85EC812BA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0307225818600871"/>
                  <c:y val="0.45524353526056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F6-4DB5-8873-2C85EC812B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F6-4DB5-8873-2C85EC812BA1}"/>
            </c:ext>
          </c:extLst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989820244024171"/>
                  <c:y val="0.3734020008317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8F6-4DB5-8873-2C85EC812BA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10927843469899"/>
                  <c:y val="0.38107464468440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8F6-4DB5-8873-2C85EC812BA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740682444441293"/>
                  <c:y val="0.3682869049298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8F6-4DB5-8873-2C85EC812BA1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737275305030228"/>
                  <c:y val="0.35805671312629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8F6-4DB5-8873-2C85EC812B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8F6-4DB5-8873-2C85EC812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893504"/>
        <c:axId val="1"/>
      </c:lineChart>
      <c:catAx>
        <c:axId val="1878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96419932389821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893504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184318826257557"/>
          <c:y val="0.85166346765039025"/>
          <c:w val="0.6535841623428188"/>
          <c:h val="0.104859465986984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88880149316995"/>
          <c:y val="0.15601042500502643"/>
          <c:w val="0.78583522391476246"/>
          <c:h val="0.631714343872811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293474092361385"/>
                  <c:y val="0.754476645516111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09-4A6B-A93F-CE4FB4C49E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0</c:v>
                </c:pt>
                <c:pt idx="4">
                  <c:v>-9.7688050000000004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9-4A6B-A93F-CE4FB4C49EB9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183864970800884"/>
                  <c:y val="0.37084445288080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09-4A6B-A93F-CE4FB4C49E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9-4A6B-A93F-CE4FB4C49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89744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F609-4A6B-A93F-CE4FB4C49EB9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F609-4A6B-A93F-CE4FB4C49EB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609-4A6B-A93F-CE4FB4C49EB9}"/>
              </c:ext>
            </c:extLst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09-4A6B-A93F-CE4FB4C49EB9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4924154765490016"/>
                  <c:y val="0.468031275015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09-4A6B-A93F-CE4FB4C49E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64304148355266"/>
                  <c:y val="0.51662468608221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609-4A6B-A93F-CE4FB4C49E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09-4A6B-A93F-CE4FB4C49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897440"/>
        <c:axId val="1"/>
      </c:lineChart>
      <c:catAx>
        <c:axId val="1878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3962933831056645E-2"/>
              <c:y val="0.41943786394793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897440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83662803300145"/>
          <c:y val="0.87723894715941086"/>
          <c:w val="0.43338981233067364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- 3Q</a:t>
            </a:r>
          </a:p>
        </c:rich>
      </c:tx>
      <c:layout>
        <c:manualLayout>
          <c:xMode val="edge"/>
          <c:yMode val="edge"/>
          <c:x val="0.31144813146945072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9472869434159"/>
          <c:y val="0.16666677100033239"/>
          <c:w val="0.87710527835450702"/>
          <c:h val="0.5487182922164790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696989936176071"/>
                  <c:y val="0.43589770877010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AA-4358-9529-F28D5058158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24609050927008"/>
                  <c:y val="0.50256441717023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AA-4358-9529-F28D5058158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71047645900375"/>
                  <c:y val="0.52307725052412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AA-4358-9529-F28D5058158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306445915089523"/>
                  <c:y val="0.510256729677940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AA-4358-9529-F28D5058158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218911957826922"/>
                  <c:y val="0.52307725052412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AA-4358-9529-F28D5058158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309830389908185"/>
                  <c:y val="0.520513146354884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AA-4358-9529-F28D5058158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400748821989459"/>
                  <c:y val="0.52307725052412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AA-4358-9529-F28D5058158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808163840722336"/>
                  <c:y val="0.510256729677940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AA-4358-9529-F28D50581584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9225680907464244"/>
                  <c:y val="0.294871979462126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AA-4358-9529-F28D5058158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Input'!$P$3:$P$12</c:f>
              <c:numCache>
                <c:formatCode>_(* #,##0.0_);_(* \(#,##0.0\);_(* "-"??_);_(@_)</c:formatCode>
                <c:ptCount val="10"/>
                <c:pt idx="0">
                  <c:v>28.864211000000001</c:v>
                </c:pt>
                <c:pt idx="1">
                  <c:v>32.464047000000001</c:v>
                </c:pt>
                <c:pt idx="2">
                  <c:v>8.9260000000000002</c:v>
                </c:pt>
                <c:pt idx="3">
                  <c:v>0.99688599999999972</c:v>
                </c:pt>
                <c:pt idx="4">
                  <c:v>5.7214499999999999</c:v>
                </c:pt>
                <c:pt idx="5">
                  <c:v>1.2664900000000001</c:v>
                </c:pt>
                <c:pt idx="6">
                  <c:v>1.5743530000000001</c:v>
                </c:pt>
                <c:pt idx="7">
                  <c:v>8.4899999999999993E-4</c:v>
                </c:pt>
                <c:pt idx="8">
                  <c:v>2.7251940000000001</c:v>
                </c:pt>
                <c:pt idx="9">
                  <c:v>82.539480000000026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AA-4358-9529-F28D50581584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36377648121897"/>
                  <c:y val="0.45641054212398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5AA-4358-9529-F28D5058158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063996762872832"/>
                  <c:y val="0.482051583816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5AA-4358-9529-F28D5058158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Input'!$S$3:$S$12</c:f>
              <c:numCache>
                <c:formatCode>_(* #,##0.0_);_(* \(#,##0.0\);_(* "-"??_);_(@_)</c:formatCode>
                <c:ptCount val="10"/>
                <c:pt idx="0">
                  <c:v>32.5</c:v>
                </c:pt>
                <c:pt idx="1">
                  <c:v>18.75</c:v>
                </c:pt>
                <c:pt idx="2">
                  <c:v>8.6593520000000002</c:v>
                </c:pt>
                <c:pt idx="3">
                  <c:v>11.875</c:v>
                </c:pt>
                <c:pt idx="4">
                  <c:v>27.37</c:v>
                </c:pt>
                <c:pt idx="5">
                  <c:v>5.7050000000000001</c:v>
                </c:pt>
                <c:pt idx="6">
                  <c:v>8</c:v>
                </c:pt>
                <c:pt idx="7">
                  <c:v>3.75</c:v>
                </c:pt>
                <c:pt idx="8">
                  <c:v>7.2037009999999997</c:v>
                </c:pt>
                <c:pt idx="9">
                  <c:v>123.813053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AA-4358-9529-F28D50581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886704"/>
        <c:axId val="1"/>
      </c:barChart>
      <c:catAx>
        <c:axId val="17788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683503413348382E-2"/>
              <c:y val="0.394872042062326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88670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225629531017292"/>
          <c:y val="0.88461593838637964"/>
          <c:w val="0.28114507002917977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76191686379861E-2"/>
          <c:y val="0.16368306885773265"/>
          <c:w val="0.8498300596520203"/>
          <c:h val="0.611253960265595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3">
                  <c:v>0</c:v>
                </c:pt>
                <c:pt idx="4">
                  <c:v>1.1081749999999997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9-49DB-8134-9F88560D7B9D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453982786821733"/>
                  <c:y val="0.521739781984022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E9-49DB-8134-9F88560D7B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9-49DB-8134-9F88560D7B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12920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139984351656109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E9-49DB-8134-9F88560D7B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9-49DB-8134-9F88560D7B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129208"/>
        <c:axId val="1"/>
      </c:lineChart>
      <c:catAx>
        <c:axId val="18012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5358374572024464E-2"/>
              <c:y val="0.421995411898841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129208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426642347018275"/>
          <c:y val="0.86956630330670459"/>
          <c:w val="0.4658706953514086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8877586291727419"/>
          <c:w val="0.85353623056762962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3">
                  <c:v>0</c:v>
                </c:pt>
                <c:pt idx="4">
                  <c:v>0.65853799999999996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C-48F9-9231-F6225200244B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C-48F9-9231-F622520024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13084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2895697797984937"/>
                  <c:y val="0.62245014259209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CC-48F9-9231-F6225200244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582585686151974"/>
                  <c:y val="0.64796039433767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CC-48F9-9231-F6225200244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C-48F9-9231-F622520024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130848"/>
        <c:axId val="1"/>
      </c:lineChart>
      <c:catAx>
        <c:axId val="1801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28572229325703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13084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29660074931524"/>
          <c:y val="0.86224650900052247"/>
          <c:w val="0.47138095573754696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1239902110362"/>
          <c:y val="0.13043494549600571"/>
          <c:w val="0.76791872860122312"/>
          <c:h val="0.68542285084175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29023178380288"/>
                  <c:y val="0.4398982475551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CB-43C7-9F14-D6C39E26132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84318826257557"/>
                  <c:y val="0.4450133434569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CB-43C7-9F14-D6C39E26132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98317261423167"/>
                  <c:y val="0.437340699604254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CB-43C7-9F14-D6C39E2613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CB-43C7-9F14-D6C39E2613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12756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5CB-43C7-9F14-D6C39E261328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5CB-43C7-9F14-D6C39E2613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CB-43C7-9F14-D6C39E2613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127568"/>
        <c:axId val="1"/>
      </c:lineChart>
      <c:catAx>
        <c:axId val="18012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2423235207607197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12756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249179461840289"/>
          <c:y val="0.90281442666843159"/>
          <c:w val="0.31228694963116405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977644650839"/>
          <c:y val="0.15601042500502643"/>
          <c:w val="0.79089424896142391"/>
          <c:h val="0.621484152069203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3">
                  <c:v>0</c:v>
                </c:pt>
                <c:pt idx="4">
                  <c:v>-0.52497600000000011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A-4402-BB95-8BA6491A5A0B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A-4402-BB95-8BA6491A5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12133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080983924379764"/>
                  <c:y val="0.5703331930511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FA-4402-BB95-8BA6491A5A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A-4402-BB95-8BA6491A5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121336"/>
        <c:axId val="1"/>
      </c:lineChart>
      <c:catAx>
        <c:axId val="18012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012133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83662803300145"/>
          <c:y val="0.86700875535580246"/>
          <c:w val="0.48398006279728928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627988537879741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9294083042879"/>
          <c:y val="0.18414345246494923"/>
          <c:w val="0.76109278434699001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09236772441585"/>
                  <c:y val="0.26598498689381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66-4E2C-B9FE-C86D1377567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93883813963026"/>
                  <c:y val="0.25575479509020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66-4E2C-B9FE-C86D1377567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07882249128634"/>
                  <c:y val="0.2429670553356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66-4E2C-B9FE-C86D137756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933.68700000000001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6-4E2C-B9FE-C86D137756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90662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6-4E2C-B9FE-C86D137756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906624"/>
        <c:axId val="1"/>
      </c:lineChart>
      <c:catAx>
        <c:axId val="1879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906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617775452097987"/>
          <c:y val="0.87468139920850874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48151382961474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925258778028"/>
          <c:y val="0.14030638460067674"/>
          <c:w val="0.82828367936740388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262653248234763"/>
                  <c:y val="0.15816356082258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E3-4C47-B3B4-3EED2C85DDF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501717925632801"/>
                  <c:y val="0.14030638460067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E3-4C47-B3B4-3EED2C85DD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35731579026324"/>
                  <c:y val="0.232143290884756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E3-4C47-B3B4-3EED2C85DD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3-4C47-B3B4-3EED2C85DD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90596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3-4C47-B3B4-3EED2C85DD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905968"/>
        <c:axId val="1"/>
      </c:lineChart>
      <c:catAx>
        <c:axId val="18790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905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144813146945072"/>
          <c:y val="0.86989958452419569"/>
          <c:w val="0.46633044549750174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8267774993815"/>
          <c:y val="0.17391326066134091"/>
          <c:w val="0.83276519901643731"/>
          <c:h val="0.56521809714935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8-4AEB-B721-7E7CF94CC1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79874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8-4AEB-B721-7E7CF94CC1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798744"/>
        <c:axId val="1"/>
      </c:lineChart>
      <c:catAx>
        <c:axId val="17779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79874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6860098972858707"/>
          <c:y val="0.90281442666843159"/>
          <c:w val="0.36177504547435396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13829607441806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2538467096474"/>
          <c:y val="0.15601042500502643"/>
          <c:w val="0.80269864073696762"/>
          <c:h val="0.631714343872811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9-4270-BD79-1786A0EA4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80005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1534589457523726"/>
                  <c:y val="0.80051250863234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89-4270-BD79-1786A0EA4ED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205762092842256"/>
                  <c:y val="0.84910591969948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89-4270-BD79-1786A0EA4E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89-4270-BD79-1786A0EA4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800056"/>
        <c:axId val="1"/>
      </c:lineChart>
      <c:catAx>
        <c:axId val="17780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2276592148836128E-2"/>
              <c:y val="0.393862384438919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800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871857793967828"/>
          <c:y val="0.87723894715941086"/>
          <c:w val="0.43338981233067364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94782653983151"/>
          <c:y val="0.15601042500502643"/>
          <c:w val="0.72849960671926473"/>
          <c:h val="0.616369056167399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0</c:v>
                </c:pt>
                <c:pt idx="4">
                  <c:v>-13.807456999999999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A-4B7B-ABC2-2866254F6CD1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A-4B7B-ABC2-2866254F6C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93272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237813083269501"/>
                  <c:y val="0.67263511108724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AA-4B7B-ABC2-2866254F6CD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246254055032127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AA-4B7B-ABC2-2866254F6C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A-4B7B-ABC2-2866254F6C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932720"/>
        <c:axId val="1"/>
      </c:lineChart>
      <c:catAx>
        <c:axId val="19193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432276804613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93272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65955289301678"/>
          <c:y val="0.88491159101211714"/>
          <c:w val="0.45193957083509945"/>
          <c:h val="7.9283986477964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76191686379861E-2"/>
          <c:y val="0.18414345246494923"/>
          <c:w val="0.78498358923680578"/>
          <c:h val="0.56521809714935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0887439412662154"/>
                  <c:y val="0.68542285084175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FC-4EDC-BF6C-0F6DDF611CD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0</c:v>
                </c:pt>
                <c:pt idx="4">
                  <c:v>4.0195590000000001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C-4EDC-BF6C-0F6DDF611CD3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C-4EDC-BF6C-0F6DDF611C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92944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55636361818375"/>
                  <c:y val="0.63682943977461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FC-4EDC-BF6C-0F6DDF611CD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597332615631518"/>
                  <c:y val="0.6035813164128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FC-4EDC-BF6C-0F6DDF611CD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FC-4EDC-BF6C-0F6DDF611C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929440"/>
        <c:axId val="1"/>
      </c:lineChart>
      <c:catAx>
        <c:axId val="1919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943786394793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92944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791831197864896"/>
          <c:y val="0.87468139920850874"/>
          <c:w val="0.4522188068429424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680170314976672"/>
          <c:y val="3.8168033774734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6793934860882984"/>
          <c:w val="0.87878878176785535"/>
          <c:h val="0.5852431845459221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68027306787056"/>
                  <c:y val="0.569975971036028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D5-4934-984D-D049C7153B8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63976212294055"/>
                  <c:y val="0.5852431845459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D5-4934-984D-D049C7153B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53248645768238"/>
                  <c:y val="0.58778772013090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D5-4934-984D-D049C7153B8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828367936740388"/>
                  <c:y val="0.475828154391684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D5-4934-984D-D049C7153B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20.395046000000011</c:v>
                </c:pt>
                <c:pt idx="3">
                  <c:v>0</c:v>
                </c:pt>
                <c:pt idx="4">
                  <c:v>100.84067313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5-4934-984D-D049C7153B86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686887888167042"/>
                  <c:y val="0.57506504220599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D5-4934-984D-D049C7153B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D5-4934-984D-D049C7153B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88900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1447823210768997"/>
                  <c:y val="0.72773717730492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D5-4934-984D-D049C7153B8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700374410994724"/>
                  <c:y val="0.6997472858701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D5-4934-984D-D049C7153B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693656837804348"/>
                  <c:y val="0.720103570549982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D5-4934-984D-D049C7153B8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488282779252049"/>
                  <c:y val="0.569975971036028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D5-4934-984D-D049C7153B8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65068619410076"/>
                  <c:y val="0.59033225571588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D5-4934-984D-D049C7153B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D5-4934-984D-D049C7153B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889000"/>
        <c:axId val="1"/>
      </c:lineChart>
      <c:catAx>
        <c:axId val="17788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0203662242719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889000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3471109893604"/>
          <c:y val="0.8778647768188832"/>
          <c:w val="0.45117891477736638"/>
          <c:h val="8.65142098893971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2528099321"/>
          <c:y val="0.18877586291727419"/>
          <c:w val="0.8434352100875393"/>
          <c:h val="0.581633739799168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23316912735867"/>
                  <c:y val="0.29336789507414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18-4F32-9F13-7DF742408B6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Input'!$C$23,'IS Input'!$J$23,'IS Input'!$Q$23,'IS Input'!$X$23,'IS Input'!$AE$23)</c:f>
              <c:numCache>
                <c:formatCode>_(* #,##0.0_);_(* \(#,##0.0\);_(* "-"??_);_(@_)</c:formatCode>
                <c:ptCount val="5"/>
                <c:pt idx="0">
                  <c:v>2.7631289999999997</c:v>
                </c:pt>
                <c:pt idx="1">
                  <c:v>5.5774719999999993</c:v>
                </c:pt>
                <c:pt idx="2">
                  <c:v>6.1434679999999995</c:v>
                </c:pt>
                <c:pt idx="3">
                  <c:v>0</c:v>
                </c:pt>
                <c:pt idx="4">
                  <c:v>14.484068999999998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F32-9F13-7DF742408B62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Input'!$F$23,'IS Input'!$M$23,'IS Input'!$T$23,'IS Input'!$AA$23,'IS Input'!$AH$23)</c:f>
              <c:numCache>
                <c:formatCode>_(* #,##0.0_);_(* \(#,##0.0\);_(* "-"??_);_(@_)</c:formatCode>
                <c:ptCount val="5"/>
                <c:pt idx="0">
                  <c:v>1.43025</c:v>
                </c:pt>
                <c:pt idx="1">
                  <c:v>1.43025</c:v>
                </c:pt>
                <c:pt idx="2">
                  <c:v>1.43025</c:v>
                </c:pt>
                <c:pt idx="3">
                  <c:v>1.43025</c:v>
                </c:pt>
                <c:pt idx="4">
                  <c:v>5.7210000000000001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F32-9F13-7DF742408B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933704"/>
        <c:axId val="1"/>
      </c:barChart>
      <c:lineChart>
        <c:grouping val="standard"/>
        <c:varyColors val="0"/>
        <c:ser>
          <c:idx val="2"/>
          <c:order val="2"/>
          <c:tx>
            <c:v>Actual 2000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340136533935269"/>
                  <c:y val="0.6173480922429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18-4F32-9F13-7DF742408B6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750936027486818"/>
                  <c:y val="0.6275521929412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18-4F32-9F13-7DF742408B6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Input'!$B$96:$F$96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2.625</c:v>
                </c:pt>
                <c:pt idx="4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18-4F32-9F13-7DF742408B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933704"/>
        <c:axId val="1"/>
      </c:lineChart>
      <c:catAx>
        <c:axId val="19193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33674279674819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933704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59966218958614"/>
          <c:y val="0.87755266004786903"/>
          <c:w val="0.44612840453732122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6699657619571"/>
          <c:y val="0.17391326066134091"/>
          <c:w val="0.77815764498257267"/>
          <c:h val="0.629156795921909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7-461A-A63E-A2C31C6D39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923864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F07-461A-A63E-A2C31C6D396A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F07-461A-A63E-A2C31C6D396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F07-461A-A63E-A2C31C6D39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07-461A-A63E-A2C31C6D39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923864"/>
        <c:axId val="1"/>
      </c:lineChart>
      <c:catAx>
        <c:axId val="19192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4129721271165474E-2"/>
              <c:y val="0.445013343456960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92386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935181026674681"/>
          <c:y val="0.90025687871752946"/>
          <c:w val="0.34641667090232953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50247432146767E-2"/>
          <c:y val="0.16112552090683058"/>
          <c:w val="0.8566560039062534"/>
          <c:h val="0.616369056167399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4">
                  <c:v>8.4899999999999993E-4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A-43FD-B353-574E88C91527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283334180465905"/>
                  <c:y val="0.4424557955060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5A-43FD-B353-574E88C9152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A-43FD-B353-574E88C915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72832"/>
        <c:axId val="1"/>
      </c:barChart>
      <c:catAx>
        <c:axId val="19117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5358374572024464E-2"/>
              <c:y val="0.421995411898841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728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85345134306619"/>
          <c:y val="0.86956630330670459"/>
          <c:w val="0.4658706953514086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8877586291727419"/>
          <c:w val="0.85353623056762962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Input'!$C$25,'IS Input'!$J$25,'IS Input'!$Q$25,'IS Input'!$X$25,'IS Input'!$AE$25)</c:f>
              <c:numCache>
                <c:formatCode>_(* #,##0.0_);_(* \(#,##0.0\);_(* "-"??_);_(@_)</c:formatCode>
                <c:ptCount val="5"/>
                <c:pt idx="2">
                  <c:v>0.93087699999999995</c:v>
                </c:pt>
                <c:pt idx="4">
                  <c:v>0.93087699999999995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C-42B4-B0D3-FC88B2BB38FB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Input'!$F$25,'IS Input'!$M$25,'IS Input'!$T$25,'IS Input'!$AA$25,'IS Input'!$AH$25)</c:f>
              <c:numCache>
                <c:formatCode>_(* #,##0.0_);_(* \(#,##0.0\);_(* "-"??_);_(@_)</c:formatCode>
                <c:ptCount val="5"/>
                <c:pt idx="2">
                  <c:v>1.542486</c:v>
                </c:pt>
                <c:pt idx="3">
                  <c:v>1.542486</c:v>
                </c:pt>
                <c:pt idx="4">
                  <c:v>3.084972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C-42B4-B0D3-FC88B2BB3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8398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15CC-42B4-B0D3-FC88B2BB38F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15CC-42B4-B0D3-FC88B2BB38F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15CC-42B4-B0D3-FC88B2BB38F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15CC-42B4-B0D3-FC88B2BB38F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15CC-42B4-B0D3-FC88B2BB38FB}"/>
              </c:ext>
            </c:extLst>
          </c:dPt>
          <c:dLbls>
            <c:delete val="1"/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CC-42B4-B0D3-FC88B2BB3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83984"/>
        <c:axId val="1"/>
      </c:lineChart>
      <c:catAx>
        <c:axId val="19118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28572229325703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8398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9629660074931524"/>
          <c:y val="0.86224650900052247"/>
          <c:w val="0.47138095573754696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1239902110362"/>
          <c:y val="0.13043494549600571"/>
          <c:w val="0.76791872860122312"/>
          <c:h val="0.68542285084175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40968997447771"/>
                  <c:y val="0.78260967297603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6A-49AA-9946-395AB3AD0D9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69626464532504"/>
                  <c:y val="0.78772476887783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6A-49AA-9946-395AB3AD0D9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010263080490656"/>
                  <c:y val="0.7800521250251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6A-49AA-9946-395AB3AD0D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A-49AA-9946-395AB3AD0D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8857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F6A-49AA-9946-395AB3AD0D9A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F6A-49AA-9946-395AB3AD0D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6A-49AA-9946-395AB3AD0D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88576"/>
        <c:axId val="1"/>
      </c:lineChart>
      <c:catAx>
        <c:axId val="1911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2423235207607197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88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249179461840289"/>
          <c:y val="0.90281442666843159"/>
          <c:w val="0.31228694963116405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977644650839"/>
          <c:y val="0.15601042500502643"/>
          <c:w val="0.79089424896142391"/>
          <c:h val="0.621484152069203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4">
                  <c:v>-2.53091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2-4EE0-8AA2-BA77D1581402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2-4EE0-8AA2-BA77D15814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8660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AB02-4EE0-8AA2-BA77D1581402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AB02-4EE0-8AA2-BA77D158140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AB02-4EE0-8AA2-BA77D158140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AB02-4EE0-8AA2-BA77D158140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B02-4EE0-8AA2-BA77D1581402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4080983924379764"/>
                  <c:y val="0.48849165862229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02-4EE0-8AA2-BA77D15814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02-4EE0-8AA2-BA77D15814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86608"/>
        <c:axId val="1"/>
      </c:lineChart>
      <c:catAx>
        <c:axId val="19118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8660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83662803300145"/>
          <c:y val="0.86700875535580246"/>
          <c:w val="0.48398006279728928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37275305030228E-2"/>
          <c:y val="0.18414345246494923"/>
          <c:w val="0.79010304742748072"/>
          <c:h val="0.5601030012475539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597332615631518"/>
                  <c:y val="0.5703331930511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CC-461D-A6D3-2A54CC257A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C-461D-A6D3-2A54CC257AB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C-461D-A6D3-2A54CC257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92452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385715011827922"/>
                  <c:y val="0.67519265903814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CC-461D-A6D3-2A54CC257AB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914738190208197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CC-461D-A6D3-2A54CC257A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C-461D-A6D3-2A54CC257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924520"/>
        <c:axId val="1"/>
      </c:lineChart>
      <c:catAx>
        <c:axId val="19192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924520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31075794478419"/>
          <c:y val="0.84654837174858599"/>
          <c:w val="0.50682636087680732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9132688809183193"/>
          <c:w val="0.85185272715428129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077-9216-7A5D44F7B17C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205476811446192"/>
                  <c:y val="0.53826631183168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AF-4077-9216-7A5D44F7B1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F-4077-9216-7A5D44F7B1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92189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8855289605948822"/>
                  <c:y val="0.489796833515089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AF-4077-9216-7A5D44F7B17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542177494115858"/>
                  <c:y val="0.5229601607843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AF-4077-9216-7A5D44F7B1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AF-4077-9216-7A5D44F7B1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921896"/>
        <c:axId val="1"/>
      </c:lineChart>
      <c:catAx>
        <c:axId val="19192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31123254500261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92189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3471109893604"/>
          <c:y val="0.86479753417508021"/>
          <c:w val="0.47138095573754696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6699657619571"/>
          <c:y val="0.13043494549600571"/>
          <c:w val="0.79351601955459716"/>
          <c:h val="0.64194453567642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023933300392377"/>
                  <c:y val="0.69309549469446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EB-4139-A351-C121F15D33E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19948874017036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EB-4139-A351-C121F15D33E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03777016932379"/>
                  <c:y val="0.19948874017036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EB-4139-A351-C121F15D33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EB-4139-A351-C121F15D33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922224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658744449545755"/>
                  <c:y val="0.66496246723453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EB-4139-A351-C121F15D33E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120204753692397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EB-4139-A351-C121F15D33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EB-4139-A351-C121F15D33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922224"/>
        <c:axId val="1"/>
      </c:lineChart>
      <c:catAx>
        <c:axId val="19192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4129721271165474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92222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252586601251365"/>
          <c:y val="0.90537197461933361"/>
          <c:w val="0.27303777016932379"/>
          <c:h val="6.64962467234538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9178082191780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5890410958905"/>
          <c:y val="0.15601042500502643"/>
          <c:w val="0.73287671232876717"/>
          <c:h val="0.6189266041183014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6-420B-A621-2C889FA29E95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849315068493145"/>
                  <c:y val="0.56521809714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46-420B-A621-2C889FA29E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6-420B-A621-2C889FA29E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92025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123287671232879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46-420B-A621-2C889FA29E9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86301369863006"/>
                  <c:y val="0.74168890576160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46-420B-A621-2C889FA29E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46-420B-A621-2C889FA29E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920256"/>
        <c:axId val="1"/>
      </c:lineChart>
      <c:catAx>
        <c:axId val="1919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1917808219178078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920256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49315068493156"/>
          <c:y val="0.86445120740490045"/>
          <c:w val="0.45890410958904115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 - 3Q</a:t>
            </a:r>
          </a:p>
        </c:rich>
      </c:tx>
      <c:layout>
        <c:manualLayout>
          <c:xMode val="edge"/>
          <c:yMode val="edge"/>
          <c:x val="0.39899030896356646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2528099321"/>
          <c:y val="0.16923087516956828"/>
          <c:w val="0.87878878176785535"/>
          <c:h val="0.561538813062658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101020480090292"/>
                  <c:y val="0.443590021277807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CA-452F-8870-16554AD6C8D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296343867080503"/>
                  <c:y val="0.48974389632405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CA-452F-8870-16554AD6C8D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545510592487567"/>
                  <c:y val="0.5641029172318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CA-452F-8870-16554AD6C8D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1885595749975906"/>
                  <c:y val="0.55897470889342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CA-452F-8870-16554AD6C8D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471463158052647"/>
                  <c:y val="0.57692343807807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CA-452F-8870-16554AD6C8D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90573305661294"/>
                  <c:y val="0.415384875416213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CA-452F-8870-16554AD6C8D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Input'!$R$3:$R$12</c:f>
              <c:numCache>
                <c:formatCode>_(* #,##0.0_);_(* \(#,##0.0\);_(* "-"??_);_(@_)</c:formatCode>
                <c:ptCount val="10"/>
                <c:pt idx="0">
                  <c:v>13.858067999999999</c:v>
                </c:pt>
                <c:pt idx="1">
                  <c:v>21.846977999999996</c:v>
                </c:pt>
                <c:pt idx="2">
                  <c:v>5.1617360000000012</c:v>
                </c:pt>
                <c:pt idx="3">
                  <c:v>-1.6838440000000001</c:v>
                </c:pt>
                <c:pt idx="4">
                  <c:v>1.4289799999999999</c:v>
                </c:pt>
                <c:pt idx="5">
                  <c:v>-4.1581299999999999</c:v>
                </c:pt>
                <c:pt idx="6">
                  <c:v>-5.7566199999999998</c:v>
                </c:pt>
                <c:pt idx="7">
                  <c:v>-2.53091</c:v>
                </c:pt>
                <c:pt idx="8">
                  <c:v>-7.7712119999999949</c:v>
                </c:pt>
                <c:pt idx="9">
                  <c:v>20.395046000000011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A-452F-8870-16554AD6C8DD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242449152216697"/>
                  <c:y val="0.4717951671394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CA-452F-8870-16554AD6C8D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165017242963124"/>
                  <c:y val="0.4717951671394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CA-452F-8870-16554AD6C8D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626270462468171"/>
                  <c:y val="0.50256441717023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CA-452F-8870-16554AD6C8D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569032373943265"/>
                  <c:y val="0.556410604724186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CA-452F-8870-16554AD6C8D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Input'!$U$3:$U$12</c:f>
              <c:numCache>
                <c:formatCode>_(* #,##0.0_);_(* \(#,##0.0\);_(* "-"??_);_(@_)</c:formatCode>
                <c:ptCount val="10"/>
                <c:pt idx="0">
                  <c:v>15.606718000000001</c:v>
                </c:pt>
                <c:pt idx="1">
                  <c:v>9.1264590000000005</c:v>
                </c:pt>
                <c:pt idx="2">
                  <c:v>5.3528970000000005</c:v>
                </c:pt>
                <c:pt idx="3">
                  <c:v>8.401542000000001</c:v>
                </c:pt>
                <c:pt idx="4">
                  <c:v>21.837183</c:v>
                </c:pt>
                <c:pt idx="5">
                  <c:v>0.24683999999999923</c:v>
                </c:pt>
                <c:pt idx="6">
                  <c:v>5.3767870000000002</c:v>
                </c:pt>
                <c:pt idx="7">
                  <c:v>0.38362199999999985</c:v>
                </c:pt>
                <c:pt idx="8">
                  <c:v>-1.1209170000000022</c:v>
                </c:pt>
                <c:pt idx="9">
                  <c:v>65.211130999999995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CA-452F-8870-16554AD6C8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879624"/>
        <c:axId val="1"/>
      </c:barChart>
      <c:catAx>
        <c:axId val="14887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5151530720135439E-2"/>
              <c:y val="0.40256435457003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887962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71047645900375"/>
          <c:y val="0.87692362587867201"/>
          <c:w val="0.28282857344252815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Headcount</a:t>
            </a:r>
          </a:p>
        </c:rich>
      </c:tx>
      <c:layout>
        <c:manualLayout>
          <c:xMode val="edge"/>
          <c:yMode val="edge"/>
          <c:x val="0.28449779961228594"/>
          <c:y val="3.8168033774734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3625613419683"/>
          <c:y val="0.17811749094875895"/>
          <c:w val="0.85860413775204858"/>
          <c:h val="0.5139961881664185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13983577259376"/>
                  <c:y val="0.55216422194115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4A-4977-8DAE-6AA3144500E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507724128235967"/>
                  <c:y val="0.61577761156570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4A-4977-8DAE-6AA3144500E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713878476044861"/>
                  <c:y val="0.61577761156570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4A-4977-8DAE-6AA3144500E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742850559548555"/>
                  <c:y val="0.6259557539056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4A-4977-8DAE-6AA3144500E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238600968495"/>
                  <c:y val="0.55216422194115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4A-4977-8DAE-6AA3144500E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756499160479607"/>
                  <c:y val="0.26208716525317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4A-4977-8DAE-6AA3144500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Input'!$BB$4:$BB$13</c:f>
              <c:numCache>
                <c:formatCode>General</c:formatCode>
                <c:ptCount val="10"/>
                <c:pt idx="0">
                  <c:v>132</c:v>
                </c:pt>
                <c:pt idx="1">
                  <c:v>82</c:v>
                </c:pt>
                <c:pt idx="2">
                  <c:v>40</c:v>
                </c:pt>
                <c:pt idx="3">
                  <c:v>13</c:v>
                </c:pt>
                <c:pt idx="4">
                  <c:v>38</c:v>
                </c:pt>
                <c:pt idx="5">
                  <c:v>62</c:v>
                </c:pt>
                <c:pt idx="6">
                  <c:v>34</c:v>
                </c:pt>
                <c:pt idx="7">
                  <c:v>18</c:v>
                </c:pt>
                <c:pt idx="8">
                  <c:v>138</c:v>
                </c:pt>
                <c:pt idx="9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4A-4977-8DAE-6AA3144500EC}"/>
            </c:ext>
          </c:extLst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7293267325168"/>
                  <c:y val="0.55216422194115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4A-4977-8DAE-6AA3144500E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327192100647608"/>
                  <c:y val="0.559797828696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4A-4977-8DAE-6AA3144500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Input'!$BC$4:$BC$13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63</c:v>
                </c:pt>
                <c:pt idx="6">
                  <c:v>44</c:v>
                </c:pt>
                <c:pt idx="7">
                  <c:v>24</c:v>
                </c:pt>
                <c:pt idx="8">
                  <c:v>118</c:v>
                </c:pt>
                <c:pt idx="9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4A-4977-8DAE-6AA3144500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884544"/>
        <c:axId val="1"/>
      </c:barChart>
      <c:catAx>
        <c:axId val="14888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25057468778453E-2"/>
              <c:y val="0.394403015672251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888454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93405574648272"/>
          <c:y val="0.91348827500863494"/>
          <c:w val="0.24190830865236287"/>
          <c:h val="7.37915319644858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275881627822644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4499015333106"/>
          <c:y val="0.13520433425156123"/>
          <c:w val="0.79310461672706711"/>
          <c:h val="0.69642987265426815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7-43D8-8F3C-3E77D5B5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80608"/>
        <c:axId val="1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7-43D8-8F3C-3E77D5B5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88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68983298020586E-2"/>
              <c:y val="0.431123254500261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88806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6551866384164686E-2"/>
          <c:y val="0.9056139369680043"/>
          <c:w val="0.80517360002508764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37</xdr:row>
      <xdr:rowOff>38100</xdr:rowOff>
    </xdr:from>
    <xdr:to>
      <xdr:col>5</xdr:col>
      <xdr:colOff>342900</xdr:colOff>
      <xdr:row>66</xdr:row>
      <xdr:rowOff>121920</xdr:rowOff>
    </xdr:to>
    <xdr:graphicFrame macro="">
      <xdr:nvGraphicFramePr>
        <xdr:cNvPr id="279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37</xdr:row>
      <xdr:rowOff>38100</xdr:rowOff>
    </xdr:from>
    <xdr:to>
      <xdr:col>15</xdr:col>
      <xdr:colOff>30480</xdr:colOff>
      <xdr:row>66</xdr:row>
      <xdr:rowOff>121920</xdr:rowOff>
    </xdr:to>
    <xdr:graphicFrame macro="">
      <xdr:nvGraphicFramePr>
        <xdr:cNvPr id="279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0.15238</cdr:x>
      <cdr:y>0.70662</cdr:y>
    </cdr:from>
    <cdr:to>
      <cdr:x>0.18948</cdr:x>
      <cdr:y>0.80064</cdr:y>
    </cdr:to>
    <cdr:sp macro="" textlink="">
      <cdr:nvSpPr>
        <cdr:cNvPr id="24064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8320" y="2113540"/>
          <a:ext cx="168234" cy="281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0.16103</cdr:x>
      <cdr:y>0.10464</cdr:y>
    </cdr:from>
    <cdr:to>
      <cdr:x>0.18153</cdr:x>
      <cdr:y>0.16853</cdr:y>
    </cdr:to>
    <cdr:sp macro="" textlink="">
      <cdr:nvSpPr>
        <cdr:cNvPr id="133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746" y="310032"/>
          <a:ext cx="91692" cy="190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3450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60960</xdr:rowOff>
    </xdr:from>
    <xdr:to>
      <xdr:col>7</xdr:col>
      <xdr:colOff>259080</xdr:colOff>
      <xdr:row>42</xdr:row>
      <xdr:rowOff>30480</xdr:rowOff>
    </xdr:to>
    <xdr:graphicFrame macro="">
      <xdr:nvGraphicFramePr>
        <xdr:cNvPr id="3450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24</xdr:row>
      <xdr:rowOff>60960</xdr:rowOff>
    </xdr:from>
    <xdr:to>
      <xdr:col>14</xdr:col>
      <xdr:colOff>563880</xdr:colOff>
      <xdr:row>42</xdr:row>
      <xdr:rowOff>22860</xdr:rowOff>
    </xdr:to>
    <xdr:graphicFrame macro="">
      <xdr:nvGraphicFramePr>
        <xdr:cNvPr id="3450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4</xdr:row>
      <xdr:rowOff>137160</xdr:rowOff>
    </xdr:from>
    <xdr:to>
      <xdr:col>14</xdr:col>
      <xdr:colOff>571500</xdr:colOff>
      <xdr:row>22</xdr:row>
      <xdr:rowOff>99060</xdr:rowOff>
    </xdr:to>
    <xdr:graphicFrame macro="">
      <xdr:nvGraphicFramePr>
        <xdr:cNvPr id="3450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0.17494</cdr:x>
      <cdr:y>0.10464</cdr:y>
    </cdr:from>
    <cdr:to>
      <cdr:x>0.19544</cdr:x>
      <cdr:y>0.16853</cdr:y>
    </cdr:to>
    <cdr:sp macro="" textlink="">
      <cdr:nvSpPr>
        <cdr:cNvPr id="3481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9965" y="310032"/>
          <a:ext cx="91692" cy="190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7</xdr:col>
      <xdr:colOff>198120</xdr:colOff>
      <xdr:row>22</xdr:row>
      <xdr:rowOff>60960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76200</xdr:rowOff>
    </xdr:from>
    <xdr:to>
      <xdr:col>14</xdr:col>
      <xdr:colOff>579120</xdr:colOff>
      <xdr:row>22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556260</xdr:colOff>
      <xdr:row>16</xdr:row>
      <xdr:rowOff>137160</xdr:rowOff>
    </xdr:from>
    <xdr:to>
      <xdr:col>3</xdr:col>
      <xdr:colOff>60960</xdr:colOff>
      <xdr:row>17</xdr:row>
      <xdr:rowOff>60960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H="1" flipV="1">
          <a:off x="1775460" y="3063240"/>
          <a:ext cx="11430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0.18446</cdr:x>
      <cdr:y>0.64175</cdr:y>
    </cdr:from>
    <cdr:to>
      <cdr:x>0.21862</cdr:x>
      <cdr:y>0.70081</cdr:y>
    </cdr:to>
    <cdr:sp macro="" textlink="">
      <cdr:nvSpPr>
        <cdr:cNvPr id="122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22536" y="1914393"/>
          <a:ext cx="152820" cy="17642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0.11405</cdr:x>
      <cdr:y>0.74182</cdr:y>
    </cdr:from>
    <cdr:to>
      <cdr:x>0.16361</cdr:x>
      <cdr:y>0.86068</cdr:y>
    </cdr:to>
    <cdr:sp macro="" textlink="">
      <cdr:nvSpPr>
        <cdr:cNvPr id="24371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14551" y="2218951"/>
          <a:ext cx="224682" cy="3559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0.30324</cdr:x>
      <cdr:y>0.76689</cdr:y>
    </cdr:from>
    <cdr:to>
      <cdr:x>0.33717</cdr:x>
      <cdr:y>0.84621</cdr:y>
    </cdr:to>
    <cdr:sp macro="" textlink="">
      <cdr:nvSpPr>
        <cdr:cNvPr id="24371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372325" y="2294038"/>
          <a:ext cx="153846" cy="23753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91440</xdr:rowOff>
    </xdr:from>
    <xdr:to>
      <xdr:col>7</xdr:col>
      <xdr:colOff>198120</xdr:colOff>
      <xdr:row>22</xdr:row>
      <xdr:rowOff>45720</xdr:rowOff>
    </xdr:to>
    <xdr:graphicFrame macro="">
      <xdr:nvGraphicFramePr>
        <xdr:cNvPr id="136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136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136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76200</xdr:rowOff>
    </xdr:from>
    <xdr:to>
      <xdr:col>14</xdr:col>
      <xdr:colOff>563880</xdr:colOff>
      <xdr:row>22</xdr:row>
      <xdr:rowOff>38100</xdr:rowOff>
    </xdr:to>
    <xdr:graphicFrame macro="">
      <xdr:nvGraphicFramePr>
        <xdr:cNvPr id="136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0.85861</cdr:x>
      <cdr:y>0.54846</cdr:y>
    </cdr:from>
    <cdr:to>
      <cdr:x>0.88864</cdr:x>
      <cdr:y>0.55955</cdr:y>
    </cdr:to>
    <cdr:sp macro="" textlink="">
      <cdr:nvSpPr>
        <cdr:cNvPr id="2519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307" y="1639911"/>
          <a:ext cx="136137" cy="332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7</xdr:col>
      <xdr:colOff>198120</xdr:colOff>
      <xdr:row>22</xdr:row>
      <xdr:rowOff>60960</xdr:rowOff>
    </xdr:to>
    <xdr:graphicFrame macro="">
      <xdr:nvGraphicFramePr>
        <xdr:cNvPr id="3409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3409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3409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76200</xdr:rowOff>
    </xdr:from>
    <xdr:to>
      <xdr:col>14</xdr:col>
      <xdr:colOff>579120</xdr:colOff>
      <xdr:row>22</xdr:row>
      <xdr:rowOff>38100</xdr:rowOff>
    </xdr:to>
    <xdr:graphicFrame macro="">
      <xdr:nvGraphicFramePr>
        <xdr:cNvPr id="3409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7620</xdr:colOff>
      <xdr:row>22</xdr:row>
      <xdr:rowOff>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259080</xdr:colOff>
      <xdr:row>41</xdr:row>
      <xdr:rowOff>7620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22860</xdr:rowOff>
    </xdr:from>
    <xdr:to>
      <xdr:col>7</xdr:col>
      <xdr:colOff>259080</xdr:colOff>
      <xdr:row>21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83820</xdr:colOff>
      <xdr:row>34</xdr:row>
      <xdr:rowOff>160020</xdr:rowOff>
    </xdr:from>
    <xdr:to>
      <xdr:col>1</xdr:col>
      <xdr:colOff>228600</xdr:colOff>
      <xdr:row>36</xdr:row>
      <xdr:rowOff>91440</xdr:rowOff>
    </xdr:to>
    <xdr:sp macro="" textlink="">
      <xdr:nvSpPr>
        <xdr:cNvPr id="11285" name="Line 21"/>
        <xdr:cNvSpPr>
          <a:spLocks noChangeShapeType="1"/>
        </xdr:cNvSpPr>
      </xdr:nvSpPr>
      <xdr:spPr bwMode="auto">
        <a:xfrm flipV="1">
          <a:off x="693420" y="6103620"/>
          <a:ext cx="14478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449580</xdr:colOff>
      <xdr:row>23</xdr:row>
      <xdr:rowOff>45720</xdr:rowOff>
    </xdr:from>
    <xdr:to>
      <xdr:col>15</xdr:col>
      <xdr:colOff>99060</xdr:colOff>
      <xdr:row>41</xdr:row>
      <xdr:rowOff>22860</xdr:rowOff>
    </xdr:to>
    <xdr:graphicFrame macro="">
      <xdr:nvGraphicFramePr>
        <xdr:cNvPr id="1129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137160</xdr:rowOff>
    </xdr:from>
    <xdr:ext cx="281940" cy="289560"/>
    <xdr:sp macro="" textlink="">
      <xdr:nvSpPr>
        <xdr:cNvPr id="11293" name="Text Box 29"/>
        <xdr:cNvSpPr txBox="1">
          <a:spLocks noChangeArrowheads="1"/>
        </xdr:cNvSpPr>
      </xdr:nvSpPr>
      <xdr:spPr bwMode="auto">
        <a:xfrm>
          <a:off x="7924800" y="3063240"/>
          <a:ext cx="28194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60960</xdr:rowOff>
    </xdr:from>
    <xdr:to>
      <xdr:col>7</xdr:col>
      <xdr:colOff>198120</xdr:colOff>
      <xdr:row>22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24</xdr:row>
      <xdr:rowOff>22860</xdr:rowOff>
    </xdr:from>
    <xdr:to>
      <xdr:col>15</xdr:col>
      <xdr:colOff>7620</xdr:colOff>
      <xdr:row>41</xdr:row>
      <xdr:rowOff>144780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7620</xdr:rowOff>
    </xdr:from>
    <xdr:to>
      <xdr:col>15</xdr:col>
      <xdr:colOff>7620</xdr:colOff>
      <xdr:row>21</xdr:row>
      <xdr:rowOff>137160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0.15273</cdr:x>
      <cdr:y>0.60267</cdr:y>
    </cdr:from>
    <cdr:to>
      <cdr:x>0.1847</cdr:x>
      <cdr:y>0.67376</cdr:y>
    </cdr:to>
    <cdr:sp macro="" textlink="">
      <cdr:nvSpPr>
        <cdr:cNvPr id="2447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0633" y="1783874"/>
          <a:ext cx="142995" cy="210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0.12967</cdr:x>
      <cdr:y>0.67383</cdr:y>
    </cdr:from>
    <cdr:to>
      <cdr:x>0.16922</cdr:x>
      <cdr:y>0.75942</cdr:y>
    </cdr:to>
    <cdr:sp macro="" textlink="">
      <cdr:nvSpPr>
        <cdr:cNvPr id="2467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85387" y="2015348"/>
          <a:ext cx="179302" cy="2563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0.87789</cdr:x>
      <cdr:y>0.38741</cdr:y>
    </cdr:from>
    <cdr:to>
      <cdr:x>0.91915</cdr:x>
      <cdr:y>0.42502</cdr:y>
    </cdr:to>
    <cdr:sp macro="" textlink="">
      <cdr:nvSpPr>
        <cdr:cNvPr id="24678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77744" y="1157618"/>
          <a:ext cx="187050" cy="11263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0.30495</cdr:x>
      <cdr:y>0.74447</cdr:y>
    </cdr:from>
    <cdr:to>
      <cdr:x>0.34059</cdr:x>
      <cdr:y>0.79679</cdr:y>
    </cdr:to>
    <cdr:sp macro="" textlink="">
      <cdr:nvSpPr>
        <cdr:cNvPr id="24678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380073" y="2226893"/>
          <a:ext cx="161593" cy="15667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0.21293</cdr:x>
      <cdr:y>0.62801</cdr:y>
    </cdr:from>
    <cdr:to>
      <cdr:x>0.24662</cdr:x>
      <cdr:y>0.70539</cdr:y>
    </cdr:to>
    <cdr:sp macro="" textlink="">
      <cdr:nvSpPr>
        <cdr:cNvPr id="24576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61238" y="1873348"/>
          <a:ext cx="152476" cy="23114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0.36013</cdr:x>
      <cdr:y>0.63958</cdr:y>
    </cdr:from>
    <cdr:to>
      <cdr:x>0.39308</cdr:x>
      <cdr:y>0.71841</cdr:y>
    </cdr:to>
    <cdr:sp macro="" textlink="">
      <cdr:nvSpPr>
        <cdr:cNvPr id="2457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27492" y="1907912"/>
          <a:ext cx="149162" cy="2354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0.85347</cdr:x>
      <cdr:y>0.47372</cdr:y>
    </cdr:from>
    <cdr:to>
      <cdr:x>0.90351</cdr:x>
      <cdr:y>0.52989</cdr:y>
    </cdr:to>
    <cdr:sp macro="" textlink="">
      <cdr:nvSpPr>
        <cdr:cNvPr id="2457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889857" y="1383128"/>
          <a:ext cx="167781" cy="2265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0.51489</cdr:x>
      <cdr:y>0.6391</cdr:y>
    </cdr:from>
    <cdr:to>
      <cdr:x>0.54858</cdr:x>
      <cdr:y>0.71769</cdr:y>
    </cdr:to>
    <cdr:sp macro="" textlink="">
      <cdr:nvSpPr>
        <cdr:cNvPr id="24576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27999" y="1906472"/>
          <a:ext cx="152476" cy="23474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4</xdr:row>
      <xdr:rowOff>22860</xdr:rowOff>
    </xdr:from>
    <xdr:to>
      <xdr:col>15</xdr:col>
      <xdr:colOff>121920</xdr:colOff>
      <xdr:row>21</xdr:row>
      <xdr:rowOff>160020</xdr:rowOff>
    </xdr:to>
    <xdr:graphicFrame macro="">
      <xdr:nvGraphicFramePr>
        <xdr:cNvPr id="3491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23</xdr:row>
      <xdr:rowOff>160020</xdr:rowOff>
    </xdr:from>
    <xdr:to>
      <xdr:col>7</xdr:col>
      <xdr:colOff>220980</xdr:colOff>
      <xdr:row>41</xdr:row>
      <xdr:rowOff>121920</xdr:rowOff>
    </xdr:to>
    <xdr:graphicFrame macro="">
      <xdr:nvGraphicFramePr>
        <xdr:cNvPr id="3491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</xdr:row>
      <xdr:rowOff>160020</xdr:rowOff>
    </xdr:from>
    <xdr:to>
      <xdr:col>7</xdr:col>
      <xdr:colOff>289560</xdr:colOff>
      <xdr:row>21</xdr:row>
      <xdr:rowOff>99060</xdr:rowOff>
    </xdr:to>
    <xdr:graphicFrame macro="">
      <xdr:nvGraphicFramePr>
        <xdr:cNvPr id="3491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76200</xdr:rowOff>
    </xdr:from>
    <xdr:to>
      <xdr:col>7</xdr:col>
      <xdr:colOff>213360</xdr:colOff>
      <xdr:row>22</xdr:row>
      <xdr:rowOff>38100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22860</xdr:rowOff>
    </xdr:from>
    <xdr:to>
      <xdr:col>14</xdr:col>
      <xdr:colOff>579120</xdr:colOff>
      <xdr:row>41</xdr:row>
      <xdr:rowOff>144780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45720</xdr:rowOff>
    </xdr:from>
    <xdr:to>
      <xdr:col>14</xdr:col>
      <xdr:colOff>579120</xdr:colOff>
      <xdr:row>22</xdr:row>
      <xdr:rowOff>7620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0.85997</cdr:x>
      <cdr:y>0.6755</cdr:y>
    </cdr:from>
    <cdr:to>
      <cdr:x>0.89902</cdr:x>
      <cdr:y>0.70901</cdr:y>
    </cdr:to>
    <cdr:sp macro="" textlink="">
      <cdr:nvSpPr>
        <cdr:cNvPr id="2478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0608" y="2015206"/>
          <a:ext cx="174955" cy="1000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0.36895</cdr:x>
      <cdr:y>0.70949</cdr:y>
    </cdr:from>
    <cdr:to>
      <cdr:x>0.39042</cdr:x>
      <cdr:y>0.77217</cdr:y>
    </cdr:to>
    <cdr:sp macro="" textlink="">
      <cdr:nvSpPr>
        <cdr:cNvPr id="2478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05048" y="2162237"/>
          <a:ext cx="187224" cy="962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0.13675</cdr:x>
      <cdr:y>0.73507</cdr:y>
    </cdr:from>
    <cdr:to>
      <cdr:x>0.18411</cdr:x>
      <cdr:y>0.80836</cdr:y>
    </cdr:to>
    <cdr:sp macro="" textlink="">
      <cdr:nvSpPr>
        <cdr:cNvPr id="2488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17484" y="2198735"/>
          <a:ext cx="214720" cy="21948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0.31056</cdr:x>
      <cdr:y>0.73507</cdr:y>
    </cdr:from>
    <cdr:to>
      <cdr:x>0.35719</cdr:x>
      <cdr:y>0.80812</cdr:y>
    </cdr:to>
    <cdr:sp macro="" textlink="">
      <cdr:nvSpPr>
        <cdr:cNvPr id="24883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405529" y="2198735"/>
          <a:ext cx="211400" cy="2187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129540</xdr:rowOff>
    </xdr:from>
    <xdr:to>
      <xdr:col>7</xdr:col>
      <xdr:colOff>198120</xdr:colOff>
      <xdr:row>22</xdr:row>
      <xdr:rowOff>91440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335280</xdr:colOff>
      <xdr:row>4</xdr:row>
      <xdr:rowOff>106680</xdr:rowOff>
    </xdr:from>
    <xdr:to>
      <xdr:col>14</xdr:col>
      <xdr:colOff>594360</xdr:colOff>
      <xdr:row>22</xdr:row>
      <xdr:rowOff>68580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342900</xdr:colOff>
      <xdr:row>33</xdr:row>
      <xdr:rowOff>99060</xdr:rowOff>
    </xdr:from>
    <xdr:to>
      <xdr:col>6</xdr:col>
      <xdr:colOff>594360</xdr:colOff>
      <xdr:row>34</xdr:row>
      <xdr:rowOff>38100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 flipH="1">
          <a:off x="4000500" y="5875020"/>
          <a:ext cx="25146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0.14945</cdr:x>
      <cdr:y>0.75339</cdr:y>
    </cdr:from>
    <cdr:to>
      <cdr:x>0.18289</cdr:x>
      <cdr:y>0.81125</cdr:y>
    </cdr:to>
    <cdr:sp macro="" textlink="">
      <cdr:nvSpPr>
        <cdr:cNvPr id="2498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5038" y="2253607"/>
          <a:ext cx="151632" cy="1732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0.11369</cdr:x>
      <cdr:y>0.72902</cdr:y>
    </cdr:from>
    <cdr:to>
      <cdr:x>0.2074</cdr:x>
      <cdr:y>0.84883</cdr:y>
    </cdr:to>
    <cdr:sp macro="" textlink="">
      <cdr:nvSpPr>
        <cdr:cNvPr id="5122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983" y="2175066"/>
          <a:ext cx="419161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0.20691</cdr:x>
      <cdr:y>0.72902</cdr:y>
    </cdr:from>
    <cdr:to>
      <cdr:x>0.3177</cdr:x>
      <cdr:y>0.84642</cdr:y>
    </cdr:to>
    <cdr:sp macro="" textlink="">
      <cdr:nvSpPr>
        <cdr:cNvPr id="5122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2960" y="2175066"/>
          <a:ext cx="495571" cy="350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Emissions</a:t>
          </a:r>
        </a:p>
      </cdr:txBody>
    </cdr:sp>
  </cdr:relSizeAnchor>
  <cdr:relSizeAnchor xmlns:cdr="http://schemas.openxmlformats.org/drawingml/2006/chartDrawing">
    <cdr:from>
      <cdr:x>0.29696</cdr:x>
      <cdr:y>0.73191</cdr:y>
    </cdr:from>
    <cdr:to>
      <cdr:x>0.38384</cdr:x>
      <cdr:y>0.79821</cdr:y>
    </cdr:to>
    <cdr:sp macro="" textlink="">
      <cdr:nvSpPr>
        <cdr:cNvPr id="51230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5748" y="2183707"/>
          <a:ext cx="388597" cy="198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0.37334</cdr:x>
      <cdr:y>0.71986</cdr:y>
    </cdr:from>
    <cdr:to>
      <cdr:x>0.47901</cdr:x>
      <cdr:y>0.83967</cdr:y>
    </cdr:to>
    <cdr:sp macro="" textlink="">
      <cdr:nvSpPr>
        <cdr:cNvPr id="51231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7408" y="2147702"/>
          <a:ext cx="472647" cy="357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0.46705</cdr:x>
      <cdr:y>0.72299</cdr:y>
    </cdr:from>
    <cdr:to>
      <cdr:x>0.57956</cdr:x>
      <cdr:y>0.84039</cdr:y>
    </cdr:to>
    <cdr:sp macro="" textlink="">
      <cdr:nvSpPr>
        <cdr:cNvPr id="51232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86569" y="2157063"/>
          <a:ext cx="503211" cy="350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0.5676</cdr:x>
      <cdr:y>0.72902</cdr:y>
    </cdr:from>
    <cdr:to>
      <cdr:x>0.64252</cdr:x>
      <cdr:y>0.79796</cdr:y>
    </cdr:to>
    <cdr:sp macro="" textlink="">
      <cdr:nvSpPr>
        <cdr:cNvPr id="51233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36294" y="2175066"/>
          <a:ext cx="335110" cy="205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0.65521</cdr:x>
      <cdr:y>0.72902</cdr:y>
    </cdr:from>
    <cdr:to>
      <cdr:x>0.71304</cdr:x>
      <cdr:y>0.84883</cdr:y>
    </cdr:to>
    <cdr:sp macro="" textlink="">
      <cdr:nvSpPr>
        <cdr:cNvPr id="51234" name="Text Box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8165" y="2175066"/>
          <a:ext cx="258701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0.81115</cdr:x>
      <cdr:y>0.7295</cdr:y>
    </cdr:from>
    <cdr:to>
      <cdr:x>0.88094</cdr:x>
      <cdr:y>0.84931</cdr:y>
    </cdr:to>
    <cdr:sp macro="" textlink="">
      <cdr:nvSpPr>
        <cdr:cNvPr id="51235" name="Text Box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5675" y="2176506"/>
          <a:ext cx="312188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0.91267</cdr:x>
      <cdr:y>0.74734</cdr:y>
    </cdr:from>
    <cdr:to>
      <cdr:x>0.97221</cdr:x>
      <cdr:y>0.81363</cdr:y>
    </cdr:to>
    <cdr:sp macro="" textlink="">
      <cdr:nvSpPr>
        <cdr:cNvPr id="51236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79766" y="2229792"/>
          <a:ext cx="266342" cy="198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604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604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</xdr:rowOff>
    </xdr:from>
    <xdr:to>
      <xdr:col>14</xdr:col>
      <xdr:colOff>579120</xdr:colOff>
      <xdr:row>21</xdr:row>
      <xdr:rowOff>137160</xdr:rowOff>
    </xdr:to>
    <xdr:graphicFrame macro="">
      <xdr:nvGraphicFramePr>
        <xdr:cNvPr id="604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7620</xdr:colOff>
      <xdr:row>12</xdr:row>
      <xdr:rowOff>22860</xdr:rowOff>
    </xdr:from>
    <xdr:to>
      <xdr:col>14</xdr:col>
      <xdr:colOff>121920</xdr:colOff>
      <xdr:row>12</xdr:row>
      <xdr:rowOff>129540</xdr:rowOff>
    </xdr:to>
    <xdr:sp macro="" textlink="">
      <xdr:nvSpPr>
        <xdr:cNvPr id="60425" name="Line 9"/>
        <xdr:cNvSpPr>
          <a:spLocks noChangeShapeType="1"/>
        </xdr:cNvSpPr>
      </xdr:nvSpPr>
      <xdr:spPr bwMode="auto">
        <a:xfrm flipH="1" flipV="1">
          <a:off x="8542020" y="2278380"/>
          <a:ext cx="114300" cy="10668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0.87252</cdr:x>
      <cdr:y>0.64514</cdr:y>
    </cdr:from>
    <cdr:to>
      <cdr:x>0.92989</cdr:x>
      <cdr:y>0.68371</cdr:y>
    </cdr:to>
    <cdr:sp macro="" textlink="">
      <cdr:nvSpPr>
        <cdr:cNvPr id="25088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53394" y="1929431"/>
          <a:ext cx="260100" cy="1155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138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138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138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138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3532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3532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3532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</xdr:rowOff>
    </xdr:from>
    <xdr:to>
      <xdr:col>14</xdr:col>
      <xdr:colOff>579120</xdr:colOff>
      <xdr:row>21</xdr:row>
      <xdr:rowOff>137160</xdr:rowOff>
    </xdr:to>
    <xdr:graphicFrame macro="">
      <xdr:nvGraphicFramePr>
        <xdr:cNvPr id="3532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675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198120</xdr:colOff>
      <xdr:row>22</xdr:row>
      <xdr:rowOff>0</xdr:rowOff>
    </xdr:to>
    <xdr:graphicFrame macro="">
      <xdr:nvGraphicFramePr>
        <xdr:cNvPr id="675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675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675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365760</xdr:colOff>
      <xdr:row>14</xdr:row>
      <xdr:rowOff>99060</xdr:rowOff>
    </xdr:from>
    <xdr:to>
      <xdr:col>12</xdr:col>
      <xdr:colOff>365760</xdr:colOff>
      <xdr:row>15</xdr:row>
      <xdr:rowOff>7620</xdr:rowOff>
    </xdr:to>
    <xdr:sp macro="" textlink="">
      <xdr:nvSpPr>
        <xdr:cNvPr id="67593" name="Line 9"/>
        <xdr:cNvSpPr>
          <a:spLocks noChangeShapeType="1"/>
        </xdr:cNvSpPr>
      </xdr:nvSpPr>
      <xdr:spPr bwMode="auto">
        <a:xfrm flipV="1">
          <a:off x="7680960" y="268986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228600</xdr:colOff>
      <xdr:row>14</xdr:row>
      <xdr:rowOff>99060</xdr:rowOff>
    </xdr:from>
    <xdr:to>
      <xdr:col>12</xdr:col>
      <xdr:colOff>381000</xdr:colOff>
      <xdr:row>15</xdr:row>
      <xdr:rowOff>68580</xdr:rowOff>
    </xdr:to>
    <xdr:sp macro="" textlink="">
      <xdr:nvSpPr>
        <xdr:cNvPr id="67594" name="Line 10"/>
        <xdr:cNvSpPr>
          <a:spLocks noChangeShapeType="1"/>
        </xdr:cNvSpPr>
      </xdr:nvSpPr>
      <xdr:spPr bwMode="auto">
        <a:xfrm rot="20414432" flipV="1">
          <a:off x="7543800" y="2689860"/>
          <a:ext cx="1524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0.88204</cdr:x>
      <cdr:y>0.66226</cdr:y>
    </cdr:from>
    <cdr:to>
      <cdr:x>0.92159</cdr:x>
      <cdr:y>0.68661</cdr:y>
    </cdr:to>
    <cdr:sp macro="" textlink="">
      <cdr:nvSpPr>
        <cdr:cNvPr id="2529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96560" y="1980693"/>
          <a:ext cx="179302" cy="7292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3348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3348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3348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334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130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130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4</xdr:row>
      <xdr:rowOff>160020</xdr:rowOff>
    </xdr:from>
    <xdr:to>
      <xdr:col>14</xdr:col>
      <xdr:colOff>594360</xdr:colOff>
      <xdr:row>22</xdr:row>
      <xdr:rowOff>121920</xdr:rowOff>
    </xdr:to>
    <xdr:graphicFrame macro="">
      <xdr:nvGraphicFramePr>
        <xdr:cNvPr id="130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480060</xdr:colOff>
      <xdr:row>16</xdr:row>
      <xdr:rowOff>137160</xdr:rowOff>
    </xdr:from>
    <xdr:to>
      <xdr:col>14</xdr:col>
      <xdr:colOff>22860</xdr:colOff>
      <xdr:row>17</xdr:row>
      <xdr:rowOff>76200</xdr:rowOff>
    </xdr:to>
    <xdr:sp macro="" textlink="">
      <xdr:nvSpPr>
        <xdr:cNvPr id="130055" name="Line 7"/>
        <xdr:cNvSpPr>
          <a:spLocks noChangeShapeType="1"/>
        </xdr:cNvSpPr>
      </xdr:nvSpPr>
      <xdr:spPr bwMode="auto">
        <a:xfrm flipH="1" flipV="1">
          <a:off x="8404860" y="3063240"/>
          <a:ext cx="15240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0.10429</cdr:x>
      <cdr:y>0.74611</cdr:y>
    </cdr:from>
    <cdr:to>
      <cdr:x>0.19681</cdr:x>
      <cdr:y>0.86639</cdr:y>
    </cdr:to>
    <cdr:sp macro="" textlink="">
      <cdr:nvSpPr>
        <cdr:cNvPr id="491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0279" y="2220437"/>
          <a:ext cx="419479" cy="3583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0.19656</cdr:x>
      <cdr:y>0.74611</cdr:y>
    </cdr:from>
    <cdr:to>
      <cdr:x>0.31423</cdr:x>
      <cdr:y>0.86374</cdr:y>
    </cdr:to>
    <cdr:sp macro="" textlink="">
      <cdr:nvSpPr>
        <cdr:cNvPr id="491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8651" y="2220437"/>
          <a:ext cx="533480" cy="35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Emissions</a:t>
          </a:r>
        </a:p>
      </cdr:txBody>
    </cdr:sp>
  </cdr:relSizeAnchor>
  <cdr:relSizeAnchor xmlns:cdr="http://schemas.openxmlformats.org/drawingml/2006/chartDrawing">
    <cdr:from>
      <cdr:x>0.28591</cdr:x>
      <cdr:y>0.74274</cdr:y>
    </cdr:from>
    <cdr:to>
      <cdr:x>0.37159</cdr:x>
      <cdr:y>0.80927</cdr:y>
    </cdr:to>
    <cdr:sp macro="" textlink="">
      <cdr:nvSpPr>
        <cdr:cNvPr id="4915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3742" y="2210382"/>
          <a:ext cx="388489" cy="198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0.37257</cdr:x>
      <cdr:y>0.74274</cdr:y>
    </cdr:from>
    <cdr:to>
      <cdr:x>0.47681</cdr:x>
      <cdr:y>0.86302</cdr:y>
    </cdr:to>
    <cdr:sp macro="" textlink="">
      <cdr:nvSpPr>
        <cdr:cNvPr id="4916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6658" y="2210382"/>
          <a:ext cx="472606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0.47949</cdr:x>
      <cdr:y>0.74274</cdr:y>
    </cdr:from>
    <cdr:to>
      <cdr:x>0.57372</cdr:x>
      <cdr:y>0.86302</cdr:y>
    </cdr:to>
    <cdr:sp macro="" textlink="">
      <cdr:nvSpPr>
        <cdr:cNvPr id="4916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438" y="2210382"/>
          <a:ext cx="427227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0.57592</cdr:x>
      <cdr:y>0.74611</cdr:y>
    </cdr:from>
    <cdr:to>
      <cdr:x>0.6516</cdr:x>
      <cdr:y>0.81505</cdr:y>
    </cdr:to>
    <cdr:sp macro="" textlink="">
      <cdr:nvSpPr>
        <cdr:cNvPr id="4916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8626" y="2220437"/>
          <a:ext cx="343110" cy="2054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0.66942</cdr:x>
      <cdr:y>0.74274</cdr:y>
    </cdr:from>
    <cdr:to>
      <cdr:x>0.72654</cdr:x>
      <cdr:y>0.86302</cdr:y>
    </cdr:to>
    <cdr:sp macro="" textlink="">
      <cdr:nvSpPr>
        <cdr:cNvPr id="4916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32533" y="2210382"/>
          <a:ext cx="258992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0.8132</cdr:x>
      <cdr:y>0.74249</cdr:y>
    </cdr:from>
    <cdr:to>
      <cdr:x>0.87545</cdr:x>
      <cdr:y>0.85748</cdr:y>
    </cdr:to>
    <cdr:sp macro="" textlink="">
      <cdr:nvSpPr>
        <cdr:cNvPr id="4916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4441" y="2209664"/>
          <a:ext cx="282235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0.91915</cdr:x>
      <cdr:y>0.76805</cdr:y>
    </cdr:from>
    <cdr:to>
      <cdr:x>0.97798</cdr:x>
      <cdr:y>0.83458</cdr:y>
    </cdr:to>
    <cdr:sp macro="" textlink="">
      <cdr:nvSpPr>
        <cdr:cNvPr id="4916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64794" y="2285792"/>
          <a:ext cx="266740" cy="198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0.74119</cdr:x>
      <cdr:y>0.74274</cdr:y>
    </cdr:from>
    <cdr:to>
      <cdr:x>0.81003</cdr:x>
      <cdr:y>0.86302</cdr:y>
    </cdr:to>
    <cdr:sp macro="" textlink="">
      <cdr:nvSpPr>
        <cdr:cNvPr id="4916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933" y="2210382"/>
          <a:ext cx="312119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0.15799</cdr:x>
      <cdr:y>0.62273</cdr:y>
    </cdr:from>
    <cdr:to>
      <cdr:x>0.18509</cdr:x>
      <cdr:y>0.71749</cdr:y>
    </cdr:to>
    <cdr:sp macro="" textlink="">
      <cdr:nvSpPr>
        <cdr:cNvPr id="2744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13776" y="1867065"/>
          <a:ext cx="122856" cy="2844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23</xdr:row>
      <xdr:rowOff>91440</xdr:rowOff>
    </xdr:from>
    <xdr:to>
      <xdr:col>7</xdr:col>
      <xdr:colOff>266700</xdr:colOff>
      <xdr:row>41</xdr:row>
      <xdr:rowOff>45720</xdr:rowOff>
    </xdr:to>
    <xdr:graphicFrame macro="">
      <xdr:nvGraphicFramePr>
        <xdr:cNvPr id="78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160020</xdr:rowOff>
    </xdr:from>
    <xdr:to>
      <xdr:col>28</xdr:col>
      <xdr:colOff>601980</xdr:colOff>
      <xdr:row>31</xdr:row>
      <xdr:rowOff>30480</xdr:rowOff>
    </xdr:to>
    <xdr:sp macro="" textlink="">
      <xdr:nvSpPr>
        <xdr:cNvPr id="78856" name="Rectangle 8"/>
        <xdr:cNvSpPr>
          <a:spLocks noChangeArrowheads="1"/>
        </xdr:cNvSpPr>
      </xdr:nvSpPr>
      <xdr:spPr bwMode="auto">
        <a:xfrm>
          <a:off x="14554200" y="4930140"/>
          <a:ext cx="311658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3152" tIns="54864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oneCellAnchor>
    <xdr:from>
      <xdr:col>0</xdr:col>
      <xdr:colOff>563880</xdr:colOff>
      <xdr:row>36</xdr:row>
      <xdr:rowOff>144780</xdr:rowOff>
    </xdr:from>
    <xdr:ext cx="373380" cy="289560"/>
    <xdr:sp macro="" textlink="">
      <xdr:nvSpPr>
        <xdr:cNvPr id="78858" name="Text Box 10"/>
        <xdr:cNvSpPr txBox="1">
          <a:spLocks noChangeArrowheads="1"/>
        </xdr:cNvSpPr>
      </xdr:nvSpPr>
      <xdr:spPr bwMode="auto">
        <a:xfrm>
          <a:off x="563880" y="6423660"/>
          <a:ext cx="37338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xdr:txBody>
    </xdr:sp>
    <xdr:clientData/>
  </xdr:oneCellAnchor>
  <xdr:twoCellAnchor editAs="oneCell">
    <xdr:from>
      <xdr:col>1</xdr:col>
      <xdr:colOff>381000</xdr:colOff>
      <xdr:row>36</xdr:row>
      <xdr:rowOff>144780</xdr:rowOff>
    </xdr:from>
    <xdr:to>
      <xdr:col>2</xdr:col>
      <xdr:colOff>266700</xdr:colOff>
      <xdr:row>39</xdr:row>
      <xdr:rowOff>7620</xdr:rowOff>
    </xdr:to>
    <xdr:sp macro="" textlink="">
      <xdr:nvSpPr>
        <xdr:cNvPr id="78859" name="Text Box 11"/>
        <xdr:cNvSpPr txBox="1">
          <a:spLocks noChangeArrowheads="1"/>
        </xdr:cNvSpPr>
      </xdr:nvSpPr>
      <xdr:spPr bwMode="auto">
        <a:xfrm>
          <a:off x="990600" y="6423660"/>
          <a:ext cx="495300" cy="3657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Emissions</a:t>
          </a:r>
        </a:p>
      </xdr:txBody>
    </xdr:sp>
    <xdr:clientData/>
  </xdr:twoCellAnchor>
  <xdr:oneCellAnchor>
    <xdr:from>
      <xdr:col>2</xdr:col>
      <xdr:colOff>144780</xdr:colOff>
      <xdr:row>36</xdr:row>
      <xdr:rowOff>137160</xdr:rowOff>
    </xdr:from>
    <xdr:ext cx="358140" cy="160020"/>
    <xdr:sp macro="" textlink="">
      <xdr:nvSpPr>
        <xdr:cNvPr id="78860" name="Text Box 12"/>
        <xdr:cNvSpPr txBox="1">
          <a:spLocks noChangeArrowheads="1"/>
        </xdr:cNvSpPr>
      </xdr:nvSpPr>
      <xdr:spPr bwMode="auto">
        <a:xfrm>
          <a:off x="1363980" y="6416040"/>
          <a:ext cx="35814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xdr:txBody>
    </xdr:sp>
    <xdr:clientData/>
  </xdr:oneCellAnchor>
  <xdr:oneCellAnchor>
    <xdr:from>
      <xdr:col>2</xdr:col>
      <xdr:colOff>492692</xdr:colOff>
      <xdr:row>36</xdr:row>
      <xdr:rowOff>99060</xdr:rowOff>
    </xdr:from>
    <xdr:ext cx="401457" cy="258532"/>
    <xdr:sp macro="" textlink="">
      <xdr:nvSpPr>
        <xdr:cNvPr id="78861" name="Text Box 13"/>
        <xdr:cNvSpPr txBox="1">
          <a:spLocks noChangeArrowheads="1"/>
        </xdr:cNvSpPr>
      </xdr:nvSpPr>
      <xdr:spPr bwMode="auto">
        <a:xfrm>
          <a:off x="1711892" y="6377940"/>
          <a:ext cx="401457" cy="2585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>
          <a:pPr algn="ctr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xdr:txBody>
    </xdr:sp>
    <xdr:clientData/>
  </xdr:oneCellAnchor>
  <xdr:oneCellAnchor>
    <xdr:from>
      <xdr:col>3</xdr:col>
      <xdr:colOff>327660</xdr:colOff>
      <xdr:row>36</xdr:row>
      <xdr:rowOff>99060</xdr:rowOff>
    </xdr:from>
    <xdr:ext cx="381000" cy="289560"/>
    <xdr:sp macro="" textlink="">
      <xdr:nvSpPr>
        <xdr:cNvPr id="78862" name="Text Box 14"/>
        <xdr:cNvSpPr txBox="1">
          <a:spLocks noChangeArrowheads="1"/>
        </xdr:cNvSpPr>
      </xdr:nvSpPr>
      <xdr:spPr bwMode="auto">
        <a:xfrm>
          <a:off x="2156460" y="6377940"/>
          <a:ext cx="38100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xdr:txBody>
    </xdr:sp>
    <xdr:clientData/>
  </xdr:oneCellAnchor>
  <xdr:twoCellAnchor editAs="oneCell">
    <xdr:from>
      <xdr:col>4</xdr:col>
      <xdr:colOff>152400</xdr:colOff>
      <xdr:row>36</xdr:row>
      <xdr:rowOff>137160</xdr:rowOff>
    </xdr:from>
    <xdr:to>
      <xdr:col>4</xdr:col>
      <xdr:colOff>487680</xdr:colOff>
      <xdr:row>38</xdr:row>
      <xdr:rowOff>30480</xdr:rowOff>
    </xdr:to>
    <xdr:sp macro="" textlink="">
      <xdr:nvSpPr>
        <xdr:cNvPr id="78863" name="Text Box 15"/>
        <xdr:cNvSpPr txBox="1">
          <a:spLocks noChangeArrowheads="1"/>
        </xdr:cNvSpPr>
      </xdr:nvSpPr>
      <xdr:spPr bwMode="auto">
        <a:xfrm>
          <a:off x="2590800" y="6416040"/>
          <a:ext cx="33528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xdr:txBody>
    </xdr:sp>
    <xdr:clientData/>
  </xdr:twoCellAnchor>
  <xdr:oneCellAnchor>
    <xdr:from>
      <xdr:col>4</xdr:col>
      <xdr:colOff>571500</xdr:colOff>
      <xdr:row>36</xdr:row>
      <xdr:rowOff>160020</xdr:rowOff>
    </xdr:from>
    <xdr:ext cx="228600" cy="289560"/>
    <xdr:sp macro="" textlink="">
      <xdr:nvSpPr>
        <xdr:cNvPr id="78864" name="Text Box 16"/>
        <xdr:cNvSpPr txBox="1">
          <a:spLocks noChangeArrowheads="1"/>
        </xdr:cNvSpPr>
      </xdr:nvSpPr>
      <xdr:spPr bwMode="auto">
        <a:xfrm>
          <a:off x="3009900" y="6438900"/>
          <a:ext cx="22860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  <xdr:oneCellAnchor>
    <xdr:from>
      <xdr:col>6</xdr:col>
      <xdr:colOff>76200</xdr:colOff>
      <xdr:row>36</xdr:row>
      <xdr:rowOff>144780</xdr:rowOff>
    </xdr:from>
    <xdr:ext cx="281940" cy="289560"/>
    <xdr:sp macro="" textlink="">
      <xdr:nvSpPr>
        <xdr:cNvPr id="78865" name="Text Box 17"/>
        <xdr:cNvSpPr txBox="1">
          <a:spLocks noChangeArrowheads="1"/>
        </xdr:cNvSpPr>
      </xdr:nvSpPr>
      <xdr:spPr bwMode="auto">
        <a:xfrm>
          <a:off x="3733800" y="6423660"/>
          <a:ext cx="28194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xdr:txBody>
    </xdr:sp>
    <xdr:clientData/>
  </xdr:oneCellAnchor>
  <xdr:oneCellAnchor>
    <xdr:from>
      <xdr:col>6</xdr:col>
      <xdr:colOff>457200</xdr:colOff>
      <xdr:row>37</xdr:row>
      <xdr:rowOff>30480</xdr:rowOff>
    </xdr:from>
    <xdr:ext cx="236220" cy="160020"/>
    <xdr:sp macro="" textlink="">
      <xdr:nvSpPr>
        <xdr:cNvPr id="78866" name="Text Box 18"/>
        <xdr:cNvSpPr txBox="1">
          <a:spLocks noChangeArrowheads="1"/>
        </xdr:cNvSpPr>
      </xdr:nvSpPr>
      <xdr:spPr bwMode="auto">
        <a:xfrm>
          <a:off x="4114800" y="6477000"/>
          <a:ext cx="23622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xdr:txBody>
    </xdr:sp>
    <xdr:clientData/>
  </xdr:oneCellAnchor>
  <xdr:twoCellAnchor>
    <xdr:from>
      <xdr:col>7</xdr:col>
      <xdr:colOff>449580</xdr:colOff>
      <xdr:row>23</xdr:row>
      <xdr:rowOff>45720</xdr:rowOff>
    </xdr:from>
    <xdr:to>
      <xdr:col>15</xdr:col>
      <xdr:colOff>45720</xdr:colOff>
      <xdr:row>41</xdr:row>
      <xdr:rowOff>22860</xdr:rowOff>
    </xdr:to>
    <xdr:graphicFrame macro="">
      <xdr:nvGraphicFramePr>
        <xdr:cNvPr id="788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30480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441960</xdr:colOff>
      <xdr:row>4</xdr:row>
      <xdr:rowOff>0</xdr:rowOff>
    </xdr:from>
    <xdr:to>
      <xdr:col>14</xdr:col>
      <xdr:colOff>601980</xdr:colOff>
      <xdr:row>22</xdr:row>
      <xdr:rowOff>22860</xdr:rowOff>
    </xdr:to>
    <xdr:graphicFrame macro="">
      <xdr:nvGraphicFramePr>
        <xdr:cNvPr id="788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259080</xdr:colOff>
      <xdr:row>37</xdr:row>
      <xdr:rowOff>0</xdr:rowOff>
    </xdr:from>
    <xdr:ext cx="281940" cy="289560"/>
    <xdr:sp macro="" textlink="">
      <xdr:nvSpPr>
        <xdr:cNvPr id="78883" name="Text Box 35"/>
        <xdr:cNvSpPr txBox="1">
          <a:spLocks noChangeArrowheads="1"/>
        </xdr:cNvSpPr>
      </xdr:nvSpPr>
      <xdr:spPr bwMode="auto">
        <a:xfrm>
          <a:off x="3307080" y="6446520"/>
          <a:ext cx="28194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0.11392</cdr:x>
      <cdr:y>0.72786</cdr:y>
    </cdr:from>
    <cdr:to>
      <cdr:x>0.20739</cdr:x>
      <cdr:y>0.84721</cdr:y>
    </cdr:to>
    <cdr:sp macro="" textlink="">
      <cdr:nvSpPr>
        <cdr:cNvPr id="264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870" y="2182686"/>
          <a:ext cx="418799" cy="358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0.20739</cdr:x>
      <cdr:y>0.72786</cdr:y>
    </cdr:from>
    <cdr:to>
      <cdr:x>0.31794</cdr:x>
      <cdr:y>0.84456</cdr:y>
    </cdr:to>
    <cdr:sp macro="" textlink="">
      <cdr:nvSpPr>
        <cdr:cNvPr id="264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6669" y="2182686"/>
          <a:ext cx="495342" cy="350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Emissions</a:t>
          </a:r>
        </a:p>
      </cdr:txBody>
    </cdr:sp>
  </cdr:relSizeAnchor>
  <cdr:relSizeAnchor xmlns:cdr="http://schemas.openxmlformats.org/drawingml/2006/chartDrawing">
    <cdr:from>
      <cdr:x>0.28963</cdr:x>
      <cdr:y>0.73051</cdr:y>
    </cdr:from>
    <cdr:to>
      <cdr:x>0.37627</cdr:x>
      <cdr:y>0.79657</cdr:y>
    </cdr:to>
    <cdr:sp macro="" textlink="">
      <cdr:nvSpPr>
        <cdr:cNvPr id="264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5169" y="2190648"/>
          <a:ext cx="388182" cy="19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0.36675</cdr:x>
      <cdr:y>0.72448</cdr:y>
    </cdr:from>
    <cdr:to>
      <cdr:x>0.47218</cdr:x>
      <cdr:y>0.84383</cdr:y>
    </cdr:to>
    <cdr:sp macro="" textlink="">
      <cdr:nvSpPr>
        <cdr:cNvPr id="264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0705" y="2172551"/>
          <a:ext cx="472379" cy="358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0.4568</cdr:x>
      <cdr:y>0.72737</cdr:y>
    </cdr:from>
    <cdr:to>
      <cdr:x>0.56907</cdr:x>
      <cdr:y>0.84407</cdr:y>
    </cdr:to>
    <cdr:sp macro="" textlink="">
      <cdr:nvSpPr>
        <cdr:cNvPr id="2641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4196" y="2181238"/>
          <a:ext cx="502996" cy="350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0.55613</cdr:x>
      <cdr:y>0.72737</cdr:y>
    </cdr:from>
    <cdr:to>
      <cdr:x>0.63105</cdr:x>
      <cdr:y>0.79585</cdr:y>
    </cdr:to>
    <cdr:sp macro="" textlink="">
      <cdr:nvSpPr>
        <cdr:cNvPr id="26419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9238" y="2181238"/>
          <a:ext cx="335695" cy="205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0.6435</cdr:x>
      <cdr:y>0.73051</cdr:y>
    </cdr:from>
    <cdr:to>
      <cdr:x>0.70134</cdr:x>
      <cdr:y>0.84986</cdr:y>
    </cdr:to>
    <cdr:sp macro="" textlink="">
      <cdr:nvSpPr>
        <cdr:cNvPr id="26419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0700" y="2190648"/>
          <a:ext cx="259153" cy="358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0.81336</cdr:x>
      <cdr:y>0.73051</cdr:y>
    </cdr:from>
    <cdr:to>
      <cdr:x>0.87632</cdr:x>
      <cdr:y>0.79657</cdr:y>
    </cdr:to>
    <cdr:sp macro="" textlink="">
      <cdr:nvSpPr>
        <cdr:cNvPr id="26420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1755" y="2190648"/>
          <a:ext cx="282116" cy="19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0.91537</cdr:x>
      <cdr:y>0.74642</cdr:y>
    </cdr:from>
    <cdr:to>
      <cdr:x>0.97492</cdr:x>
      <cdr:y>0.81249</cdr:y>
    </cdr:to>
    <cdr:sp macro="" textlink="">
      <cdr:nvSpPr>
        <cdr:cNvPr id="26420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8826" y="2238426"/>
          <a:ext cx="266807" cy="1983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0.72257</cdr:x>
      <cdr:y>0.73051</cdr:y>
    </cdr:from>
    <cdr:to>
      <cdr:x>0.79237</cdr:x>
      <cdr:y>0.84986</cdr:y>
    </cdr:to>
    <cdr:sp macro="" textlink="">
      <cdr:nvSpPr>
        <cdr:cNvPr id="26420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4985" y="2190648"/>
          <a:ext cx="312732" cy="358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60960</xdr:rowOff>
    </xdr:from>
    <xdr:to>
      <xdr:col>7</xdr:col>
      <xdr:colOff>259080</xdr:colOff>
      <xdr:row>42</xdr:row>
      <xdr:rowOff>30480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24</xdr:row>
      <xdr:rowOff>60960</xdr:rowOff>
    </xdr:from>
    <xdr:to>
      <xdr:col>14</xdr:col>
      <xdr:colOff>563880</xdr:colOff>
      <xdr:row>42</xdr:row>
      <xdr:rowOff>22860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4</xdr:row>
      <xdr:rowOff>137160</xdr:rowOff>
    </xdr:from>
    <xdr:to>
      <xdr:col>14</xdr:col>
      <xdr:colOff>571500</xdr:colOff>
      <xdr:row>22</xdr:row>
      <xdr:rowOff>99060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502920</xdr:colOff>
      <xdr:row>13</xdr:row>
      <xdr:rowOff>99060</xdr:rowOff>
    </xdr:from>
    <xdr:to>
      <xdr:col>9</xdr:col>
      <xdr:colOff>30480</xdr:colOff>
      <xdr:row>14</xdr:row>
      <xdr:rowOff>121920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5379720" y="2522220"/>
          <a:ext cx="13716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0.1747</cdr:x>
      <cdr:y>0.62825</cdr:y>
    </cdr:from>
    <cdr:to>
      <cdr:x>0.20154</cdr:x>
      <cdr:y>0.70901</cdr:y>
    </cdr:to>
    <cdr:sp macro="" textlink="">
      <cdr:nvSpPr>
        <cdr:cNvPr id="24166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78874" y="1874068"/>
          <a:ext cx="120072" cy="2412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0.86679</cdr:x>
      <cdr:y>0.47372</cdr:y>
    </cdr:from>
    <cdr:to>
      <cdr:x>0.90876</cdr:x>
      <cdr:y>0.50554</cdr:y>
    </cdr:to>
    <cdr:sp macro="" textlink="">
      <cdr:nvSpPr>
        <cdr:cNvPr id="2416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74552" y="1412490"/>
          <a:ext cx="187749" cy="950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092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 refreshError="1"/>
      <sheetData sheetId="2" refreshError="1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 refreshError="1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M27">
            <v>1448.0150000000001</v>
          </cell>
          <cell r="O27">
            <v>-1448.0150000000001</v>
          </cell>
        </row>
        <row r="28">
          <cell r="E28">
            <v>-29901.168999999998</v>
          </cell>
          <cell r="M28">
            <v>27940.684999999998</v>
          </cell>
          <cell r="O28">
            <v>-27940.684999999998</v>
          </cell>
        </row>
        <row r="29">
          <cell r="E29">
            <v>23493.214</v>
          </cell>
          <cell r="O29">
            <v>20751.246000000003</v>
          </cell>
        </row>
      </sheetData>
      <sheetData sheetId="4" refreshError="1"/>
      <sheetData sheetId="5" refreshError="1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24013.662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3202</v>
          </cell>
          <cell r="E23">
            <v>3202</v>
          </cell>
        </row>
        <row r="27">
          <cell r="E27">
            <v>-42641.985000000001</v>
          </cell>
        </row>
        <row r="28">
          <cell r="E28">
            <v>24121.58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3320.4450000000002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AR1" zoomScale="80" workbookViewId="0">
      <selection activeCell="AZ33" sqref="AZ33"/>
    </sheetView>
  </sheetViews>
  <sheetFormatPr defaultColWidth="9.109375" defaultRowHeight="13.2" x14ac:dyDescent="0.25"/>
  <cols>
    <col min="1" max="1" width="28.5546875" style="2" bestFit="1" customWidth="1"/>
    <col min="2" max="2" width="11" style="2" bestFit="1" customWidth="1"/>
    <col min="3" max="3" width="10.6640625" style="2" bestFit="1" customWidth="1"/>
    <col min="4" max="4" width="12.109375" style="2" customWidth="1"/>
    <col min="5" max="5" width="11" style="2" bestFit="1" customWidth="1"/>
    <col min="6" max="6" width="10.6640625" style="2" bestFit="1" customWidth="1"/>
    <col min="7" max="7" width="10.6640625" style="2" customWidth="1"/>
    <col min="8" max="8" width="24.109375" style="4" customWidth="1"/>
    <col min="9" max="9" width="10.88671875" style="2" customWidth="1"/>
    <col min="10" max="10" width="10.6640625" style="2" customWidth="1"/>
    <col min="11" max="11" width="12.5546875" style="2" customWidth="1"/>
    <col min="12" max="12" width="11" style="2" customWidth="1"/>
    <col min="13" max="14" width="10.6640625" style="2" customWidth="1"/>
    <col min="15" max="15" width="2.44140625" style="4" customWidth="1"/>
    <col min="16" max="16" width="11" style="2" customWidth="1"/>
    <col min="17" max="17" width="10.6640625" style="2" customWidth="1"/>
    <col min="18" max="18" width="12.44140625" style="2" customWidth="1"/>
    <col min="19" max="19" width="11" style="2" customWidth="1"/>
    <col min="20" max="21" width="10.6640625" style="2" customWidth="1"/>
    <col min="22" max="22" width="4.44140625" style="4" customWidth="1"/>
    <col min="23" max="23" width="11" style="2" customWidth="1"/>
    <col min="24" max="24" width="10.6640625" style="2" customWidth="1"/>
    <col min="25" max="25" width="12.88671875" style="2" customWidth="1"/>
    <col min="26" max="26" width="11" style="2" customWidth="1"/>
    <col min="27" max="27" width="10.6640625" style="2" customWidth="1"/>
    <col min="28" max="28" width="10.88671875" style="2" customWidth="1"/>
    <col min="29" max="29" width="2.6640625" style="4" customWidth="1"/>
    <col min="30" max="30" width="11" style="2" customWidth="1"/>
    <col min="31" max="31" width="10.6640625" style="2" customWidth="1"/>
    <col min="32" max="32" width="12.109375" style="2" customWidth="1"/>
    <col min="33" max="33" width="11" style="2" customWidth="1"/>
    <col min="34" max="34" width="10.6640625" style="2" customWidth="1"/>
    <col min="35" max="35" width="10.88671875" style="2" customWidth="1"/>
    <col min="36" max="36" width="9.109375" style="2"/>
    <col min="37" max="37" width="31.6640625" style="2" bestFit="1" customWidth="1"/>
    <col min="38" max="38" width="11" style="2" bestFit="1" customWidth="1"/>
    <col min="39" max="39" width="9.109375" style="2"/>
    <col min="40" max="40" width="11" style="2" customWidth="1"/>
    <col min="41" max="41" width="9.109375" style="2"/>
    <col min="42" max="42" width="11" style="2" customWidth="1"/>
    <col min="43" max="43" width="9.109375" style="2"/>
    <col min="44" max="44" width="11" style="2" bestFit="1" customWidth="1"/>
    <col min="45" max="45" width="9.109375" style="2"/>
    <col min="46" max="46" width="11" style="2" bestFit="1" customWidth="1"/>
    <col min="47" max="47" width="9.109375" style="2"/>
    <col min="48" max="48" width="11" style="2" bestFit="1" customWidth="1"/>
    <col min="49" max="49" width="9.109375" style="2"/>
    <col min="50" max="50" width="11" style="2" bestFit="1" customWidth="1"/>
    <col min="51" max="51" width="9.109375" style="2"/>
    <col min="52" max="52" width="11" style="2" bestFit="1" customWidth="1"/>
    <col min="53" max="53" width="9.109375" style="2"/>
    <col min="54" max="54" width="11" style="2" bestFit="1" customWidth="1"/>
    <col min="55" max="55" width="9.109375" style="2"/>
    <col min="56" max="56" width="11" style="2" bestFit="1" customWidth="1"/>
    <col min="57" max="57" width="9.109375" style="2"/>
    <col min="58" max="58" width="11" style="2" bestFit="1" customWidth="1"/>
    <col min="59" max="59" width="9.109375" style="2"/>
    <col min="60" max="60" width="11" style="2" bestFit="1" customWidth="1"/>
    <col min="61" max="16384" width="9.109375" style="2"/>
  </cols>
  <sheetData>
    <row r="1" spans="1:69" s="12" customFormat="1" ht="19.5" customHeight="1" thickBot="1" x14ac:dyDescent="0.3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5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8" thickBot="1" x14ac:dyDescent="0.3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28.864211000000001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v>0</v>
      </c>
      <c r="X3" s="21">
        <v>0</v>
      </c>
      <c r="Y3" s="21">
        <f>+W3-X3</f>
        <v>0</v>
      </c>
      <c r="Z3" s="22">
        <f>+Z16</f>
        <v>45</v>
      </c>
      <c r="AA3" s="22">
        <f>+AA16</f>
        <v>6.9031189999999993</v>
      </c>
      <c r="AB3" s="23">
        <f>+AB16</f>
        <v>28.078257000000001</v>
      </c>
      <c r="AC3" s="24"/>
      <c r="AD3" s="21">
        <f t="shared" ref="AD3:AD8" si="3">+B3+I3+P3+W3</f>
        <v>123.63219700000001</v>
      </c>
      <c r="AE3" s="21">
        <f t="shared" ref="AE3:AE8" si="4">+C3+J3+Q3+X3</f>
        <v>21.883891999999999</v>
      </c>
      <c r="AF3" s="21">
        <f t="shared" ref="AF3:AF8" si="5">+D3+K3+R3+Y3</f>
        <v>77.953717499999996</v>
      </c>
      <c r="AG3" s="22">
        <f t="shared" ref="AG3:AG8" si="6">+E3+L3+S3+Z3</f>
        <v>150</v>
      </c>
      <c r="AH3" s="22">
        <f t="shared" ref="AH3:AH8" si="7">+F3+M3+T3+AA3</f>
        <v>27.578534000000001</v>
      </c>
      <c r="AI3" s="23">
        <f t="shared" ref="AI3:AI8" si="8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5">
      <c r="A4" s="8" t="s">
        <v>42</v>
      </c>
      <c r="B4" s="21">
        <f t="shared" ref="B4:G4" si="9">+B17+B18</f>
        <v>14.040902329999998</v>
      </c>
      <c r="C4" s="21">
        <f t="shared" si="9"/>
        <v>4.1554859999999998</v>
      </c>
      <c r="D4" s="21">
        <f t="shared" si="9"/>
        <v>5.9568273299999985</v>
      </c>
      <c r="E4" s="22">
        <f t="shared" si="9"/>
        <v>18.75</v>
      </c>
      <c r="F4" s="22">
        <f t="shared" si="9"/>
        <v>5.2267119999999991</v>
      </c>
      <c r="G4" s="23">
        <f t="shared" si="9"/>
        <v>9.2528780000000008</v>
      </c>
      <c r="H4" s="8" t="s">
        <v>42</v>
      </c>
      <c r="I4" s="21">
        <f t="shared" ref="I4:N4" si="10">+I17+I18</f>
        <v>26.214523520000004</v>
      </c>
      <c r="J4" s="21">
        <f t="shared" si="10"/>
        <v>4.3150360000000001</v>
      </c>
      <c r="K4" s="21">
        <f t="shared" si="10"/>
        <v>17.966857520000001</v>
      </c>
      <c r="L4" s="22">
        <f t="shared" si="10"/>
        <v>18.75</v>
      </c>
      <c r="M4" s="22">
        <f t="shared" si="10"/>
        <v>5.3609910000000003</v>
      </c>
      <c r="N4" s="23">
        <f t="shared" si="10"/>
        <v>9.2219840000000008</v>
      </c>
      <c r="O4" s="24"/>
      <c r="P4" s="21">
        <f t="shared" ref="P4:U4" si="11">+P17+P18</f>
        <v>32.464047000000001</v>
      </c>
      <c r="Q4" s="21">
        <f t="shared" si="11"/>
        <v>5.1395629999999999</v>
      </c>
      <c r="R4" s="21">
        <f t="shared" si="11"/>
        <v>21.846977999999996</v>
      </c>
      <c r="S4" s="22">
        <f t="shared" si="11"/>
        <v>18.75</v>
      </c>
      <c r="T4" s="22">
        <f t="shared" si="11"/>
        <v>5.4528499999999998</v>
      </c>
      <c r="U4" s="23">
        <f t="shared" si="11"/>
        <v>9.1264590000000005</v>
      </c>
      <c r="V4" s="24"/>
      <c r="W4" s="21">
        <v>0</v>
      </c>
      <c r="X4" s="21">
        <v>0</v>
      </c>
      <c r="Y4" s="21">
        <f t="shared" ref="Y4:Y11" si="12">+W4-X4</f>
        <v>0</v>
      </c>
      <c r="Z4" s="22">
        <f>+Z17+Z18</f>
        <v>18.75</v>
      </c>
      <c r="AA4" s="22">
        <f>+AA17+AA18</f>
        <v>5.458742</v>
      </c>
      <c r="AB4" s="23">
        <f>+AB17+AB18</f>
        <v>9.1272389999999994</v>
      </c>
      <c r="AC4" s="24"/>
      <c r="AD4" s="21">
        <f t="shared" si="3"/>
        <v>72.719472850000002</v>
      </c>
      <c r="AE4" s="21">
        <f t="shared" si="4"/>
        <v>13.610084999999998</v>
      </c>
      <c r="AF4" s="21">
        <f t="shared" si="5"/>
        <v>45.770662849999994</v>
      </c>
      <c r="AG4" s="22">
        <f t="shared" si="6"/>
        <v>75</v>
      </c>
      <c r="AH4" s="22">
        <f t="shared" si="7"/>
        <v>21.499295</v>
      </c>
      <c r="AI4" s="23">
        <f t="shared" si="8"/>
        <v>36.728560000000002</v>
      </c>
      <c r="AK4" s="7" t="s">
        <v>34</v>
      </c>
      <c r="AL4" s="2">
        <f t="shared" ref="AL4:AQ4" si="13">+AL19</f>
        <v>112</v>
      </c>
      <c r="AM4" s="65">
        <f t="shared" si="13"/>
        <v>117</v>
      </c>
      <c r="AN4" s="65">
        <f t="shared" si="13"/>
        <v>111</v>
      </c>
      <c r="AO4" s="65">
        <f t="shared" si="13"/>
        <v>117</v>
      </c>
      <c r="AP4" s="65">
        <f t="shared" si="13"/>
        <v>111.5</v>
      </c>
      <c r="AQ4" s="65">
        <f t="shared" si="13"/>
        <v>117</v>
      </c>
      <c r="AR4" s="65">
        <f t="shared" ref="AR4:AW4" si="14">+AR19</f>
        <v>110.5</v>
      </c>
      <c r="AS4" s="65">
        <f t="shared" si="14"/>
        <v>118</v>
      </c>
      <c r="AT4" s="65">
        <f t="shared" si="14"/>
        <v>105</v>
      </c>
      <c r="AU4" s="65">
        <f t="shared" si="14"/>
        <v>118</v>
      </c>
      <c r="AV4" s="65">
        <f t="shared" si="14"/>
        <v>111</v>
      </c>
      <c r="AW4" s="65">
        <f t="shared" si="14"/>
        <v>118</v>
      </c>
      <c r="AX4" s="65">
        <f t="shared" ref="AX4:BC4" si="15">+AX19</f>
        <v>126</v>
      </c>
      <c r="AY4" s="65">
        <f t="shared" si="15"/>
        <v>119</v>
      </c>
      <c r="AZ4" s="65">
        <f t="shared" si="15"/>
        <v>131</v>
      </c>
      <c r="BA4" s="65">
        <f t="shared" si="15"/>
        <v>119</v>
      </c>
      <c r="BB4" s="65">
        <f t="shared" si="15"/>
        <v>132</v>
      </c>
      <c r="BC4" s="65">
        <f t="shared" si="15"/>
        <v>119</v>
      </c>
      <c r="BD4" s="65"/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5">
      <c r="A5" s="8" t="s">
        <v>0</v>
      </c>
      <c r="B5" s="21">
        <f t="shared" ref="B5:C8" si="16">+B19</f>
        <v>8.7249999999999996</v>
      </c>
      <c r="C5" s="21">
        <f t="shared" si="16"/>
        <v>1.7213719999999999</v>
      </c>
      <c r="D5" s="21">
        <f>+D19</f>
        <v>5.8390690000000003</v>
      </c>
      <c r="E5" s="22">
        <f t="shared" ref="E5:F8" si="17">+E19</f>
        <v>8.5092510000000008</v>
      </c>
      <c r="F5" s="22">
        <f t="shared" si="17"/>
        <v>1.8085229999999999</v>
      </c>
      <c r="G5" s="23">
        <f>+G19</f>
        <v>4.4609819999999996</v>
      </c>
      <c r="H5" s="8" t="s">
        <v>0</v>
      </c>
      <c r="I5" s="21">
        <f t="shared" ref="I5:K8" si="18">+I19</f>
        <v>8.8580000000000005</v>
      </c>
      <c r="J5" s="21">
        <f t="shared" si="18"/>
        <v>1.4893050000000001</v>
      </c>
      <c r="K5" s="21">
        <f t="shared" si="18"/>
        <v>6.6469309999999995</v>
      </c>
      <c r="L5" s="22">
        <f t="shared" ref="L5:N8" si="19">+L19</f>
        <v>7.0788189999999993</v>
      </c>
      <c r="M5" s="22">
        <f t="shared" si="19"/>
        <v>1.4630070000000002</v>
      </c>
      <c r="N5" s="23">
        <f t="shared" si="19"/>
        <v>3.838187</v>
      </c>
      <c r="O5" s="24"/>
      <c r="P5" s="21">
        <f t="shared" ref="P5:R8" si="20">+P19</f>
        <v>8.9260000000000002</v>
      </c>
      <c r="Q5" s="21">
        <f t="shared" si="20"/>
        <v>2.5604989999999996</v>
      </c>
      <c r="R5" s="21">
        <f t="shared" si="20"/>
        <v>5.1617360000000012</v>
      </c>
      <c r="S5" s="22">
        <f t="shared" ref="S5:U8" si="21">+S19</f>
        <v>8.6593520000000002</v>
      </c>
      <c r="T5" s="22">
        <f t="shared" si="21"/>
        <v>1.5277240000000001</v>
      </c>
      <c r="U5" s="23">
        <f t="shared" si="21"/>
        <v>5.3528970000000005</v>
      </c>
      <c r="V5" s="24"/>
      <c r="W5" s="21">
        <v>0</v>
      </c>
      <c r="X5" s="21">
        <v>0</v>
      </c>
      <c r="Y5" s="21">
        <f t="shared" si="12"/>
        <v>0</v>
      </c>
      <c r="Z5" s="22">
        <f t="shared" ref="Z5:AB8" si="22">+Z19</f>
        <v>8.75258</v>
      </c>
      <c r="AA5" s="22">
        <f t="shared" si="22"/>
        <v>1.5600810000000001</v>
      </c>
      <c r="AB5" s="23">
        <f t="shared" si="22"/>
        <v>5.4157469999999996</v>
      </c>
      <c r="AC5" s="24"/>
      <c r="AD5" s="21">
        <f t="shared" si="3"/>
        <v>26.509</v>
      </c>
      <c r="AE5" s="21">
        <f t="shared" si="4"/>
        <v>5.7711759999999996</v>
      </c>
      <c r="AF5" s="21">
        <f t="shared" si="5"/>
        <v>17.647736000000002</v>
      </c>
      <c r="AG5" s="22">
        <f t="shared" si="6"/>
        <v>33.000002000000002</v>
      </c>
      <c r="AH5" s="22">
        <f t="shared" si="7"/>
        <v>6.3593350000000006</v>
      </c>
      <c r="AI5" s="23">
        <f t="shared" si="8"/>
        <v>19.067813000000001</v>
      </c>
      <c r="AK5" s="7" t="s">
        <v>59</v>
      </c>
      <c r="AL5" s="65">
        <f t="shared" ref="AL5:AQ5" si="23">+AL20+AL21</f>
        <v>66</v>
      </c>
      <c r="AM5" s="65">
        <f t="shared" si="23"/>
        <v>85</v>
      </c>
      <c r="AN5" s="65">
        <f t="shared" si="23"/>
        <v>65</v>
      </c>
      <c r="AO5" s="65">
        <f t="shared" si="23"/>
        <v>85</v>
      </c>
      <c r="AP5" s="65">
        <f t="shared" si="23"/>
        <v>65</v>
      </c>
      <c r="AQ5" s="65">
        <f t="shared" si="23"/>
        <v>85</v>
      </c>
      <c r="AR5" s="65">
        <f t="shared" ref="AR5:AW5" si="24">+AR20+AR21</f>
        <v>65</v>
      </c>
      <c r="AS5" s="65">
        <f t="shared" si="24"/>
        <v>87</v>
      </c>
      <c r="AT5" s="65">
        <f t="shared" si="24"/>
        <v>71</v>
      </c>
      <c r="AU5" s="65">
        <f t="shared" si="24"/>
        <v>86</v>
      </c>
      <c r="AV5" s="65">
        <f t="shared" si="24"/>
        <v>68</v>
      </c>
      <c r="AW5" s="65">
        <f t="shared" si="24"/>
        <v>87</v>
      </c>
      <c r="AX5" s="65">
        <f t="shared" ref="AX5:BC5" si="25">+AX20+AX21</f>
        <v>73</v>
      </c>
      <c r="AY5" s="65">
        <f t="shared" si="25"/>
        <v>88</v>
      </c>
      <c r="AZ5" s="65">
        <f t="shared" si="25"/>
        <v>81</v>
      </c>
      <c r="BA5" s="65">
        <f t="shared" si="25"/>
        <v>88</v>
      </c>
      <c r="BB5" s="65">
        <f t="shared" si="25"/>
        <v>82</v>
      </c>
      <c r="BC5" s="65">
        <f t="shared" si="25"/>
        <v>88</v>
      </c>
      <c r="BD5" s="65"/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5">
      <c r="A6" s="8" t="s">
        <v>28</v>
      </c>
      <c r="B6" s="21">
        <f t="shared" si="16"/>
        <v>1.6720152800000001</v>
      </c>
      <c r="C6" s="21">
        <f t="shared" si="16"/>
        <v>0.79013500000000003</v>
      </c>
      <c r="D6" s="21">
        <f>+D20</f>
        <v>0.33799628000000009</v>
      </c>
      <c r="E6" s="22">
        <f t="shared" si="17"/>
        <v>4.875</v>
      </c>
      <c r="F6" s="22">
        <f t="shared" si="17"/>
        <v>1.8026479999999998</v>
      </c>
      <c r="G6" s="23">
        <f>+G20</f>
        <v>2.2590210000000002</v>
      </c>
      <c r="H6" s="8" t="s">
        <v>28</v>
      </c>
      <c r="I6" s="21">
        <f t="shared" si="18"/>
        <v>2.5505689999999999</v>
      </c>
      <c r="J6" s="21">
        <f t="shared" si="18"/>
        <v>1.2994109999999999</v>
      </c>
      <c r="K6" s="21">
        <f t="shared" si="18"/>
        <v>0.60499100000000006</v>
      </c>
      <c r="L6" s="22">
        <f t="shared" si="19"/>
        <v>11.875</v>
      </c>
      <c r="M6" s="22">
        <f t="shared" si="19"/>
        <v>2.304122</v>
      </c>
      <c r="N6" s="23">
        <f t="shared" si="19"/>
        <v>8.6151859999999996</v>
      </c>
      <c r="O6" s="24"/>
      <c r="P6" s="21">
        <f t="shared" si="20"/>
        <v>0.99688599999999972</v>
      </c>
      <c r="Q6" s="21">
        <f t="shared" si="20"/>
        <v>2.093127</v>
      </c>
      <c r="R6" s="21">
        <f t="shared" si="20"/>
        <v>-1.6838440000000001</v>
      </c>
      <c r="S6" s="22">
        <f t="shared" si="21"/>
        <v>11.875</v>
      </c>
      <c r="T6" s="22">
        <f t="shared" si="21"/>
        <v>2.5170659999999998</v>
      </c>
      <c r="U6" s="23">
        <f t="shared" si="21"/>
        <v>8.401542000000001</v>
      </c>
      <c r="V6" s="24"/>
      <c r="W6" s="21">
        <v>0</v>
      </c>
      <c r="X6" s="21">
        <v>0</v>
      </c>
      <c r="Y6" s="21">
        <f t="shared" si="12"/>
        <v>0</v>
      </c>
      <c r="Z6" s="22">
        <f t="shared" si="22"/>
        <v>8.875</v>
      </c>
      <c r="AA6" s="22">
        <f t="shared" si="22"/>
        <v>2.5170659999999998</v>
      </c>
      <c r="AB6" s="23">
        <f t="shared" si="22"/>
        <v>5.404592000000001</v>
      </c>
      <c r="AC6" s="24"/>
      <c r="AD6" s="21">
        <f t="shared" si="3"/>
        <v>5.2194702799999995</v>
      </c>
      <c r="AE6" s="21">
        <f t="shared" si="4"/>
        <v>4.1826729999999994</v>
      </c>
      <c r="AF6" s="21">
        <f t="shared" si="5"/>
        <v>-0.74085672000000002</v>
      </c>
      <c r="AG6" s="22">
        <f t="shared" si="6"/>
        <v>37.5</v>
      </c>
      <c r="AH6" s="22">
        <f t="shared" si="7"/>
        <v>9.1409020000000005</v>
      </c>
      <c r="AI6" s="23">
        <f t="shared" si="8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6">+AN22</f>
        <v>19</v>
      </c>
      <c r="AO6" s="65">
        <f t="shared" si="26"/>
        <v>32</v>
      </c>
      <c r="AP6" s="7">
        <f t="shared" si="26"/>
        <v>21</v>
      </c>
      <c r="AQ6" s="65">
        <f t="shared" si="26"/>
        <v>32</v>
      </c>
      <c r="AR6" s="7">
        <f t="shared" ref="AR6:AU7" si="27">+AR22</f>
        <v>23</v>
      </c>
      <c r="AS6" s="65">
        <f t="shared" si="27"/>
        <v>24</v>
      </c>
      <c r="AT6" s="7">
        <f t="shared" si="27"/>
        <v>27</v>
      </c>
      <c r="AU6" s="65">
        <f t="shared" si="27"/>
        <v>24</v>
      </c>
      <c r="AV6" s="7">
        <f t="shared" ref="AV6:AY7" si="28">+AV22</f>
        <v>25</v>
      </c>
      <c r="AW6" s="65">
        <f t="shared" si="28"/>
        <v>24</v>
      </c>
      <c r="AX6" s="7">
        <f t="shared" si="28"/>
        <v>31</v>
      </c>
      <c r="AY6" s="65">
        <f t="shared" si="28"/>
        <v>24</v>
      </c>
      <c r="AZ6" s="7">
        <f t="shared" ref="AZ6:BC7" si="29">+AZ22</f>
        <v>34</v>
      </c>
      <c r="BA6" s="65">
        <f t="shared" si="29"/>
        <v>26</v>
      </c>
      <c r="BB6" s="7">
        <f t="shared" si="29"/>
        <v>40</v>
      </c>
      <c r="BC6" s="65">
        <f t="shared" si="29"/>
        <v>26</v>
      </c>
      <c r="BD6" s="65"/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5">
      <c r="A7" s="8" t="s">
        <v>27</v>
      </c>
      <c r="B7" s="21">
        <f t="shared" si="16"/>
        <v>13.281756999999999</v>
      </c>
      <c r="C7" s="21">
        <f t="shared" si="16"/>
        <v>2.3647780000000003</v>
      </c>
      <c r="D7" s="21">
        <f>+D21</f>
        <v>9.4641950000000001</v>
      </c>
      <c r="E7" s="22">
        <f t="shared" si="17"/>
        <v>20</v>
      </c>
      <c r="F7" s="22">
        <f t="shared" si="17"/>
        <v>3.4673859999999999</v>
      </c>
      <c r="G7" s="23">
        <f>+G21</f>
        <v>14.454606</v>
      </c>
      <c r="H7" s="8" t="s">
        <v>27</v>
      </c>
      <c r="I7" s="21">
        <f t="shared" si="18"/>
        <v>17.175999999999998</v>
      </c>
      <c r="J7" s="21">
        <f t="shared" si="18"/>
        <v>2.2957269999999999</v>
      </c>
      <c r="K7" s="21">
        <f t="shared" si="18"/>
        <v>13.173132000000001</v>
      </c>
      <c r="L7" s="22">
        <f t="shared" si="19"/>
        <v>27.5</v>
      </c>
      <c r="M7" s="22">
        <f t="shared" si="19"/>
        <v>3.7426159999999999</v>
      </c>
      <c r="N7" s="23">
        <f t="shared" si="19"/>
        <v>21.486755000000002</v>
      </c>
      <c r="O7" s="24"/>
      <c r="P7" s="21">
        <f t="shared" si="20"/>
        <v>5.7214499999999999</v>
      </c>
      <c r="Q7" s="21">
        <f t="shared" si="20"/>
        <v>3.047825</v>
      </c>
      <c r="R7" s="21">
        <f t="shared" si="20"/>
        <v>1.4289799999999999</v>
      </c>
      <c r="S7" s="22">
        <f t="shared" si="21"/>
        <v>27.37</v>
      </c>
      <c r="T7" s="22">
        <f t="shared" si="21"/>
        <v>3.3204479999999998</v>
      </c>
      <c r="U7" s="23">
        <f t="shared" si="21"/>
        <v>21.837183</v>
      </c>
      <c r="V7" s="24"/>
      <c r="W7" s="21">
        <v>0</v>
      </c>
      <c r="X7" s="21">
        <v>0</v>
      </c>
      <c r="Y7" s="21">
        <f t="shared" si="12"/>
        <v>0</v>
      </c>
      <c r="Z7" s="22">
        <f t="shared" si="22"/>
        <v>29.545000000000002</v>
      </c>
      <c r="AA7" s="22">
        <f t="shared" si="22"/>
        <v>3.3204450000000003</v>
      </c>
      <c r="AB7" s="23">
        <f t="shared" si="22"/>
        <v>24.013662</v>
      </c>
      <c r="AC7" s="24"/>
      <c r="AD7" s="21">
        <f t="shared" si="3"/>
        <v>36.179206999999998</v>
      </c>
      <c r="AE7" s="21">
        <f t="shared" si="4"/>
        <v>7.7083300000000001</v>
      </c>
      <c r="AF7" s="21">
        <f t="shared" si="5"/>
        <v>24.066306999999998</v>
      </c>
      <c r="AG7" s="22">
        <f t="shared" si="6"/>
        <v>104.41500000000001</v>
      </c>
      <c r="AH7" s="22">
        <f t="shared" si="7"/>
        <v>13.850894999999998</v>
      </c>
      <c r="AI7" s="23">
        <f t="shared" si="8"/>
        <v>81.792205999999993</v>
      </c>
      <c r="AK7" s="7" t="s">
        <v>1</v>
      </c>
      <c r="AL7" s="7">
        <f>+AL23</f>
        <v>15</v>
      </c>
      <c r="AM7" s="65">
        <f>+AM23</f>
        <v>26</v>
      </c>
      <c r="AN7" s="7">
        <f t="shared" si="26"/>
        <v>17</v>
      </c>
      <c r="AO7" s="65">
        <f t="shared" si="26"/>
        <v>26</v>
      </c>
      <c r="AP7" s="7">
        <f t="shared" si="26"/>
        <v>18</v>
      </c>
      <c r="AQ7" s="65">
        <f t="shared" si="26"/>
        <v>26</v>
      </c>
      <c r="AR7" s="7">
        <f t="shared" si="27"/>
        <v>18</v>
      </c>
      <c r="AS7" s="65">
        <f t="shared" si="27"/>
        <v>36</v>
      </c>
      <c r="AT7" s="7">
        <f t="shared" si="27"/>
        <v>18</v>
      </c>
      <c r="AU7" s="65">
        <f t="shared" si="27"/>
        <v>36</v>
      </c>
      <c r="AV7" s="7">
        <f t="shared" si="28"/>
        <v>15</v>
      </c>
      <c r="AW7" s="65">
        <f t="shared" si="28"/>
        <v>40</v>
      </c>
      <c r="AX7" s="7">
        <f t="shared" si="28"/>
        <v>16</v>
      </c>
      <c r="AY7" s="65">
        <f t="shared" si="28"/>
        <v>42</v>
      </c>
      <c r="AZ7" s="7">
        <f t="shared" si="29"/>
        <v>15</v>
      </c>
      <c r="BA7" s="65">
        <f t="shared" si="29"/>
        <v>42</v>
      </c>
      <c r="BB7" s="7">
        <f t="shared" si="29"/>
        <v>13</v>
      </c>
      <c r="BC7" s="65">
        <f t="shared" si="29"/>
        <v>42</v>
      </c>
      <c r="BD7" s="65"/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5">
      <c r="A8" s="8" t="s">
        <v>40</v>
      </c>
      <c r="B8" s="21">
        <f t="shared" si="16"/>
        <v>4.0953999999999997E-2</v>
      </c>
      <c r="C8" s="21">
        <f t="shared" si="16"/>
        <v>1.6157969999999997</v>
      </c>
      <c r="D8" s="21">
        <f>+D22</f>
        <v>-1.8434739999999998</v>
      </c>
      <c r="E8" s="22">
        <f t="shared" si="17"/>
        <v>0.5</v>
      </c>
      <c r="F8" s="22">
        <f t="shared" si="17"/>
        <v>1.5556059999999998</v>
      </c>
      <c r="G8" s="23">
        <f>+G22</f>
        <v>-1.2446959999999996</v>
      </c>
      <c r="H8" s="8" t="s">
        <v>40</v>
      </c>
      <c r="I8" s="21">
        <f t="shared" si="18"/>
        <v>1.648452</v>
      </c>
      <c r="J8" s="21">
        <f t="shared" si="18"/>
        <v>4.582465</v>
      </c>
      <c r="K8" s="21">
        <f t="shared" si="18"/>
        <v>-3.767201</v>
      </c>
      <c r="L8" s="22">
        <f t="shared" si="19"/>
        <v>1.3109999999999999</v>
      </c>
      <c r="M8" s="22">
        <f t="shared" si="19"/>
        <v>4.3568180000000005</v>
      </c>
      <c r="N8" s="23">
        <f t="shared" si="19"/>
        <v>-3.6237109999999992</v>
      </c>
      <c r="O8" s="24"/>
      <c r="P8" s="21">
        <f t="shared" si="20"/>
        <v>1.2664900000000001</v>
      </c>
      <c r="Q8" s="21">
        <f t="shared" si="20"/>
        <v>3.6831990000000001</v>
      </c>
      <c r="R8" s="21">
        <f t="shared" si="20"/>
        <v>-4.1581299999999999</v>
      </c>
      <c r="S8" s="22">
        <f t="shared" si="21"/>
        <v>5.7050000000000001</v>
      </c>
      <c r="T8" s="22">
        <f t="shared" si="21"/>
        <v>4.6250780000000002</v>
      </c>
      <c r="U8" s="23">
        <f t="shared" si="21"/>
        <v>0.24683999999999923</v>
      </c>
      <c r="V8" s="24"/>
      <c r="W8" s="21">
        <v>0</v>
      </c>
      <c r="X8" s="21">
        <v>0</v>
      </c>
      <c r="Y8" s="21">
        <f t="shared" si="12"/>
        <v>0</v>
      </c>
      <c r="Z8" s="22">
        <f t="shared" si="22"/>
        <v>13.3055</v>
      </c>
      <c r="AA8" s="22">
        <f t="shared" si="22"/>
        <v>7.3221759999999998</v>
      </c>
      <c r="AB8" s="23">
        <f t="shared" si="22"/>
        <v>4.5422900000000013</v>
      </c>
      <c r="AC8" s="24"/>
      <c r="AD8" s="21">
        <f t="shared" si="3"/>
        <v>2.9558960000000001</v>
      </c>
      <c r="AE8" s="21">
        <f t="shared" si="4"/>
        <v>9.8814609999999998</v>
      </c>
      <c r="AF8" s="21">
        <f t="shared" si="5"/>
        <v>-9.7688050000000004</v>
      </c>
      <c r="AG8" s="22">
        <f t="shared" si="6"/>
        <v>20.8215</v>
      </c>
      <c r="AH8" s="23">
        <f t="shared" si="7"/>
        <v>17.859677999999999</v>
      </c>
      <c r="AI8" s="23">
        <f t="shared" si="8"/>
        <v>-7.9276999999998488E-2</v>
      </c>
      <c r="AK8" s="7" t="s">
        <v>2</v>
      </c>
      <c r="AL8" s="7">
        <f t="shared" ref="AL8:AU8" si="30">+AL29</f>
        <v>40</v>
      </c>
      <c r="AM8" s="7">
        <f t="shared" si="30"/>
        <v>54</v>
      </c>
      <c r="AN8" s="7">
        <f t="shared" si="30"/>
        <v>42</v>
      </c>
      <c r="AO8" s="7">
        <f t="shared" si="30"/>
        <v>54</v>
      </c>
      <c r="AP8" s="7">
        <f t="shared" si="30"/>
        <v>41</v>
      </c>
      <c r="AQ8" s="7">
        <f t="shared" si="30"/>
        <v>54</v>
      </c>
      <c r="AR8" s="7">
        <f t="shared" si="30"/>
        <v>41</v>
      </c>
      <c r="AS8" s="7">
        <f t="shared" si="30"/>
        <v>54</v>
      </c>
      <c r="AT8" s="7">
        <f t="shared" si="30"/>
        <v>46</v>
      </c>
      <c r="AU8" s="7">
        <f t="shared" si="30"/>
        <v>54</v>
      </c>
      <c r="AV8" s="7">
        <f t="shared" ref="AV8:BA8" si="31">+AV29</f>
        <v>48</v>
      </c>
      <c r="AW8" s="7">
        <f t="shared" si="31"/>
        <v>54</v>
      </c>
      <c r="AX8" s="7">
        <f t="shared" si="31"/>
        <v>46</v>
      </c>
      <c r="AY8" s="7">
        <f t="shared" si="31"/>
        <v>54</v>
      </c>
      <c r="AZ8" s="7">
        <f t="shared" si="31"/>
        <v>41</v>
      </c>
      <c r="BA8" s="7">
        <f t="shared" si="31"/>
        <v>54</v>
      </c>
      <c r="BB8" s="7">
        <f>+BB29</f>
        <v>38</v>
      </c>
      <c r="BC8" s="7">
        <f>+BC29</f>
        <v>54</v>
      </c>
      <c r="BD8" s="65"/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5">
      <c r="A9" s="8" t="s">
        <v>43</v>
      </c>
      <c r="B9" s="21">
        <f t="shared" ref="B9:G9" si="32">+B23+B24</f>
        <v>0.72031200000000006</v>
      </c>
      <c r="C9" s="21">
        <f t="shared" si="32"/>
        <v>3.1919929999999996</v>
      </c>
      <c r="D9" s="21">
        <f t="shared" si="32"/>
        <v>-4.0442699999999991</v>
      </c>
      <c r="E9" s="22">
        <f t="shared" si="32"/>
        <v>2.1414989999999996</v>
      </c>
      <c r="F9" s="22">
        <f t="shared" si="32"/>
        <v>1.7027920000000001</v>
      </c>
      <c r="G9" s="23">
        <f t="shared" si="32"/>
        <v>-1.3346310000000003</v>
      </c>
      <c r="H9" s="8" t="s">
        <v>43</v>
      </c>
      <c r="I9" s="21">
        <f t="shared" ref="I9:N9" si="33">+I23+I24</f>
        <v>2.8330689999999996</v>
      </c>
      <c r="J9" s="21">
        <f t="shared" si="33"/>
        <v>5.8071459999999995</v>
      </c>
      <c r="K9" s="21">
        <f t="shared" si="33"/>
        <v>-4.5315430000000001</v>
      </c>
      <c r="L9" s="22">
        <f t="shared" si="33"/>
        <v>6.3724989999999995</v>
      </c>
      <c r="M9" s="22">
        <f t="shared" si="33"/>
        <v>1.732531</v>
      </c>
      <c r="N9" s="23">
        <f t="shared" si="33"/>
        <v>2.875057</v>
      </c>
      <c r="O9" s="24"/>
      <c r="P9" s="21">
        <f t="shared" ref="P9:U9" si="34">+P23+P24</f>
        <v>1.5743530000000001</v>
      </c>
      <c r="Q9" s="21">
        <f t="shared" si="34"/>
        <v>6.1434679999999995</v>
      </c>
      <c r="R9" s="21">
        <f t="shared" si="34"/>
        <v>-5.7566199999999998</v>
      </c>
      <c r="S9" s="22">
        <f t="shared" si="34"/>
        <v>8</v>
      </c>
      <c r="T9" s="22">
        <f t="shared" si="34"/>
        <v>1.43025</v>
      </c>
      <c r="U9" s="23">
        <f t="shared" si="34"/>
        <v>5.3767870000000002</v>
      </c>
      <c r="V9" s="24"/>
      <c r="W9" s="21">
        <v>0</v>
      </c>
      <c r="X9" s="21">
        <v>0</v>
      </c>
      <c r="Y9" s="21">
        <f>+W9-X9</f>
        <v>0</v>
      </c>
      <c r="Z9" s="22">
        <f>+Z23+Z24</f>
        <v>44</v>
      </c>
      <c r="AA9" s="22">
        <f>+AA23+AA24</f>
        <v>1.43025</v>
      </c>
      <c r="AB9" s="23">
        <f>+AB23+AB24</f>
        <v>41.380572000000001</v>
      </c>
      <c r="AC9" s="24"/>
      <c r="AD9" s="21">
        <f t="shared" ref="AD9:AI9" si="35">+B9+I9+P9+W9</f>
        <v>5.1277340000000002</v>
      </c>
      <c r="AE9" s="21">
        <f t="shared" si="35"/>
        <v>15.142606999999998</v>
      </c>
      <c r="AF9" s="21">
        <f t="shared" si="35"/>
        <v>-14.332433</v>
      </c>
      <c r="AG9" s="22">
        <f t="shared" si="35"/>
        <v>60.513998000000001</v>
      </c>
      <c r="AH9" s="23">
        <f t="shared" si="35"/>
        <v>6.2958230000000004</v>
      </c>
      <c r="AI9" s="23">
        <f t="shared" si="35"/>
        <v>48.297785000000005</v>
      </c>
      <c r="AK9" s="7" t="s">
        <v>40</v>
      </c>
      <c r="AL9" s="7">
        <f t="shared" ref="AL9:AU9" si="36">+AL24</f>
        <v>7</v>
      </c>
      <c r="AM9" s="65">
        <f t="shared" si="36"/>
        <v>6</v>
      </c>
      <c r="AN9" s="7">
        <f t="shared" si="36"/>
        <v>8</v>
      </c>
      <c r="AO9" s="65">
        <f t="shared" si="36"/>
        <v>6</v>
      </c>
      <c r="AP9" s="7">
        <f t="shared" si="36"/>
        <v>20</v>
      </c>
      <c r="AQ9" s="65">
        <f t="shared" si="36"/>
        <v>20</v>
      </c>
      <c r="AR9" s="7">
        <f t="shared" si="36"/>
        <v>22</v>
      </c>
      <c r="AS9" s="65">
        <f t="shared" si="36"/>
        <v>37</v>
      </c>
      <c r="AT9" s="7">
        <f t="shared" si="36"/>
        <v>57</v>
      </c>
      <c r="AU9" s="65">
        <f t="shared" si="36"/>
        <v>37</v>
      </c>
      <c r="AV9" s="7">
        <f t="shared" ref="AV9:BA9" si="37">+AV24</f>
        <v>42</v>
      </c>
      <c r="AW9" s="65">
        <f t="shared" si="37"/>
        <v>37</v>
      </c>
      <c r="AX9" s="7">
        <f t="shared" si="37"/>
        <v>51</v>
      </c>
      <c r="AY9" s="65">
        <f t="shared" si="37"/>
        <v>63</v>
      </c>
      <c r="AZ9" s="7">
        <f t="shared" si="37"/>
        <v>55</v>
      </c>
      <c r="BA9" s="65">
        <f t="shared" si="37"/>
        <v>63</v>
      </c>
      <c r="BB9" s="7">
        <f>+BB24</f>
        <v>62</v>
      </c>
      <c r="BC9" s="65">
        <f>+BC24</f>
        <v>63</v>
      </c>
      <c r="BD9" s="65"/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5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38">+P25</f>
        <v>8.4899999999999993E-4</v>
      </c>
      <c r="Q10" s="21">
        <f t="shared" si="38"/>
        <v>0.93087699999999995</v>
      </c>
      <c r="R10" s="21">
        <f t="shared" si="38"/>
        <v>-2.53091</v>
      </c>
      <c r="S10" s="22">
        <f t="shared" si="38"/>
        <v>3.75</v>
      </c>
      <c r="T10" s="22">
        <f t="shared" si="38"/>
        <v>1.542486</v>
      </c>
      <c r="U10" s="23">
        <f t="shared" si="38"/>
        <v>0.38362199999999985</v>
      </c>
      <c r="V10" s="24"/>
      <c r="W10" s="21"/>
      <c r="X10" s="21"/>
      <c r="Y10" s="21"/>
      <c r="Z10" s="22">
        <f t="shared" ref="Z10:AB11" si="39">+Z25</f>
        <v>3.75</v>
      </c>
      <c r="AA10" s="22">
        <f t="shared" si="39"/>
        <v>1.542486</v>
      </c>
      <c r="AB10" s="23">
        <f t="shared" si="39"/>
        <v>0.38362199999999985</v>
      </c>
      <c r="AC10" s="24"/>
      <c r="AD10" s="21">
        <f t="shared" ref="AD10:AI10" si="40">+B10+I10+P10+W10</f>
        <v>8.4899999999999993E-4</v>
      </c>
      <c r="AE10" s="21">
        <f t="shared" si="40"/>
        <v>0.93087699999999995</v>
      </c>
      <c r="AF10" s="21">
        <f t="shared" si="40"/>
        <v>-2.53091</v>
      </c>
      <c r="AG10" s="22">
        <f t="shared" si="40"/>
        <v>7.5</v>
      </c>
      <c r="AH10" s="23">
        <f t="shared" si="40"/>
        <v>3.084972</v>
      </c>
      <c r="AI10" s="23">
        <f t="shared" si="40"/>
        <v>0.7672439999999997</v>
      </c>
      <c r="AK10" s="7" t="s">
        <v>58</v>
      </c>
      <c r="AL10" s="7">
        <f t="shared" ref="AL10:AU10" si="41">+AL26+AL27+AL28</f>
        <v>58</v>
      </c>
      <c r="AM10" s="7">
        <f t="shared" si="41"/>
        <v>72</v>
      </c>
      <c r="AN10" s="7">
        <f t="shared" si="41"/>
        <v>56</v>
      </c>
      <c r="AO10" s="7">
        <f t="shared" si="41"/>
        <v>72</v>
      </c>
      <c r="AP10" s="7">
        <f t="shared" si="41"/>
        <v>57.5</v>
      </c>
      <c r="AQ10" s="7">
        <f t="shared" si="41"/>
        <v>73</v>
      </c>
      <c r="AR10" s="7">
        <f t="shared" si="41"/>
        <v>39.5</v>
      </c>
      <c r="AS10" s="7">
        <f t="shared" si="41"/>
        <v>51</v>
      </c>
      <c r="AT10" s="7">
        <f t="shared" si="41"/>
        <v>41</v>
      </c>
      <c r="AU10" s="7">
        <f t="shared" si="41"/>
        <v>51</v>
      </c>
      <c r="AV10" s="7">
        <f t="shared" ref="AV10:BA10" si="42">+AV26+AV27+AV28</f>
        <v>37</v>
      </c>
      <c r="AW10" s="7">
        <f t="shared" si="42"/>
        <v>53</v>
      </c>
      <c r="AX10" s="7">
        <f t="shared" si="42"/>
        <v>35</v>
      </c>
      <c r="AY10" s="7">
        <f t="shared" si="42"/>
        <v>44</v>
      </c>
      <c r="AZ10" s="7">
        <f t="shared" si="42"/>
        <v>36</v>
      </c>
      <c r="BA10" s="7">
        <f t="shared" si="42"/>
        <v>44</v>
      </c>
      <c r="BB10" s="7">
        <f>+BB26+BB27+BB28</f>
        <v>34</v>
      </c>
      <c r="BC10" s="7">
        <f>+BC26+BC27+BC28</f>
        <v>44</v>
      </c>
      <c r="BD10" s="65"/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8" thickBot="1" x14ac:dyDescent="0.3">
      <c r="A11" s="152" t="s">
        <v>99</v>
      </c>
      <c r="B11" s="21">
        <f t="shared" ref="B11:G11" si="43">+B26</f>
        <v>0.21596799999999999</v>
      </c>
      <c r="C11" s="21">
        <f t="shared" si="43"/>
        <v>33.163512000000004</v>
      </c>
      <c r="D11" s="21">
        <f t="shared" si="43"/>
        <v>-15.7017925</v>
      </c>
      <c r="E11" s="22">
        <f t="shared" si="43"/>
        <v>2.5230000000000001</v>
      </c>
      <c r="F11" s="22">
        <f t="shared" si="43"/>
        <v>29.978772999999997</v>
      </c>
      <c r="G11" s="23">
        <f t="shared" si="43"/>
        <v>-6.1094079999999993</v>
      </c>
      <c r="H11" s="152" t="s">
        <v>96</v>
      </c>
      <c r="I11" s="21">
        <f t="shared" ref="I11:N11" si="44">+I26</f>
        <v>2.1317629999999999</v>
      </c>
      <c r="J11" s="21">
        <f t="shared" si="44"/>
        <v>33.355591000000004</v>
      </c>
      <c r="K11" s="21">
        <f t="shared" si="44"/>
        <v>-13.751741000000003</v>
      </c>
      <c r="L11" s="22">
        <f t="shared" si="44"/>
        <v>6.2161040000000005</v>
      </c>
      <c r="M11" s="22">
        <f t="shared" si="44"/>
        <v>29.624556999999996</v>
      </c>
      <c r="N11" s="23">
        <f t="shared" si="44"/>
        <v>-1.9159829999999893</v>
      </c>
      <c r="O11" s="24"/>
      <c r="P11" s="21">
        <f t="shared" ref="P11:U11" si="45">+P26</f>
        <v>2.7251940000000001</v>
      </c>
      <c r="Q11" s="21">
        <f t="shared" si="45"/>
        <v>30.564895</v>
      </c>
      <c r="R11" s="21">
        <f t="shared" si="45"/>
        <v>-7.7712119999999949</v>
      </c>
      <c r="S11" s="22">
        <f t="shared" si="45"/>
        <v>7.2037009999999997</v>
      </c>
      <c r="T11" s="22">
        <f t="shared" si="45"/>
        <v>31.272687999999999</v>
      </c>
      <c r="U11" s="23">
        <f t="shared" si="45"/>
        <v>-1.1209170000000022</v>
      </c>
      <c r="V11" s="24"/>
      <c r="W11" s="21">
        <v>0</v>
      </c>
      <c r="X11" s="21">
        <v>0</v>
      </c>
      <c r="Y11" s="21">
        <f t="shared" si="12"/>
        <v>0</v>
      </c>
      <c r="Z11" s="22">
        <f t="shared" si="39"/>
        <v>4.8047009999999997</v>
      </c>
      <c r="AA11" s="22">
        <f t="shared" si="39"/>
        <v>44.013506</v>
      </c>
      <c r="AB11" s="23">
        <f t="shared" si="39"/>
        <v>-15.631070999999997</v>
      </c>
      <c r="AC11" s="24"/>
      <c r="AD11" s="21">
        <f t="shared" ref="AD11:AI11" si="46">+B11+I11+P11+W11</f>
        <v>5.0729249999999997</v>
      </c>
      <c r="AE11" s="21">
        <f t="shared" si="46"/>
        <v>97.083998000000008</v>
      </c>
      <c r="AF11" s="21">
        <f t="shared" si="46"/>
        <v>-37.224745499999997</v>
      </c>
      <c r="AG11" s="22">
        <f t="shared" si="46"/>
        <v>20.747506000000001</v>
      </c>
      <c r="AH11" s="22">
        <f t="shared" si="46"/>
        <v>134.88952399999999</v>
      </c>
      <c r="AI11" s="23">
        <f t="shared" si="46"/>
        <v>-24.777378999999989</v>
      </c>
      <c r="AK11" s="7" t="s">
        <v>98</v>
      </c>
      <c r="AL11" s="7">
        <f>+AL25</f>
        <v>0</v>
      </c>
      <c r="AM11" s="7">
        <f t="shared" ref="AM11:AU11" si="47">+AM25</f>
        <v>0</v>
      </c>
      <c r="AN11" s="7">
        <f t="shared" si="47"/>
        <v>0</v>
      </c>
      <c r="AO11" s="7">
        <f t="shared" si="47"/>
        <v>0</v>
      </c>
      <c r="AP11" s="7">
        <f t="shared" si="47"/>
        <v>0</v>
      </c>
      <c r="AQ11" s="7">
        <f t="shared" si="47"/>
        <v>0</v>
      </c>
      <c r="AR11" s="7">
        <f t="shared" si="47"/>
        <v>0</v>
      </c>
      <c r="AS11" s="7">
        <f t="shared" si="47"/>
        <v>0</v>
      </c>
      <c r="AT11" s="7">
        <f t="shared" si="47"/>
        <v>0</v>
      </c>
      <c r="AU11" s="7">
        <f t="shared" si="47"/>
        <v>0</v>
      </c>
      <c r="AV11" s="7">
        <f t="shared" ref="AV11:BA11" si="48">+AV25</f>
        <v>0</v>
      </c>
      <c r="AW11" s="7">
        <f t="shared" si="48"/>
        <v>0</v>
      </c>
      <c r="AX11" s="7">
        <f t="shared" si="48"/>
        <v>19</v>
      </c>
      <c r="AY11" s="7">
        <f t="shared" si="48"/>
        <v>24</v>
      </c>
      <c r="AZ11" s="7">
        <f t="shared" si="48"/>
        <v>19</v>
      </c>
      <c r="BA11" s="7">
        <f t="shared" si="48"/>
        <v>24</v>
      </c>
      <c r="BB11" s="7">
        <f>+BB25</f>
        <v>18</v>
      </c>
      <c r="BC11" s="7">
        <f>+BC25</f>
        <v>24</v>
      </c>
      <c r="BD11" s="7"/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8" thickBot="1" x14ac:dyDescent="0.3">
      <c r="A12" s="8" t="s">
        <v>17</v>
      </c>
      <c r="B12" s="36">
        <f t="shared" ref="B12:G12" si="49">SUM(B3:B11)</f>
        <v>100.66806961</v>
      </c>
      <c r="C12" s="37">
        <f t="shared" si="49"/>
        <v>54.071289000000007</v>
      </c>
      <c r="D12" s="37">
        <f t="shared" si="49"/>
        <v>46.315662610000004</v>
      </c>
      <c r="E12" s="39">
        <f t="shared" si="49"/>
        <v>97.298749999999998</v>
      </c>
      <c r="F12" s="39">
        <f t="shared" si="49"/>
        <v>52.310209999999998</v>
      </c>
      <c r="G12" s="40">
        <f t="shared" si="49"/>
        <v>44.988539999999993</v>
      </c>
      <c r="H12" s="8" t="s">
        <v>17</v>
      </c>
      <c r="I12" s="36">
        <f t="shared" ref="I12:N12" si="50">SUM(I3:I11)</f>
        <v>94.209201520000008</v>
      </c>
      <c r="J12" s="37">
        <f t="shared" si="50"/>
        <v>59.979376000000002</v>
      </c>
      <c r="K12" s="37">
        <f t="shared" si="50"/>
        <v>34.129964519999994</v>
      </c>
      <c r="L12" s="38">
        <f t="shared" si="50"/>
        <v>111.60342199999999</v>
      </c>
      <c r="M12" s="39">
        <f t="shared" si="50"/>
        <v>55.578954999999993</v>
      </c>
      <c r="N12" s="40">
        <f t="shared" si="50"/>
        <v>56.023991000000009</v>
      </c>
      <c r="O12" s="25"/>
      <c r="P12" s="36">
        <f t="shared" ref="P12:U12" si="51">SUM(P3:P11)</f>
        <v>82.539480000000026</v>
      </c>
      <c r="Q12" s="37">
        <f t="shared" si="51"/>
        <v>62.14443399999999</v>
      </c>
      <c r="R12" s="37">
        <f t="shared" si="51"/>
        <v>20.395046000000011</v>
      </c>
      <c r="S12" s="38">
        <f t="shared" si="51"/>
        <v>123.813053</v>
      </c>
      <c r="T12" s="39">
        <f t="shared" si="51"/>
        <v>58.601922000000002</v>
      </c>
      <c r="U12" s="40">
        <f t="shared" si="51"/>
        <v>65.211130999999995</v>
      </c>
      <c r="V12" s="25"/>
      <c r="W12" s="36">
        <f t="shared" ref="W12:AB12" si="52">SUM(W3:W11)</f>
        <v>0</v>
      </c>
      <c r="X12" s="37">
        <f t="shared" si="52"/>
        <v>0</v>
      </c>
      <c r="Y12" s="37">
        <f t="shared" si="52"/>
        <v>0</v>
      </c>
      <c r="Z12" s="38">
        <f t="shared" si="52"/>
        <v>176.78278099999997</v>
      </c>
      <c r="AA12" s="39">
        <f t="shared" si="52"/>
        <v>74.067870999999997</v>
      </c>
      <c r="AB12" s="40">
        <f t="shared" si="52"/>
        <v>102.71491</v>
      </c>
      <c r="AC12" s="24"/>
      <c r="AD12" s="36">
        <f t="shared" ref="AD12:AI12" si="53">SUM(AD3:AD11)</f>
        <v>277.41675113000002</v>
      </c>
      <c r="AE12" s="37">
        <f t="shared" si="53"/>
        <v>176.195099</v>
      </c>
      <c r="AF12" s="37">
        <f t="shared" si="53"/>
        <v>100.84067312999998</v>
      </c>
      <c r="AG12" s="38">
        <f t="shared" si="53"/>
        <v>509.49800600000003</v>
      </c>
      <c r="AH12" s="39">
        <f t="shared" si="53"/>
        <v>240.55895799999999</v>
      </c>
      <c r="AI12" s="40">
        <f t="shared" si="53"/>
        <v>268.93857200000002</v>
      </c>
      <c r="AK12" s="7" t="s">
        <v>33</v>
      </c>
      <c r="AL12" s="7">
        <f t="shared" ref="AL12:AU12" si="54">+AL30</f>
        <v>220</v>
      </c>
      <c r="AM12" s="7">
        <f t="shared" si="54"/>
        <v>230</v>
      </c>
      <c r="AN12" s="7">
        <f t="shared" si="54"/>
        <v>233</v>
      </c>
      <c r="AO12" s="7">
        <f t="shared" si="54"/>
        <v>228</v>
      </c>
      <c r="AP12" s="7">
        <f t="shared" si="54"/>
        <v>228</v>
      </c>
      <c r="AQ12" s="7">
        <f t="shared" si="54"/>
        <v>228</v>
      </c>
      <c r="AR12" s="7">
        <f t="shared" si="54"/>
        <v>145</v>
      </c>
      <c r="AS12" s="7">
        <f t="shared" si="54"/>
        <v>106</v>
      </c>
      <c r="AT12" s="7">
        <f t="shared" si="54"/>
        <v>158</v>
      </c>
      <c r="AU12" s="7">
        <f t="shared" si="54"/>
        <v>118</v>
      </c>
      <c r="AV12" s="7">
        <f t="shared" ref="AV12:BA12" si="55">+AV30</f>
        <v>151</v>
      </c>
      <c r="AW12" s="7">
        <f t="shared" si="55"/>
        <v>120</v>
      </c>
      <c r="AX12" s="7">
        <f t="shared" si="55"/>
        <v>144</v>
      </c>
      <c r="AY12" s="7">
        <f t="shared" si="55"/>
        <v>120</v>
      </c>
      <c r="AZ12" s="7">
        <f t="shared" si="55"/>
        <v>141</v>
      </c>
      <c r="BA12" s="7">
        <f t="shared" si="55"/>
        <v>120</v>
      </c>
      <c r="BB12" s="7">
        <f>+BB30</f>
        <v>138</v>
      </c>
      <c r="BC12" s="7">
        <f>+BC30</f>
        <v>118</v>
      </c>
      <c r="BD12" s="106"/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5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56">SUM(AL4:AL12)</f>
        <v>545</v>
      </c>
      <c r="AM13" s="106">
        <f t="shared" si="56"/>
        <v>622</v>
      </c>
      <c r="AN13" s="106">
        <f t="shared" si="56"/>
        <v>551</v>
      </c>
      <c r="AO13" s="106">
        <f t="shared" si="56"/>
        <v>620</v>
      </c>
      <c r="AP13" s="106">
        <f t="shared" si="56"/>
        <v>562</v>
      </c>
      <c r="AQ13" s="106">
        <f t="shared" si="56"/>
        <v>635</v>
      </c>
      <c r="AR13" s="106">
        <f t="shared" si="56"/>
        <v>464</v>
      </c>
      <c r="AS13" s="106">
        <f t="shared" si="56"/>
        <v>513</v>
      </c>
      <c r="AT13" s="106">
        <f t="shared" si="56"/>
        <v>523</v>
      </c>
      <c r="AU13" s="106">
        <f t="shared" si="56"/>
        <v>524</v>
      </c>
      <c r="AV13" s="106">
        <f t="shared" ref="AV13:BB13" si="57">SUM(AV4:AV12)</f>
        <v>497</v>
      </c>
      <c r="AW13" s="106">
        <f t="shared" si="57"/>
        <v>533</v>
      </c>
      <c r="AX13" s="106">
        <f t="shared" si="57"/>
        <v>541</v>
      </c>
      <c r="AY13" s="106">
        <f t="shared" si="57"/>
        <v>578</v>
      </c>
      <c r="AZ13" s="106">
        <f t="shared" si="57"/>
        <v>553</v>
      </c>
      <c r="BA13" s="106">
        <f t="shared" si="57"/>
        <v>580</v>
      </c>
      <c r="BB13" s="106">
        <f t="shared" si="57"/>
        <v>557</v>
      </c>
      <c r="BC13" s="106">
        <f>SUM(BC4:BC12)</f>
        <v>578</v>
      </c>
      <c r="BD13" s="65"/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5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5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8" thickBot="1" x14ac:dyDescent="0.3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+'[5]Mgmt Summary'!J9/1000</f>
        <v>28.864211000000001</v>
      </c>
      <c r="Q16" s="21">
        <f>+'[5]Mgmt Summary'!M9/1000</f>
        <v>7.9809809999999999</v>
      </c>
      <c r="R16" s="21">
        <f>+'[5]Mgmt Summary'!O9/1000</f>
        <v>13.858067999999999</v>
      </c>
      <c r="S16" s="22">
        <f>+'[5]Mgmt Summary'!C9/1000</f>
        <v>32.5</v>
      </c>
      <c r="T16" s="22">
        <f>+[5]Expenses!E9/1000</f>
        <v>6.9133320000000005</v>
      </c>
      <c r="U16" s="75">
        <f>+'[5]Mgmt Summary'!E9/1000</f>
        <v>15.606718000000001</v>
      </c>
      <c r="V16" s="24"/>
      <c r="W16" s="21">
        <f t="shared" ref="W16:X22" si="58">+W3</f>
        <v>0</v>
      </c>
      <c r="X16" s="21">
        <f t="shared" si="58"/>
        <v>0</v>
      </c>
      <c r="Y16" s="21">
        <f>+W16-X16</f>
        <v>0</v>
      </c>
      <c r="Z16" s="22">
        <f>+'[6]Mgmt Summary'!C9/1000</f>
        <v>45</v>
      </c>
      <c r="AA16" s="22">
        <f>+[6]Expenses!E9/1000</f>
        <v>6.9031189999999993</v>
      </c>
      <c r="AB16" s="75">
        <f>+'[6]Mgmt Summary'!E9/1000</f>
        <v>28.078257000000001</v>
      </c>
      <c r="AC16" s="3"/>
      <c r="AD16" s="21">
        <f t="shared" ref="AD16:AD24" si="59">+B16+I16+P16+W16</f>
        <v>123.63219700000001</v>
      </c>
      <c r="AE16" s="21">
        <f t="shared" ref="AE16:AE24" si="60">+C16+J16+Q16+X16</f>
        <v>21.883891999999999</v>
      </c>
      <c r="AF16" s="21">
        <f t="shared" ref="AF16:AF24" si="61">+D16+K16+R16+Y16</f>
        <v>77.953717499999996</v>
      </c>
      <c r="AG16" s="22">
        <f t="shared" ref="AG16:AG24" si="62">+E16+L16+S16+Z16</f>
        <v>150</v>
      </c>
      <c r="AH16" s="22">
        <f t="shared" ref="AH16:AH24" si="63">+F16+M16+T16+AA16</f>
        <v>27.578534000000001</v>
      </c>
      <c r="AI16" s="23">
        <f t="shared" ref="AI16:AI24" si="64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5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+('[5]Mgmt Summary'!J10+'[5]Mgmt Summary'!$J$11)/1000</f>
        <v>32.464047000000001</v>
      </c>
      <c r="Q17" s="21">
        <f>+('[5]Mgmt Summary'!M10+'[5]Mgmt Summary'!M11)/1000</f>
        <v>5.1395629999999999</v>
      </c>
      <c r="R17" s="21">
        <f>+('[5]Mgmt Summary'!O10+'[5]Mgmt Summary'!O11)/1000</f>
        <v>21.846977999999996</v>
      </c>
      <c r="S17" s="22">
        <f>+'[5]Mgmt Summary'!C10/1000+'[5]Mgmt Summary'!C11/1000</f>
        <v>18.75</v>
      </c>
      <c r="T17" s="22">
        <f>+[5]Expenses!E10/1000+[5]Expenses!E11/1000</f>
        <v>5.4528499999999998</v>
      </c>
      <c r="U17" s="23">
        <f>+'[5]Mgmt Summary'!E10/1000+'[5]Mgmt Summary'!E11/1000</f>
        <v>9.1264590000000005</v>
      </c>
      <c r="V17" s="24"/>
      <c r="W17" s="21">
        <f t="shared" si="58"/>
        <v>0</v>
      </c>
      <c r="X17" s="21">
        <f t="shared" si="58"/>
        <v>0</v>
      </c>
      <c r="Y17" s="21">
        <f t="shared" ref="Y17:Y22" si="65">+W17-X17</f>
        <v>0</v>
      </c>
      <c r="Z17" s="22">
        <f>+'[6]Mgmt Summary'!C10/1000+'[6]Mgmt Summary'!C11/1000</f>
        <v>18.75</v>
      </c>
      <c r="AA17" s="22">
        <f>+[6]Expenses!E10/1000+[6]Expenses!E11/1000</f>
        <v>5.458742</v>
      </c>
      <c r="AB17" s="23">
        <f>+'[6]Mgmt Summary'!E10/1000+'[6]Mgmt Summary'!E11/1000</f>
        <v>9.1272389999999994</v>
      </c>
      <c r="AC17" s="24"/>
      <c r="AD17" s="21">
        <f t="shared" si="59"/>
        <v>78.957625849999999</v>
      </c>
      <c r="AE17" s="21">
        <f t="shared" si="60"/>
        <v>13.039581999999999</v>
      </c>
      <c r="AF17" s="21">
        <f t="shared" si="61"/>
        <v>53.33101585</v>
      </c>
      <c r="AG17" s="22">
        <f t="shared" si="62"/>
        <v>70</v>
      </c>
      <c r="AH17" s="22">
        <f t="shared" si="63"/>
        <v>20.285675999999999</v>
      </c>
      <c r="AI17" s="23">
        <f t="shared" si="64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8" thickBot="1" x14ac:dyDescent="0.3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+'[5]Mgmt Summary'!C12/1000</f>
        <v>0</v>
      </c>
      <c r="T18" s="22">
        <f>+[5]Expenses!E12/1000</f>
        <v>0</v>
      </c>
      <c r="U18" s="23">
        <f>+'[5]Mgmt Summary'!E12/1000</f>
        <v>0</v>
      </c>
      <c r="V18" s="24"/>
      <c r="W18" s="21">
        <f t="shared" si="58"/>
        <v>0</v>
      </c>
      <c r="X18" s="21">
        <f t="shared" si="58"/>
        <v>0</v>
      </c>
      <c r="Y18" s="21">
        <f t="shared" si="65"/>
        <v>0</v>
      </c>
      <c r="Z18" s="22">
        <f>+'[6]Mgmt Summary'!C12/1000</f>
        <v>0</v>
      </c>
      <c r="AA18" s="22">
        <f>+[6]Expenses!E12/1000</f>
        <v>0</v>
      </c>
      <c r="AB18" s="23">
        <f>+'[6]Mgmt Summary'!E12/1000</f>
        <v>0</v>
      </c>
      <c r="AC18" s="24"/>
      <c r="AD18" s="21">
        <f t="shared" si="59"/>
        <v>-6.2381530000000005</v>
      </c>
      <c r="AE18" s="21">
        <f t="shared" si="60"/>
        <v>0.57050299999999998</v>
      </c>
      <c r="AF18" s="21">
        <f t="shared" si="61"/>
        <v>-7.5603530000000001</v>
      </c>
      <c r="AG18" s="22">
        <f t="shared" si="62"/>
        <v>5</v>
      </c>
      <c r="AH18" s="22">
        <f t="shared" si="63"/>
        <v>1.213619</v>
      </c>
      <c r="AI18" s="23">
        <f t="shared" si="64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5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+'[5]Mgmt Summary'!J13/1000</f>
        <v>8.9260000000000002</v>
      </c>
      <c r="Q19" s="21">
        <f>+'[5]Mgmt Summary'!M13/1000</f>
        <v>2.5604989999999996</v>
      </c>
      <c r="R19" s="21">
        <f>+'[5]Mgmt Summary'!O13/1000</f>
        <v>5.1617360000000012</v>
      </c>
      <c r="S19" s="22">
        <f>+'[5]Mgmt Summary'!C13/1000</f>
        <v>8.6593520000000002</v>
      </c>
      <c r="T19" s="22">
        <f>+[5]Expenses!E13/1000</f>
        <v>1.5277240000000001</v>
      </c>
      <c r="U19" s="23">
        <f>+'[5]Mgmt Summary'!E13/1000</f>
        <v>5.3528970000000005</v>
      </c>
      <c r="V19" s="24"/>
      <c r="W19" s="21">
        <f t="shared" si="58"/>
        <v>0</v>
      </c>
      <c r="X19" s="21">
        <f t="shared" si="58"/>
        <v>0</v>
      </c>
      <c r="Y19" s="21">
        <f t="shared" si="65"/>
        <v>0</v>
      </c>
      <c r="Z19" s="22">
        <f>+'[6]Mgmt Summary'!C13/1000</f>
        <v>8.75258</v>
      </c>
      <c r="AA19" s="22">
        <f>+[6]Expenses!E13/1000</f>
        <v>1.5600810000000001</v>
      </c>
      <c r="AB19" s="23">
        <f>+'[6]Mgmt Summary'!E13/1000</f>
        <v>5.4157469999999996</v>
      </c>
      <c r="AC19" s="24"/>
      <c r="AD19" s="21">
        <f t="shared" si="59"/>
        <v>26.509</v>
      </c>
      <c r="AE19" s="21">
        <f t="shared" si="60"/>
        <v>5.7711759999999996</v>
      </c>
      <c r="AF19" s="21">
        <f t="shared" si="61"/>
        <v>17.647736000000002</v>
      </c>
      <c r="AG19" s="22">
        <f t="shared" si="62"/>
        <v>33.000002000000002</v>
      </c>
      <c r="AH19" s="22">
        <f t="shared" si="63"/>
        <v>6.3593350000000006</v>
      </c>
      <c r="AI19" s="23">
        <f t="shared" si="64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E19" s="100">
        <v>119</v>
      </c>
      <c r="BF19"/>
      <c r="BG19" s="100">
        <v>119</v>
      </c>
      <c r="BI19" s="100">
        <v>119</v>
      </c>
    </row>
    <row r="20" spans="1:65" x14ac:dyDescent="0.25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+'[5]Mgmt Summary'!J14/1000</f>
        <v>0.99688599999999972</v>
      </c>
      <c r="Q20" s="21">
        <f>+'[5]Mgmt Summary'!M14/1000</f>
        <v>2.093127</v>
      </c>
      <c r="R20" s="21">
        <f>+'[5]Mgmt Summary'!O14/1000</f>
        <v>-1.6838440000000001</v>
      </c>
      <c r="S20" s="22">
        <f>+'[5]Mgmt Summary'!C14/1000</f>
        <v>11.875</v>
      </c>
      <c r="T20" s="22">
        <f>+[5]Expenses!E14/1000</f>
        <v>2.5170659999999998</v>
      </c>
      <c r="U20" s="23">
        <f>+'[5]Mgmt Summary'!E14/1000</f>
        <v>8.401542000000001</v>
      </c>
      <c r="V20" s="24"/>
      <c r="W20" s="21">
        <f t="shared" si="58"/>
        <v>0</v>
      </c>
      <c r="X20" s="21">
        <f t="shared" si="58"/>
        <v>0</v>
      </c>
      <c r="Y20" s="21">
        <f t="shared" si="65"/>
        <v>0</v>
      </c>
      <c r="Z20" s="22">
        <f>+'[6]Mgmt Summary'!C14/1000</f>
        <v>8.875</v>
      </c>
      <c r="AA20" s="22">
        <f>+[6]Expenses!E14/1000</f>
        <v>2.5170659999999998</v>
      </c>
      <c r="AB20" s="23">
        <f>+'[6]Mgmt Summary'!E14/1000</f>
        <v>5.404592000000001</v>
      </c>
      <c r="AC20" s="24"/>
      <c r="AD20" s="21">
        <f t="shared" si="59"/>
        <v>5.2194702799999995</v>
      </c>
      <c r="AE20" s="21">
        <f t="shared" si="60"/>
        <v>4.1826729999999994</v>
      </c>
      <c r="AF20" s="21">
        <f t="shared" si="61"/>
        <v>-0.74085672000000002</v>
      </c>
      <c r="AG20" s="22">
        <f t="shared" si="62"/>
        <v>37.5</v>
      </c>
      <c r="AH20" s="22">
        <f t="shared" si="63"/>
        <v>9.1409020000000005</v>
      </c>
      <c r="AI20" s="23">
        <f t="shared" si="64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5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+'[5]Mgmt Summary'!J15/1000</f>
        <v>5.7214499999999999</v>
      </c>
      <c r="Q21" s="21">
        <f>+'[5]Mgmt Summary'!M15/1000</f>
        <v>3.047825</v>
      </c>
      <c r="R21" s="21">
        <f>+'[5]Mgmt Summary'!O15/1000</f>
        <v>1.4289799999999999</v>
      </c>
      <c r="S21" s="22">
        <f>+'[5]Mgmt Summary'!C15/1000</f>
        <v>27.37</v>
      </c>
      <c r="T21" s="22">
        <f>+[5]Expenses!E15/1000</f>
        <v>3.3204479999999998</v>
      </c>
      <c r="U21" s="23">
        <f>+'[5]Mgmt Summary'!E15/1000</f>
        <v>21.837183</v>
      </c>
      <c r="V21" s="24"/>
      <c r="W21" s="21">
        <f t="shared" si="58"/>
        <v>0</v>
      </c>
      <c r="X21" s="21">
        <f t="shared" si="58"/>
        <v>0</v>
      </c>
      <c r="Y21" s="21">
        <f t="shared" si="65"/>
        <v>0</v>
      </c>
      <c r="Z21" s="22">
        <f>+'[6]Mgmt Summary'!C15/1000</f>
        <v>29.545000000000002</v>
      </c>
      <c r="AA21" s="22">
        <f>+[6]Expenses!E15/1000</f>
        <v>3.3204450000000003</v>
      </c>
      <c r="AB21" s="23">
        <f>+'[6]Mgmt Summary'!E15/1000</f>
        <v>24.013662</v>
      </c>
      <c r="AC21" s="24"/>
      <c r="AD21" s="21">
        <f t="shared" si="59"/>
        <v>36.179206999999998</v>
      </c>
      <c r="AE21" s="21">
        <f t="shared" si="60"/>
        <v>7.7083300000000001</v>
      </c>
      <c r="AF21" s="21">
        <f t="shared" si="61"/>
        <v>24.066306999999998</v>
      </c>
      <c r="AG21" s="22">
        <f t="shared" si="62"/>
        <v>104.41500000000001</v>
      </c>
      <c r="AH21" s="22">
        <f t="shared" si="63"/>
        <v>13.850894999999998</v>
      </c>
      <c r="AI21" s="23">
        <f t="shared" si="64"/>
        <v>81.792205999999993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E21" s="100">
        <v>17</v>
      </c>
      <c r="BG21" s="100">
        <v>17</v>
      </c>
      <c r="BI21" s="100">
        <v>17</v>
      </c>
    </row>
    <row r="22" spans="1:65" x14ac:dyDescent="0.25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+'[5]Mgmt Summary'!J16/1000</f>
        <v>1.2664900000000001</v>
      </c>
      <c r="Q22" s="21">
        <f>+'[5]Mgmt Summary'!M16/1000</f>
        <v>3.6831990000000001</v>
      </c>
      <c r="R22" s="21">
        <f>+'[5]Mgmt Summary'!O16/1000</f>
        <v>-4.1581299999999999</v>
      </c>
      <c r="S22" s="22">
        <f>+'[5]Mgmt Summary'!C16/1000</f>
        <v>5.7050000000000001</v>
      </c>
      <c r="T22" s="22">
        <f>+[5]Expenses!E16/1000</f>
        <v>4.6250780000000002</v>
      </c>
      <c r="U22" s="23">
        <f>+'[5]Mgmt Summary'!E16/1000</f>
        <v>0.24683999999999923</v>
      </c>
      <c r="V22" s="24"/>
      <c r="W22" s="21">
        <f t="shared" si="58"/>
        <v>0</v>
      </c>
      <c r="X22" s="21">
        <f t="shared" si="58"/>
        <v>0</v>
      </c>
      <c r="Y22" s="21">
        <f t="shared" si="65"/>
        <v>0</v>
      </c>
      <c r="Z22" s="22">
        <f>+'[6]Mgmt Summary'!C16/1000</f>
        <v>13.3055</v>
      </c>
      <c r="AA22" s="22">
        <f>+[6]Expenses!E16/1000</f>
        <v>7.3221759999999998</v>
      </c>
      <c r="AB22" s="23">
        <f>+'[6]Mgmt Summary'!E16/1000</f>
        <v>4.5422900000000013</v>
      </c>
      <c r="AC22" s="24"/>
      <c r="AD22" s="21">
        <f t="shared" si="59"/>
        <v>2.9558960000000001</v>
      </c>
      <c r="AE22" s="21">
        <f t="shared" si="60"/>
        <v>9.8814609999999998</v>
      </c>
      <c r="AF22" s="21">
        <f t="shared" si="61"/>
        <v>-9.7688050000000004</v>
      </c>
      <c r="AG22" s="22">
        <f t="shared" si="62"/>
        <v>20.8215</v>
      </c>
      <c r="AH22" s="23">
        <f t="shared" si="63"/>
        <v>17.859677999999999</v>
      </c>
      <c r="AI22" s="23">
        <f t="shared" si="64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</f>
        <v>40</v>
      </c>
      <c r="BC22" s="100">
        <v>26</v>
      </c>
      <c r="BE22" s="100">
        <v>26</v>
      </c>
      <c r="BG22" s="100">
        <v>26</v>
      </c>
      <c r="BI22" s="100">
        <v>26</v>
      </c>
    </row>
    <row r="23" spans="1:65" x14ac:dyDescent="0.25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+'[5]Mgmt Summary'!J17/1000</f>
        <v>1.5743530000000001</v>
      </c>
      <c r="Q23" s="21">
        <f>+'[5]Mgmt Summary'!M17/1000</f>
        <v>6.1434679999999995</v>
      </c>
      <c r="R23" s="21">
        <f>+'[5]Mgmt Summary'!O17/1000</f>
        <v>-5.7566199999999998</v>
      </c>
      <c r="S23" s="22">
        <f>+'[5]Mgmt Summary'!C17/1000</f>
        <v>8</v>
      </c>
      <c r="T23" s="22">
        <f>+[5]Expenses!E17/1000</f>
        <v>1.43025</v>
      </c>
      <c r="U23" s="23">
        <f>+'[5]Mgmt Summary'!E17/1000</f>
        <v>5.3767870000000002</v>
      </c>
      <c r="V23" s="24"/>
      <c r="W23" s="21">
        <v>0</v>
      </c>
      <c r="X23" s="21">
        <v>0</v>
      </c>
      <c r="Y23" s="21">
        <v>0</v>
      </c>
      <c r="Z23" s="22">
        <f>+'[6]Mgmt Summary'!C17/1000</f>
        <v>44</v>
      </c>
      <c r="AA23" s="22">
        <f>+[6]Expenses!E17/1000</f>
        <v>1.43025</v>
      </c>
      <c r="AB23" s="23">
        <f>+'[6]Mgmt Summary'!E17/1000</f>
        <v>41.380572000000001</v>
      </c>
      <c r="AC23" s="24"/>
      <c r="AD23" s="21">
        <f t="shared" si="59"/>
        <v>4.0195590000000001</v>
      </c>
      <c r="AE23" s="21">
        <f t="shared" si="60"/>
        <v>14.484068999999998</v>
      </c>
      <c r="AF23" s="21">
        <f t="shared" si="61"/>
        <v>-13.807456999999999</v>
      </c>
      <c r="AG23" s="22">
        <f t="shared" si="62"/>
        <v>60</v>
      </c>
      <c r="AH23" s="23">
        <f t="shared" si="63"/>
        <v>5.7210000000000001</v>
      </c>
      <c r="AI23" s="23">
        <f t="shared" si="64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E23" s="100">
        <v>42</v>
      </c>
      <c r="BG23" s="100">
        <v>42</v>
      </c>
      <c r="BI23" s="100">
        <v>42</v>
      </c>
    </row>
    <row r="24" spans="1:65" x14ac:dyDescent="0.25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+'[5]Mgmt Summary'!J18/1000</f>
        <v>0</v>
      </c>
      <c r="Q24" s="21">
        <f>+'[5]Mgmt Summary'!M18/1000</f>
        <v>0</v>
      </c>
      <c r="R24" s="21">
        <f>+'[5]Mgmt Summary'!O18/1000</f>
        <v>0</v>
      </c>
      <c r="S24" s="22">
        <f>+'[5]Mgmt Summary'!C18/1000</f>
        <v>0</v>
      </c>
      <c r="T24" s="22">
        <f>+[5]Expenses!E18/1000</f>
        <v>0</v>
      </c>
      <c r="U24" s="23">
        <f>+'[5]Mgmt Summary'!E18/1000</f>
        <v>0</v>
      </c>
      <c r="V24" s="24"/>
      <c r="W24" s="21">
        <f>+W11</f>
        <v>0</v>
      </c>
      <c r="X24" s="21">
        <f>+X11</f>
        <v>0</v>
      </c>
      <c r="Y24" s="21">
        <f>+W24-X24</f>
        <v>0</v>
      </c>
      <c r="Z24" s="22">
        <f>+'[6]Mgmt Summary'!C18/1000</f>
        <v>0</v>
      </c>
      <c r="AA24" s="22">
        <f>+[6]Expenses!E18/1000</f>
        <v>0</v>
      </c>
      <c r="AB24" s="23">
        <f>+'[6]Mgmt Summary'!E18/1000</f>
        <v>0</v>
      </c>
      <c r="AC24" s="24"/>
      <c r="AD24" s="21">
        <f t="shared" si="59"/>
        <v>1.1081749999999997</v>
      </c>
      <c r="AE24" s="21">
        <f t="shared" si="60"/>
        <v>0.65853799999999996</v>
      </c>
      <c r="AF24" s="21">
        <f t="shared" si="61"/>
        <v>-0.52497600000000011</v>
      </c>
      <c r="AG24" s="22">
        <f t="shared" si="62"/>
        <v>0.51399799999999951</v>
      </c>
      <c r="AH24" s="22">
        <f t="shared" si="63"/>
        <v>0.57482299999999997</v>
      </c>
      <c r="AI24" s="23">
        <f t="shared" si="64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E24" s="100">
        <v>92</v>
      </c>
      <c r="BG24" s="100">
        <v>92</v>
      </c>
      <c r="BI24" s="100">
        <v>92</v>
      </c>
    </row>
    <row r="25" spans="1:65" x14ac:dyDescent="0.25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+'[5]Mgmt Summary'!J19/1000</f>
        <v>8.4899999999999993E-4</v>
      </c>
      <c r="Q25" s="21">
        <f>+'[5]Mgmt Summary'!M19/1000</f>
        <v>0.93087699999999995</v>
      </c>
      <c r="R25" s="21">
        <f>+'[5]Mgmt Summary'!O19/1000</f>
        <v>-2.53091</v>
      </c>
      <c r="S25" s="22">
        <f>+'[5]Mgmt Summary'!C19/1000</f>
        <v>3.75</v>
      </c>
      <c r="T25" s="22">
        <f>+[5]Expenses!E19/1000</f>
        <v>1.542486</v>
      </c>
      <c r="U25" s="23">
        <f>+'[5]Mgmt Summary'!E19/1000</f>
        <v>0.38362199999999985</v>
      </c>
      <c r="V25" s="24"/>
      <c r="W25" s="21"/>
      <c r="X25" s="21"/>
      <c r="Y25" s="21"/>
      <c r="Z25" s="22">
        <f>+'[6]Mgmt Summary'!C19/1000</f>
        <v>3.75</v>
      </c>
      <c r="AA25" s="22">
        <f>+[6]Expenses!E19/1000</f>
        <v>1.542486</v>
      </c>
      <c r="AB25" s="23">
        <f>+'[6]Mgmt Summary'!E19/1000</f>
        <v>0.38362199999999985</v>
      </c>
      <c r="AC25" s="24"/>
      <c r="AD25" s="21">
        <f t="shared" ref="AD25:AI25" si="66">+B25+I25+P25+W25</f>
        <v>8.4899999999999993E-4</v>
      </c>
      <c r="AE25" s="21">
        <f t="shared" si="66"/>
        <v>0.93087699999999995</v>
      </c>
      <c r="AF25" s="21">
        <f t="shared" si="66"/>
        <v>-2.53091</v>
      </c>
      <c r="AG25" s="22">
        <f t="shared" si="66"/>
        <v>7.5</v>
      </c>
      <c r="AH25" s="22">
        <f t="shared" si="66"/>
        <v>3.084972</v>
      </c>
      <c r="AI25" s="23">
        <f t="shared" si="66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E25" s="100">
        <v>27</v>
      </c>
      <c r="BG25" s="100">
        <v>27</v>
      </c>
      <c r="BI25" s="100">
        <v>27</v>
      </c>
    </row>
    <row r="26" spans="1:65" ht="13.8" thickBot="1" x14ac:dyDescent="0.3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SUM('[5]Mgmt Summary'!$J$20:$J$23)/1000</f>
        <v>2.7251940000000001</v>
      </c>
      <c r="Q26" s="21">
        <f>SUM('[5]Mgmt Summary'!M20:M23)/1000+'[5]Mgmt Summary'!$M$27/1000+'[5]Mgmt Summary'!$M$28/1000</f>
        <v>30.564895</v>
      </c>
      <c r="R26" s="21">
        <f>SUM('[5]Mgmt Summary'!O20:O23)/1000+'[5]Mgmt Summary'!$O$27/1000+'[5]Mgmt Summary'!$O$28/1000+'[5]Mgmt Summary'!$O$29/1000</f>
        <v>-7.7712119999999949</v>
      </c>
      <c r="S26" s="22">
        <f>+SUM(('[5]Mgmt Summary'!C20:C23))/1000</f>
        <v>7.2037009999999997</v>
      </c>
      <c r="T26" s="22">
        <f>+SUM(([5]Expenses!E20:E22))/1000+[5]Expenses!$E$27/1000</f>
        <v>31.272687999999999</v>
      </c>
      <c r="U26" s="76">
        <f>+SUM(('[5]Mgmt Summary'!E20:E23))/1000+'[5]Mgmt Summary'!$E$27/1000+'[5]Mgmt Summary'!$E$28/1000+'[5]Mgmt Summary'!$E$29/1000</f>
        <v>-1.1209170000000022</v>
      </c>
      <c r="V26" s="24"/>
      <c r="W26" s="21">
        <f>+W13</f>
        <v>0</v>
      </c>
      <c r="X26" s="21">
        <f>+X13</f>
        <v>0</v>
      </c>
      <c r="Y26" s="21">
        <f>+W26-X26</f>
        <v>0</v>
      </c>
      <c r="Z26" s="22">
        <f>('[6]Mgmt Summary'!C20+'[6]Mgmt Summary'!C21+'[6]Mgmt Summary'!C22+'[6]Mgmt Summary'!C23)/1000</f>
        <v>4.8047009999999997</v>
      </c>
      <c r="AA26" s="22">
        <f>+([6]Expenses!$E$20+[6]Expenses!$E$21+[6]Expenses!$E$22+[6]Expenses!$E$26)/1000</f>
        <v>44.013506</v>
      </c>
      <c r="AB26" s="76">
        <f>+('[6]Mgmt Summary'!$E$20+'[6]Mgmt Summary'!$E$21+'[6]Mgmt Summary'!$E$22+'[6]Mgmt Summary'!$E$23+'[6]Mgmt Summary'!$E$27+'[6]Mgmt Summary'!$E$28)/1000</f>
        <v>-15.631070999999997</v>
      </c>
      <c r="AC26" s="24"/>
      <c r="AD26" s="21">
        <f t="shared" ref="AD26:AI26" si="67">+B26+I26+P26+W26</f>
        <v>5.0729249999999997</v>
      </c>
      <c r="AE26" s="21">
        <f t="shared" si="67"/>
        <v>97.083998000000008</v>
      </c>
      <c r="AF26" s="21">
        <f t="shared" si="67"/>
        <v>-37.224745499999997</v>
      </c>
      <c r="AG26" s="22">
        <f t="shared" si="67"/>
        <v>20.747506000000001</v>
      </c>
      <c r="AH26" s="22">
        <f t="shared" si="67"/>
        <v>134.88952399999999</v>
      </c>
      <c r="AI26" s="23">
        <f t="shared" si="67"/>
        <v>-24.777378999999989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E26" s="100">
        <v>44</v>
      </c>
      <c r="BG26" s="100">
        <v>44</v>
      </c>
      <c r="BI26" s="100">
        <v>44</v>
      </c>
    </row>
    <row r="27" spans="1:65" ht="13.8" thickBot="1" x14ac:dyDescent="0.3">
      <c r="A27" s="8" t="s">
        <v>17</v>
      </c>
      <c r="B27" s="36">
        <f t="shared" ref="B27:G27" si="68">SUM(B16:B26)</f>
        <v>100.66806961</v>
      </c>
      <c r="C27" s="37">
        <f t="shared" si="68"/>
        <v>54.071289000000007</v>
      </c>
      <c r="D27" s="37">
        <f t="shared" si="68"/>
        <v>46.315662610000004</v>
      </c>
      <c r="E27" s="39">
        <f t="shared" si="68"/>
        <v>97.298749999999998</v>
      </c>
      <c r="F27" s="39">
        <f t="shared" si="68"/>
        <v>52.310209999999998</v>
      </c>
      <c r="G27" s="40">
        <f t="shared" si="68"/>
        <v>44.988539999999993</v>
      </c>
      <c r="H27" s="8" t="s">
        <v>17</v>
      </c>
      <c r="I27" s="36">
        <f t="shared" ref="I27:N27" si="69">SUM(I16:I26)</f>
        <v>94.209201520000008</v>
      </c>
      <c r="J27" s="36">
        <f t="shared" si="69"/>
        <v>59.979376000000002</v>
      </c>
      <c r="K27" s="36">
        <f t="shared" si="69"/>
        <v>34.129964519999994</v>
      </c>
      <c r="L27" s="38">
        <f t="shared" si="69"/>
        <v>111.60342199999999</v>
      </c>
      <c r="M27" s="39">
        <f t="shared" si="69"/>
        <v>55.578954999999993</v>
      </c>
      <c r="N27" s="40">
        <f t="shared" si="69"/>
        <v>56.023991000000009</v>
      </c>
      <c r="O27" s="25"/>
      <c r="P27" s="36">
        <f t="shared" ref="P27:U27" si="70">SUM(P16:P26)</f>
        <v>82.539480000000026</v>
      </c>
      <c r="Q27" s="37">
        <f t="shared" si="70"/>
        <v>62.14443399999999</v>
      </c>
      <c r="R27" s="37">
        <f t="shared" si="70"/>
        <v>20.395046000000011</v>
      </c>
      <c r="S27" s="38">
        <f t="shared" si="70"/>
        <v>123.813053</v>
      </c>
      <c r="T27" s="39">
        <f t="shared" si="70"/>
        <v>58.601922000000002</v>
      </c>
      <c r="U27" s="40">
        <f t="shared" si="70"/>
        <v>65.211130999999995</v>
      </c>
      <c r="V27" s="25"/>
      <c r="W27" s="36">
        <f t="shared" ref="W27:AB27" si="71">SUM(W16:W26)</f>
        <v>0</v>
      </c>
      <c r="X27" s="37">
        <f t="shared" si="71"/>
        <v>0</v>
      </c>
      <c r="Y27" s="37">
        <f t="shared" si="71"/>
        <v>0</v>
      </c>
      <c r="Z27" s="38">
        <f t="shared" si="71"/>
        <v>176.78278099999997</v>
      </c>
      <c r="AA27" s="39">
        <f t="shared" si="71"/>
        <v>74.067870999999997</v>
      </c>
      <c r="AB27" s="40">
        <f t="shared" si="71"/>
        <v>102.71491</v>
      </c>
      <c r="AC27" s="24"/>
      <c r="AD27" s="36">
        <f t="shared" ref="AD27:AI27" si="72">SUM(AD16:AD26)</f>
        <v>277.41675113000008</v>
      </c>
      <c r="AE27" s="37">
        <f t="shared" si="72"/>
        <v>176.19509899999997</v>
      </c>
      <c r="AF27" s="37">
        <f t="shared" si="72"/>
        <v>100.84067312999998</v>
      </c>
      <c r="AG27" s="38">
        <f t="shared" si="72"/>
        <v>509.49800600000003</v>
      </c>
      <c r="AH27" s="39">
        <f t="shared" si="72"/>
        <v>240.55895799999999</v>
      </c>
      <c r="AI27" s="40">
        <f t="shared" si="72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5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5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/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5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5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3">SUM(AL19:AL30)</f>
        <v>545</v>
      </c>
      <c r="AM31" s="106">
        <f t="shared" si="73"/>
        <v>622</v>
      </c>
      <c r="AN31" s="106">
        <f t="shared" si="73"/>
        <v>551</v>
      </c>
      <c r="AO31" s="106">
        <f t="shared" si="73"/>
        <v>620</v>
      </c>
      <c r="AP31" s="106">
        <f t="shared" si="73"/>
        <v>562</v>
      </c>
      <c r="AQ31" s="106">
        <f t="shared" si="73"/>
        <v>635</v>
      </c>
      <c r="AR31" s="106">
        <f t="shared" si="73"/>
        <v>464</v>
      </c>
      <c r="AS31" s="106">
        <f>SUM(AS19:AS30)</f>
        <v>513</v>
      </c>
      <c r="AT31" s="106">
        <f t="shared" si="73"/>
        <v>523</v>
      </c>
      <c r="AU31" s="106">
        <f t="shared" ref="AU31:BB31" si="74">SUM(AU19:AU30)</f>
        <v>524</v>
      </c>
      <c r="AV31" s="106">
        <f t="shared" si="74"/>
        <v>497</v>
      </c>
      <c r="AW31" s="106">
        <f t="shared" si="74"/>
        <v>533</v>
      </c>
      <c r="AX31" s="106">
        <f t="shared" si="74"/>
        <v>541</v>
      </c>
      <c r="AY31" s="106">
        <f t="shared" si="74"/>
        <v>578</v>
      </c>
      <c r="AZ31" s="106">
        <f t="shared" si="74"/>
        <v>553</v>
      </c>
      <c r="BA31" s="106">
        <f t="shared" si="74"/>
        <v>580</v>
      </c>
      <c r="BB31" s="106">
        <f t="shared" si="74"/>
        <v>557</v>
      </c>
      <c r="BC31" s="106">
        <f>SUM(BC19:BC30)</f>
        <v>578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8" thickBot="1" x14ac:dyDescent="0.3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5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8" thickBot="1" x14ac:dyDescent="0.3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5">
      <c r="A35" s="62" t="s">
        <v>34</v>
      </c>
      <c r="B35" s="51">
        <f t="shared" ref="B35:B42" si="75">+B3</f>
        <v>61.971161000000002</v>
      </c>
      <c r="C35" s="51">
        <f t="shared" ref="C35:C43" si="76">+B35+I3</f>
        <v>94.767986000000008</v>
      </c>
      <c r="D35" s="51">
        <f t="shared" ref="D35:D43" si="77">+C35+P3</f>
        <v>123.63219700000001</v>
      </c>
      <c r="E35" s="52">
        <f t="shared" ref="E35:E43" si="78">+D35+W3</f>
        <v>123.63219700000001</v>
      </c>
      <c r="H35" s="62" t="s">
        <v>34</v>
      </c>
      <c r="I35" s="50">
        <f t="shared" ref="I35:I41" si="79">+E3</f>
        <v>40</v>
      </c>
      <c r="J35" s="51">
        <f t="shared" ref="J35:J43" si="80">+I35+L3</f>
        <v>72.5</v>
      </c>
      <c r="K35" s="51">
        <f t="shared" ref="K35:K43" si="81">+J35+S3</f>
        <v>105</v>
      </c>
      <c r="L35" s="52">
        <f t="shared" ref="L35:L43" si="82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5">
      <c r="A36" s="63" t="s">
        <v>42</v>
      </c>
      <c r="B36" s="54">
        <f t="shared" si="75"/>
        <v>14.040902329999998</v>
      </c>
      <c r="C36" s="54">
        <f t="shared" si="76"/>
        <v>40.255425850000002</v>
      </c>
      <c r="D36" s="54">
        <f t="shared" si="77"/>
        <v>72.719472850000002</v>
      </c>
      <c r="E36" s="55">
        <f t="shared" si="78"/>
        <v>72.719472850000002</v>
      </c>
      <c r="H36" s="63" t="s">
        <v>42</v>
      </c>
      <c r="I36" s="53">
        <f t="shared" si="79"/>
        <v>18.75</v>
      </c>
      <c r="J36" s="54">
        <f t="shared" si="80"/>
        <v>37.5</v>
      </c>
      <c r="K36" s="54">
        <f t="shared" si="81"/>
        <v>56.25</v>
      </c>
      <c r="L36" s="55">
        <f t="shared" si="82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5">
      <c r="A37" s="63" t="s">
        <v>0</v>
      </c>
      <c r="B37" s="54">
        <f t="shared" si="75"/>
        <v>8.7249999999999996</v>
      </c>
      <c r="C37" s="54">
        <f t="shared" si="76"/>
        <v>17.582999999999998</v>
      </c>
      <c r="D37" s="54">
        <f t="shared" si="77"/>
        <v>26.509</v>
      </c>
      <c r="E37" s="55">
        <f t="shared" si="78"/>
        <v>26.509</v>
      </c>
      <c r="H37" s="63" t="s">
        <v>0</v>
      </c>
      <c r="I37" s="53">
        <f t="shared" si="79"/>
        <v>8.5092510000000008</v>
      </c>
      <c r="J37" s="54">
        <f t="shared" si="80"/>
        <v>15.58807</v>
      </c>
      <c r="K37" s="54">
        <f t="shared" si="81"/>
        <v>24.247422</v>
      </c>
      <c r="L37" s="55">
        <f t="shared" si="82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5">
      <c r="A38" s="63" t="s">
        <v>28</v>
      </c>
      <c r="B38" s="54">
        <f t="shared" si="75"/>
        <v>1.6720152800000001</v>
      </c>
      <c r="C38" s="54">
        <f t="shared" si="76"/>
        <v>4.2225842799999995</v>
      </c>
      <c r="D38" s="54">
        <f t="shared" si="77"/>
        <v>5.2194702799999995</v>
      </c>
      <c r="E38" s="55">
        <f t="shared" si="78"/>
        <v>5.2194702799999995</v>
      </c>
      <c r="H38" s="63" t="s">
        <v>28</v>
      </c>
      <c r="I38" s="53">
        <f t="shared" si="79"/>
        <v>4.875</v>
      </c>
      <c r="J38" s="54">
        <f t="shared" si="80"/>
        <v>16.75</v>
      </c>
      <c r="K38" s="54">
        <f t="shared" si="81"/>
        <v>28.625</v>
      </c>
      <c r="L38" s="55">
        <f t="shared" si="82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5">
      <c r="A39" s="63" t="s">
        <v>27</v>
      </c>
      <c r="B39" s="54">
        <f t="shared" si="75"/>
        <v>13.281756999999999</v>
      </c>
      <c r="C39" s="54">
        <f t="shared" si="76"/>
        <v>30.457756999999997</v>
      </c>
      <c r="D39" s="54">
        <f t="shared" si="77"/>
        <v>36.179206999999998</v>
      </c>
      <c r="E39" s="55">
        <f t="shared" si="78"/>
        <v>36.179206999999998</v>
      </c>
      <c r="H39" s="63" t="s">
        <v>27</v>
      </c>
      <c r="I39" s="53">
        <f t="shared" si="79"/>
        <v>20</v>
      </c>
      <c r="J39" s="54">
        <f t="shared" si="80"/>
        <v>47.5</v>
      </c>
      <c r="K39" s="54">
        <f t="shared" si="81"/>
        <v>74.87</v>
      </c>
      <c r="L39" s="55">
        <f t="shared" si="82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5">
      <c r="A40" s="63" t="s">
        <v>40</v>
      </c>
      <c r="B40" s="54">
        <f t="shared" si="75"/>
        <v>4.0953999999999997E-2</v>
      </c>
      <c r="C40" s="54">
        <f t="shared" si="76"/>
        <v>1.689406</v>
      </c>
      <c r="D40" s="54">
        <f t="shared" si="77"/>
        <v>2.9558960000000001</v>
      </c>
      <c r="E40" s="55">
        <f t="shared" si="78"/>
        <v>2.9558960000000001</v>
      </c>
      <c r="H40" s="63" t="s">
        <v>40</v>
      </c>
      <c r="I40" s="53">
        <f t="shared" si="79"/>
        <v>0.5</v>
      </c>
      <c r="J40" s="54">
        <f t="shared" si="80"/>
        <v>1.8109999999999999</v>
      </c>
      <c r="K40" s="54">
        <f t="shared" si="81"/>
        <v>7.516</v>
      </c>
      <c r="L40" s="55">
        <f t="shared" si="82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5">
      <c r="A41" s="63" t="s">
        <v>43</v>
      </c>
      <c r="B41" s="54">
        <f t="shared" si="75"/>
        <v>0.72031200000000006</v>
      </c>
      <c r="C41" s="54">
        <f t="shared" si="76"/>
        <v>3.5533809999999999</v>
      </c>
      <c r="D41" s="54">
        <f t="shared" si="77"/>
        <v>5.1277340000000002</v>
      </c>
      <c r="E41" s="55">
        <f t="shared" si="78"/>
        <v>5.1277340000000002</v>
      </c>
      <c r="H41" s="63" t="s">
        <v>43</v>
      </c>
      <c r="I41" s="53">
        <f t="shared" si="79"/>
        <v>2.1414989999999996</v>
      </c>
      <c r="J41" s="54">
        <f t="shared" si="80"/>
        <v>8.5139979999999991</v>
      </c>
      <c r="K41" s="54">
        <f t="shared" si="81"/>
        <v>16.513998000000001</v>
      </c>
      <c r="L41" s="55">
        <f t="shared" si="82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5">
      <c r="A42" s="63" t="s">
        <v>98</v>
      </c>
      <c r="B42" s="54">
        <f t="shared" si="75"/>
        <v>0</v>
      </c>
      <c r="C42" s="54">
        <f t="shared" si="76"/>
        <v>0</v>
      </c>
      <c r="D42" s="54">
        <f t="shared" si="77"/>
        <v>8.4899999999999993E-4</v>
      </c>
      <c r="E42" s="55">
        <f t="shared" si="78"/>
        <v>8.4899999999999993E-4</v>
      </c>
      <c r="H42" s="63" t="s">
        <v>98</v>
      </c>
      <c r="I42" s="53">
        <f>+E10</f>
        <v>0</v>
      </c>
      <c r="J42" s="54">
        <f t="shared" si="80"/>
        <v>0</v>
      </c>
      <c r="K42" s="54">
        <f t="shared" si="81"/>
        <v>3.75</v>
      </c>
      <c r="L42" s="55">
        <f t="shared" si="82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8" thickBot="1" x14ac:dyDescent="0.3">
      <c r="A43" s="64" t="s">
        <v>35</v>
      </c>
      <c r="B43" s="54">
        <f>+B11</f>
        <v>0.21596799999999999</v>
      </c>
      <c r="C43" s="54">
        <f t="shared" si="76"/>
        <v>2.347731</v>
      </c>
      <c r="D43" s="54">
        <f t="shared" si="77"/>
        <v>5.0729249999999997</v>
      </c>
      <c r="E43" s="55">
        <f t="shared" si="78"/>
        <v>5.0729249999999997</v>
      </c>
      <c r="H43" s="64" t="s">
        <v>35</v>
      </c>
      <c r="I43" s="53">
        <f>+E11</f>
        <v>2.5230000000000001</v>
      </c>
      <c r="J43" s="54">
        <f t="shared" si="80"/>
        <v>8.7391040000000011</v>
      </c>
      <c r="K43" s="54">
        <f t="shared" si="81"/>
        <v>15.942805</v>
      </c>
      <c r="L43" s="55">
        <f t="shared" si="82"/>
        <v>20.747506000000001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8" thickBot="1" x14ac:dyDescent="0.3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277.41675113000002</v>
      </c>
      <c r="E44" s="43">
        <f>SUM(E35:E43)</f>
        <v>277.41675113000002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509.49800600000003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5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5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82.539480000000026</v>
      </c>
      <c r="E47" s="28">
        <f>+W12</f>
        <v>0</v>
      </c>
      <c r="F47" s="34">
        <f>SUM(B47:E47)</f>
        <v>277.41675113000002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176.78278099999997</v>
      </c>
      <c r="M47" s="66">
        <f>SUM(I47:L47)</f>
        <v>509.49800600000003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5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5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8" thickBot="1" x14ac:dyDescent="0.3">
      <c r="N50" s="68"/>
    </row>
    <row r="51" spans="1:35" x14ac:dyDescent="0.25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8" thickBot="1" x14ac:dyDescent="0.3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5">
      <c r="A53" s="62" t="s">
        <v>34</v>
      </c>
      <c r="B53" s="50">
        <f t="shared" ref="B53:B60" si="83">+D3</f>
        <v>46.307111499999998</v>
      </c>
      <c r="C53" s="51">
        <f t="shared" ref="C53:C59" si="84">+D3+K3</f>
        <v>64.095649499999993</v>
      </c>
      <c r="D53" s="51">
        <f t="shared" ref="D53:D59" si="85">+D3+K3+R3</f>
        <v>77.953717499999996</v>
      </c>
      <c r="E53" s="52">
        <f t="shared" ref="E53:E59" si="86">+D3+K3+R3+Y3</f>
        <v>77.953717499999996</v>
      </c>
      <c r="H53" s="62" t="s">
        <v>34</v>
      </c>
      <c r="I53" s="50">
        <f t="shared" ref="I53:I59" si="87">+G3</f>
        <v>23.249787999999999</v>
      </c>
      <c r="J53" s="51">
        <f t="shared" ref="J53:J59" si="88">+G3+N3</f>
        <v>38.776303999999996</v>
      </c>
      <c r="K53" s="51">
        <f t="shared" ref="K53:K59" si="89">+G3+N3+U3</f>
        <v>54.383021999999997</v>
      </c>
      <c r="L53" s="52">
        <f t="shared" ref="L53:L59" si="90">+G3+N3+U3+AB3</f>
        <v>82.46127899999999</v>
      </c>
      <c r="N53" s="68"/>
    </row>
    <row r="54" spans="1:35" x14ac:dyDescent="0.25">
      <c r="A54" s="63" t="s">
        <v>42</v>
      </c>
      <c r="B54" s="53">
        <f t="shared" si="83"/>
        <v>5.9568273299999985</v>
      </c>
      <c r="C54" s="54">
        <f t="shared" si="84"/>
        <v>23.923684850000001</v>
      </c>
      <c r="D54" s="54">
        <f t="shared" si="85"/>
        <v>45.770662849999994</v>
      </c>
      <c r="E54" s="55">
        <f t="shared" si="86"/>
        <v>45.770662849999994</v>
      </c>
      <c r="H54" s="63" t="s">
        <v>42</v>
      </c>
      <c r="I54" s="53">
        <f t="shared" si="87"/>
        <v>9.2528780000000008</v>
      </c>
      <c r="J54" s="54">
        <f t="shared" si="88"/>
        <v>18.474862000000002</v>
      </c>
      <c r="K54" s="54">
        <f t="shared" si="89"/>
        <v>27.601321000000002</v>
      </c>
      <c r="L54" s="55">
        <f t="shared" si="90"/>
        <v>36.728560000000002</v>
      </c>
      <c r="N54" s="68"/>
    </row>
    <row r="55" spans="1:35" x14ac:dyDescent="0.25">
      <c r="A55" s="63" t="s">
        <v>0</v>
      </c>
      <c r="B55" s="53">
        <f t="shared" si="83"/>
        <v>5.8390690000000003</v>
      </c>
      <c r="C55" s="54">
        <f t="shared" si="84"/>
        <v>12.486000000000001</v>
      </c>
      <c r="D55" s="54">
        <f t="shared" si="85"/>
        <v>17.647736000000002</v>
      </c>
      <c r="E55" s="55">
        <f t="shared" si="86"/>
        <v>17.647736000000002</v>
      </c>
      <c r="H55" s="63" t="s">
        <v>0</v>
      </c>
      <c r="I55" s="53">
        <f t="shared" si="87"/>
        <v>4.4609819999999996</v>
      </c>
      <c r="J55" s="54">
        <f t="shared" si="88"/>
        <v>8.2991689999999991</v>
      </c>
      <c r="K55" s="54">
        <f t="shared" si="89"/>
        <v>13.652066</v>
      </c>
      <c r="L55" s="55">
        <f t="shared" si="90"/>
        <v>19.067813000000001</v>
      </c>
      <c r="N55" s="68"/>
    </row>
    <row r="56" spans="1:35" x14ac:dyDescent="0.25">
      <c r="A56" s="63" t="s">
        <v>28</v>
      </c>
      <c r="B56" s="53">
        <f t="shared" si="83"/>
        <v>0.33799628000000009</v>
      </c>
      <c r="C56" s="54">
        <f t="shared" si="84"/>
        <v>0.94298728000000009</v>
      </c>
      <c r="D56" s="54">
        <f t="shared" si="85"/>
        <v>-0.74085672000000002</v>
      </c>
      <c r="E56" s="55">
        <f t="shared" si="86"/>
        <v>-0.74085672000000002</v>
      </c>
      <c r="H56" s="63" t="s">
        <v>28</v>
      </c>
      <c r="I56" s="53">
        <f t="shared" si="87"/>
        <v>2.2590210000000002</v>
      </c>
      <c r="J56" s="54">
        <f t="shared" si="88"/>
        <v>10.874207</v>
      </c>
      <c r="K56" s="54">
        <f t="shared" si="89"/>
        <v>19.275749000000001</v>
      </c>
      <c r="L56" s="55">
        <f t="shared" si="90"/>
        <v>24.680341000000002</v>
      </c>
      <c r="N56" s="68"/>
    </row>
    <row r="57" spans="1:35" x14ac:dyDescent="0.25">
      <c r="A57" s="63" t="s">
        <v>27</v>
      </c>
      <c r="B57" s="53">
        <f t="shared" si="83"/>
        <v>9.4641950000000001</v>
      </c>
      <c r="C57" s="54">
        <f t="shared" si="84"/>
        <v>22.637326999999999</v>
      </c>
      <c r="D57" s="54">
        <f t="shared" si="85"/>
        <v>24.066306999999998</v>
      </c>
      <c r="E57" s="55">
        <f t="shared" si="86"/>
        <v>24.066306999999998</v>
      </c>
      <c r="H57" s="63" t="s">
        <v>27</v>
      </c>
      <c r="I57" s="53">
        <f t="shared" si="87"/>
        <v>14.454606</v>
      </c>
      <c r="J57" s="54">
        <f t="shared" si="88"/>
        <v>35.941361000000001</v>
      </c>
      <c r="K57" s="54">
        <f t="shared" si="89"/>
        <v>57.778543999999997</v>
      </c>
      <c r="L57" s="55">
        <f t="shared" si="90"/>
        <v>81.792205999999993</v>
      </c>
      <c r="N57" s="68"/>
    </row>
    <row r="58" spans="1:35" x14ac:dyDescent="0.25">
      <c r="A58" s="63" t="s">
        <v>40</v>
      </c>
      <c r="B58" s="53">
        <f t="shared" si="83"/>
        <v>-1.8434739999999998</v>
      </c>
      <c r="C58" s="54">
        <f t="shared" si="84"/>
        <v>-5.6106749999999996</v>
      </c>
      <c r="D58" s="54">
        <f t="shared" si="85"/>
        <v>-9.7688050000000004</v>
      </c>
      <c r="E58" s="55">
        <f t="shared" si="86"/>
        <v>-9.7688050000000004</v>
      </c>
      <c r="H58" s="63" t="s">
        <v>40</v>
      </c>
      <c r="I58" s="53">
        <f t="shared" si="87"/>
        <v>-1.2446959999999996</v>
      </c>
      <c r="J58" s="54">
        <f t="shared" si="88"/>
        <v>-4.8684069999999986</v>
      </c>
      <c r="K58" s="54">
        <f t="shared" si="89"/>
        <v>-4.6215669999999998</v>
      </c>
      <c r="L58" s="55">
        <f t="shared" si="90"/>
        <v>-7.9276999999998488E-2</v>
      </c>
      <c r="N58" s="68"/>
    </row>
    <row r="59" spans="1:35" x14ac:dyDescent="0.25">
      <c r="A59" s="63" t="s">
        <v>43</v>
      </c>
      <c r="B59" s="53">
        <f t="shared" si="83"/>
        <v>-4.0442699999999991</v>
      </c>
      <c r="C59" s="54">
        <f t="shared" si="84"/>
        <v>-8.5758130000000001</v>
      </c>
      <c r="D59" s="54">
        <f t="shared" si="85"/>
        <v>-14.332433</v>
      </c>
      <c r="E59" s="55">
        <f t="shared" si="86"/>
        <v>-14.332433</v>
      </c>
      <c r="H59" s="63" t="s">
        <v>43</v>
      </c>
      <c r="I59" s="53">
        <f t="shared" si="87"/>
        <v>-1.3346310000000003</v>
      </c>
      <c r="J59" s="54">
        <f t="shared" si="88"/>
        <v>1.5404259999999996</v>
      </c>
      <c r="K59" s="54">
        <f t="shared" si="89"/>
        <v>6.9172130000000003</v>
      </c>
      <c r="L59" s="55">
        <f t="shared" si="90"/>
        <v>48.297785000000005</v>
      </c>
      <c r="N59" s="68"/>
    </row>
    <row r="60" spans="1:35" x14ac:dyDescent="0.25">
      <c r="A60" s="63" t="s">
        <v>98</v>
      </c>
      <c r="B60" s="53">
        <f t="shared" si="83"/>
        <v>0</v>
      </c>
      <c r="C60" s="54">
        <f>+D10+K10</f>
        <v>0</v>
      </c>
      <c r="D60" s="54">
        <f>+D10+K10+R10</f>
        <v>-2.53091</v>
      </c>
      <c r="E60" s="55">
        <f>+D10+K10+R10+Y10</f>
        <v>-2.53091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8" thickBot="1" x14ac:dyDescent="0.3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-37.224745499999997</v>
      </c>
      <c r="E61" s="58">
        <f>+D11+K11+R11+Y11</f>
        <v>-37.224745499999997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-24.777378999999989</v>
      </c>
      <c r="N61" s="68"/>
    </row>
    <row r="62" spans="1:35" ht="13.8" thickBot="1" x14ac:dyDescent="0.3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100.84067312999998</v>
      </c>
      <c r="E62" s="43">
        <f>SUM(E53:E61)</f>
        <v>100.84067312999998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268.93857200000002</v>
      </c>
      <c r="N62" s="68"/>
    </row>
    <row r="63" spans="1:35" x14ac:dyDescent="0.25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5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5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5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20.395046000000011</v>
      </c>
      <c r="E66" s="28">
        <f>+Y12</f>
        <v>0</v>
      </c>
      <c r="F66" s="34">
        <f>SUM(B66:E66)</f>
        <v>100.84067313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5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8" thickBot="1" x14ac:dyDescent="0.3">
      <c r="G68" s="73"/>
    </row>
    <row r="69" spans="1:14" x14ac:dyDescent="0.25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8" thickBot="1" x14ac:dyDescent="0.3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5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5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5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1">SUM(B73:E73)</f>
        <v>0</v>
      </c>
      <c r="G73" s="73"/>
    </row>
    <row r="74" spans="1:14" x14ac:dyDescent="0.25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1"/>
        <v>19.111000000000001</v>
      </c>
      <c r="G74" s="73"/>
    </row>
    <row r="75" spans="1:14" x14ac:dyDescent="0.25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1"/>
        <v>1.22</v>
      </c>
      <c r="G75" s="73"/>
    </row>
    <row r="76" spans="1:14" x14ac:dyDescent="0.25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1"/>
        <v>68.867999999999995</v>
      </c>
      <c r="G76" s="73"/>
    </row>
    <row r="77" spans="1:14" x14ac:dyDescent="0.25">
      <c r="A77" s="63" t="s">
        <v>40</v>
      </c>
      <c r="B77" s="54">
        <v>0</v>
      </c>
      <c r="C77" s="54">
        <v>0</v>
      </c>
      <c r="D77" s="54">
        <v>0</v>
      </c>
      <c r="E77" s="55">
        <v>0</v>
      </c>
      <c r="F77" s="28">
        <f t="shared" si="91"/>
        <v>0</v>
      </c>
      <c r="G77" s="73"/>
    </row>
    <row r="78" spans="1:14" x14ac:dyDescent="0.25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1"/>
        <v>5.4889999999999999</v>
      </c>
      <c r="G78" s="73"/>
    </row>
    <row r="79" spans="1:14" x14ac:dyDescent="0.25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5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1"/>
        <v>0.13200000000000001</v>
      </c>
      <c r="G80" s="73"/>
    </row>
    <row r="81" spans="1:7" ht="13.8" thickBot="1" x14ac:dyDescent="0.3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1"/>
        <v>-2.2000000000000002</v>
      </c>
      <c r="G81" s="73"/>
    </row>
    <row r="82" spans="1:7" ht="13.8" thickBot="1" x14ac:dyDescent="0.3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5">
      <c r="B83" s="27"/>
      <c r="C83" s="27"/>
      <c r="D83" s="27"/>
      <c r="E83" s="27"/>
      <c r="F83" s="27"/>
      <c r="G83" s="73"/>
    </row>
    <row r="84" spans="1:7" x14ac:dyDescent="0.25">
      <c r="A84" s="30"/>
      <c r="B84" s="28"/>
      <c r="C84" s="28"/>
      <c r="D84" s="28"/>
      <c r="E84" s="28"/>
      <c r="F84" s="34"/>
      <c r="G84" s="73"/>
    </row>
    <row r="85" spans="1:7" x14ac:dyDescent="0.25">
      <c r="A85" s="73"/>
      <c r="B85" s="73"/>
      <c r="C85" s="73"/>
      <c r="D85" s="73"/>
      <c r="E85" s="73"/>
      <c r="F85" s="73"/>
      <c r="G85" s="73"/>
    </row>
    <row r="86" spans="1:7" ht="13.8" thickBot="1" x14ac:dyDescent="0.3">
      <c r="G86" s="73"/>
    </row>
    <row r="87" spans="1:7" x14ac:dyDescent="0.25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8" thickBot="1" x14ac:dyDescent="0.3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5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5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5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2">SUM(B91:E91)</f>
        <v>0</v>
      </c>
      <c r="G91" s="73"/>
    </row>
    <row r="92" spans="1:7" x14ac:dyDescent="0.25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2"/>
        <v>4.3879999999999999</v>
      </c>
      <c r="G92" s="73"/>
    </row>
    <row r="93" spans="1:7" x14ac:dyDescent="0.25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2"/>
        <v>4.9489999999999998</v>
      </c>
      <c r="G93" s="73"/>
    </row>
    <row r="94" spans="1:7" x14ac:dyDescent="0.25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2"/>
        <v>4.0659999999999998</v>
      </c>
      <c r="G94" s="73"/>
    </row>
    <row r="95" spans="1:7" x14ac:dyDescent="0.25">
      <c r="A95" s="63" t="s">
        <v>40</v>
      </c>
      <c r="B95" s="53"/>
      <c r="C95" s="54"/>
      <c r="D95" s="54"/>
      <c r="E95" s="55">
        <v>1.6020000000000001</v>
      </c>
      <c r="F95" s="28">
        <f t="shared" si="92"/>
        <v>1.6020000000000001</v>
      </c>
      <c r="G95" s="73"/>
    </row>
    <row r="96" spans="1:7" x14ac:dyDescent="0.25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2"/>
        <v>2.625</v>
      </c>
      <c r="G96" s="73"/>
    </row>
    <row r="97" spans="1:7" x14ac:dyDescent="0.25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5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2"/>
        <v>1.3440000000000001</v>
      </c>
      <c r="G98" s="73"/>
    </row>
    <row r="99" spans="1:7" ht="13.8" thickBot="1" x14ac:dyDescent="0.3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2"/>
        <v>1.4320000000000002</v>
      </c>
      <c r="G99" s="73"/>
    </row>
    <row r="100" spans="1:7" ht="13.8" thickBot="1" x14ac:dyDescent="0.3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5">
      <c r="A101" s="8"/>
      <c r="B101" s="28"/>
      <c r="C101" s="28"/>
      <c r="D101" s="28"/>
      <c r="F101" s="35"/>
      <c r="G101" s="73"/>
    </row>
    <row r="102" spans="1:7" x14ac:dyDescent="0.25">
      <c r="G102" s="73"/>
    </row>
    <row r="103" spans="1:7" x14ac:dyDescent="0.25">
      <c r="A103" s="73"/>
      <c r="B103" s="73"/>
      <c r="C103" s="73"/>
      <c r="D103" s="73"/>
      <c r="E103" s="73"/>
      <c r="F103" s="73"/>
      <c r="G103" s="73"/>
    </row>
    <row r="104" spans="1:7" ht="13.8" thickBot="1" x14ac:dyDescent="0.3">
      <c r="G104" s="73"/>
    </row>
    <row r="105" spans="1:7" x14ac:dyDescent="0.25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8" thickBot="1" x14ac:dyDescent="0.3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5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5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5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3">SUM(B109:E109)</f>
        <v>0</v>
      </c>
      <c r="G109" s="73"/>
    </row>
    <row r="110" spans="1:7" x14ac:dyDescent="0.25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3"/>
        <v>11.365</v>
      </c>
      <c r="G110" s="73"/>
    </row>
    <row r="111" spans="1:7" x14ac:dyDescent="0.25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3"/>
        <v>-6.5940000000000003</v>
      </c>
      <c r="G111" s="73"/>
    </row>
    <row r="112" spans="1:7" x14ac:dyDescent="0.25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3"/>
        <v>58.284999999999997</v>
      </c>
      <c r="G112" s="73"/>
    </row>
    <row r="113" spans="1:7" x14ac:dyDescent="0.25">
      <c r="A113" s="63" t="s">
        <v>40</v>
      </c>
      <c r="B113" s="53">
        <v>0</v>
      </c>
      <c r="C113" s="54">
        <v>0</v>
      </c>
      <c r="D113" s="54">
        <v>0</v>
      </c>
      <c r="E113" s="55">
        <v>-1.6020000000000001</v>
      </c>
      <c r="F113" s="28">
        <f t="shared" si="93"/>
        <v>-1.6020000000000001</v>
      </c>
      <c r="G113" s="73"/>
    </row>
    <row r="114" spans="1:7" x14ac:dyDescent="0.25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3"/>
        <v>2.8639999999999999</v>
      </c>
      <c r="G114" s="73"/>
    </row>
    <row r="115" spans="1:7" x14ac:dyDescent="0.25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5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3"/>
        <v>-1.871</v>
      </c>
      <c r="G116" s="73"/>
    </row>
    <row r="117" spans="1:7" ht="13.8" thickBot="1" x14ac:dyDescent="0.3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3"/>
        <v>-12.429</v>
      </c>
      <c r="G117" s="73"/>
    </row>
    <row r="118" spans="1:7" ht="13.8" thickBot="1" x14ac:dyDescent="0.3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5">
      <c r="A119" s="8"/>
      <c r="B119" s="28"/>
      <c r="C119" s="28"/>
      <c r="D119" s="28"/>
      <c r="F119" s="35"/>
      <c r="G119" s="73"/>
    </row>
    <row r="120" spans="1:7" x14ac:dyDescent="0.25">
      <c r="G120" s="73"/>
    </row>
    <row r="121" spans="1:7" x14ac:dyDescent="0.25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7" workbookViewId="0">
      <selection activeCell="N24" sqref="N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topLeftCell="A8" workbookViewId="0">
      <selection activeCell="N24" sqref="N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9" workbookViewId="0">
      <selection activeCell="O42" sqref="O42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topLeftCell="A10" workbookViewId="0">
      <selection activeCell="O42" sqref="O42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1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opLeftCell="A12" workbookViewId="0">
      <selection activeCell="O42" sqref="O42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P30" sqref="P30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42" sqref="O42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0" workbookViewId="0">
      <selection activeCell="H28" sqref="H28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42" sqref="O42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H3" activePane="bottomRight" state="frozen"/>
      <selection pane="topRight" activeCell="B1" sqref="B1"/>
      <selection pane="bottomLeft" activeCell="A3" sqref="A3"/>
      <selection pane="bottomRight" activeCell="AI11" sqref="AI11"/>
    </sheetView>
  </sheetViews>
  <sheetFormatPr defaultColWidth="9.109375" defaultRowHeight="13.2" x14ac:dyDescent="0.25"/>
  <cols>
    <col min="1" max="1" width="18" style="2" customWidth="1"/>
    <col min="2" max="2" width="13.6640625" style="2" bestFit="1" customWidth="1"/>
    <col min="3" max="3" width="16.6640625" style="2" bestFit="1" customWidth="1"/>
    <col min="4" max="5" width="12.109375" style="2" customWidth="1"/>
    <col min="6" max="6" width="2.44140625" style="4" customWidth="1"/>
    <col min="7" max="7" width="13.6640625" style="2" bestFit="1" customWidth="1"/>
    <col min="8" max="8" width="16.6640625" style="2" bestFit="1" customWidth="1"/>
    <col min="9" max="10" width="12.109375" style="2" customWidth="1"/>
    <col min="11" max="11" width="2.44140625" style="4" customWidth="1"/>
    <col min="12" max="12" width="12.6640625" style="2" bestFit="1" customWidth="1"/>
    <col min="13" max="13" width="15.6640625" style="2" bestFit="1" customWidth="1"/>
    <col min="14" max="15" width="12.109375" style="2" customWidth="1"/>
    <col min="16" max="16" width="2.44140625" style="4" customWidth="1"/>
    <col min="17" max="17" width="12.6640625" style="2" bestFit="1" customWidth="1"/>
    <col min="18" max="18" width="13.6640625" style="2" bestFit="1" customWidth="1"/>
    <col min="19" max="20" width="12.109375" style="2" customWidth="1"/>
    <col min="21" max="21" width="2.44140625" style="4" customWidth="1"/>
    <col min="22" max="22" width="13.6640625" style="2" bestFit="1" customWidth="1"/>
    <col min="23" max="23" width="15.6640625" style="2" bestFit="1" customWidth="1"/>
    <col min="24" max="25" width="12.109375" style="2" customWidth="1"/>
    <col min="26" max="26" width="2.44140625" style="7" customWidth="1"/>
    <col min="27" max="27" width="12.6640625" style="7" bestFit="1" customWidth="1"/>
    <col min="28" max="28" width="13.6640625" style="7" bestFit="1" customWidth="1"/>
    <col min="29" max="30" width="12.109375" style="7" customWidth="1"/>
    <col min="31" max="31" width="2.44140625" style="7" customWidth="1"/>
    <col min="32" max="32" width="12.6640625" style="7" bestFit="1" customWidth="1"/>
    <col min="33" max="33" width="13.6640625" style="7" bestFit="1" customWidth="1"/>
    <col min="34" max="35" width="12.109375" style="7" customWidth="1"/>
    <col min="36" max="36" width="2.44140625" style="7" customWidth="1"/>
    <col min="37" max="37" width="12.6640625" style="7" bestFit="1" customWidth="1"/>
    <col min="38" max="38" width="13.6640625" style="7" bestFit="1" customWidth="1"/>
    <col min="39" max="40" width="12.109375" style="7" customWidth="1"/>
    <col min="41" max="41" width="2.44140625" style="7" customWidth="1"/>
    <col min="42" max="42" width="12.6640625" style="7" bestFit="1" customWidth="1"/>
    <col min="43" max="43" width="13.6640625" style="7" bestFit="1" customWidth="1"/>
    <col min="44" max="45" width="12.109375" style="7" customWidth="1"/>
    <col min="46" max="46" width="2.44140625" style="7" customWidth="1"/>
    <col min="47" max="47" width="12.6640625" style="7" bestFit="1" customWidth="1"/>
    <col min="48" max="48" width="13.6640625" style="7" bestFit="1" customWidth="1"/>
    <col min="49" max="50" width="12.109375" style="7" customWidth="1"/>
    <col min="51" max="51" width="2.44140625" style="7" customWidth="1"/>
    <col min="52" max="52" width="13.6640625" style="7" bestFit="1" customWidth="1"/>
    <col min="53" max="53" width="13.6640625" style="2" bestFit="1" customWidth="1"/>
    <col min="54" max="55" width="12.109375" style="2" customWidth="1"/>
    <col min="56" max="56" width="2.44140625" style="2" customWidth="1"/>
    <col min="57" max="57" width="12.6640625" style="2" bestFit="1" customWidth="1"/>
    <col min="58" max="58" width="13.6640625" style="2" bestFit="1" customWidth="1"/>
    <col min="59" max="60" width="12.109375" style="2" customWidth="1"/>
    <col min="61" max="61" width="2.44140625" style="2" customWidth="1"/>
    <col min="62" max="62" width="13.6640625" style="2" bestFit="1" customWidth="1"/>
    <col min="63" max="63" width="15.6640625" style="2" bestFit="1" customWidth="1"/>
    <col min="64" max="65" width="12.109375" style="2" customWidth="1"/>
    <col min="66" max="68" width="9.109375" style="2"/>
    <col min="69" max="69" width="11.5546875" style="2" bestFit="1" customWidth="1"/>
    <col min="70" max="16384" width="9.109375" style="2"/>
  </cols>
  <sheetData>
    <row r="1" spans="1:138" s="12" customFormat="1" ht="19.5" customHeight="1" x14ac:dyDescent="0.25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5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5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0</v>
      </c>
      <c r="R3" s="134">
        <f t="shared" ref="R3:T6" si="3">+AV11+BA11+BF11</f>
        <v>0</v>
      </c>
      <c r="S3" s="134">
        <f t="shared" si="3"/>
        <v>0</v>
      </c>
      <c r="T3" s="136">
        <f t="shared" si="3"/>
        <v>0</v>
      </c>
      <c r="U3" s="135"/>
      <c r="V3" s="134">
        <f>+B3+G3+L3+Q3</f>
        <v>433652.73600000003</v>
      </c>
      <c r="W3" s="134">
        <f t="shared" ref="W3:Y6" si="4">+C3+H3+M3+R3</f>
        <v>3516975.1230000001</v>
      </c>
      <c r="X3" s="134">
        <f t="shared" si="4"/>
        <v>94617</v>
      </c>
      <c r="Y3" s="136">
        <f t="shared" si="4"/>
        <v>55352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5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0</v>
      </c>
      <c r="R4" s="134">
        <f t="shared" si="3"/>
        <v>0</v>
      </c>
      <c r="S4" s="134">
        <f t="shared" si="3"/>
        <v>0</v>
      </c>
      <c r="T4" s="136">
        <f t="shared" si="3"/>
        <v>0</v>
      </c>
      <c r="U4" s="135"/>
      <c r="V4" s="134">
        <f>+B4+G4+L4+Q4</f>
        <v>63864.053999999989</v>
      </c>
      <c r="W4" s="134">
        <f t="shared" si="4"/>
        <v>9759.5119999999988</v>
      </c>
      <c r="X4" s="134">
        <f t="shared" si="4"/>
        <v>2874</v>
      </c>
      <c r="Y4" s="136">
        <f t="shared" si="4"/>
        <v>580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5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0</v>
      </c>
      <c r="S5" s="134">
        <f t="shared" si="3"/>
        <v>0</v>
      </c>
      <c r="T5" s="136">
        <f t="shared" si="3"/>
        <v>0</v>
      </c>
      <c r="U5" s="135"/>
      <c r="V5" s="134">
        <f>+B5+G5+L5+Q5</f>
        <v>0</v>
      </c>
      <c r="W5" s="134">
        <f t="shared" si="4"/>
        <v>778955.9</v>
      </c>
      <c r="X5" s="134">
        <f t="shared" si="4"/>
        <v>1060</v>
      </c>
      <c r="Y5" s="136">
        <f t="shared" si="4"/>
        <v>506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8" thickBot="1" x14ac:dyDescent="0.3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2132.3469999999998</v>
      </c>
      <c r="M6" s="134">
        <f t="shared" si="2"/>
        <v>0</v>
      </c>
      <c r="N6" s="134">
        <f t="shared" si="2"/>
        <v>4856</v>
      </c>
      <c r="O6" s="136">
        <f t="shared" si="2"/>
        <v>0</v>
      </c>
      <c r="P6" s="135"/>
      <c r="Q6" s="134">
        <f>+AU14+AZ14+BE14</f>
        <v>0</v>
      </c>
      <c r="R6" s="134">
        <f t="shared" si="3"/>
        <v>0</v>
      </c>
      <c r="S6" s="134">
        <f t="shared" si="3"/>
        <v>0</v>
      </c>
      <c r="T6" s="136">
        <f t="shared" si="3"/>
        <v>0</v>
      </c>
      <c r="U6" s="135"/>
      <c r="V6" s="134">
        <f>+B6+G6+L6+Q6</f>
        <v>5068.0249999999996</v>
      </c>
      <c r="W6" s="134">
        <f t="shared" si="4"/>
        <v>0</v>
      </c>
      <c r="X6" s="134">
        <f t="shared" si="4"/>
        <v>12757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8" thickBot="1" x14ac:dyDescent="0.3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181866.24100000001</v>
      </c>
      <c r="M7" s="142">
        <f>SUM(M3:M6)</f>
        <v>1547212.5</v>
      </c>
      <c r="N7" s="142">
        <f>SUM(N3:N6)</f>
        <v>40619</v>
      </c>
      <c r="O7" s="143">
        <f>SUM(O3:O6)</f>
        <v>20636</v>
      </c>
      <c r="P7" s="144"/>
      <c r="Q7" s="142">
        <f>SUM(Q3:Q6)</f>
        <v>0</v>
      </c>
      <c r="R7" s="142">
        <f>SUM(R3:R6)</f>
        <v>0</v>
      </c>
      <c r="S7" s="142">
        <f>SUM(S3:S6)</f>
        <v>0</v>
      </c>
      <c r="T7" s="143">
        <f>SUM(T3:T6)</f>
        <v>0</v>
      </c>
      <c r="U7" s="135"/>
      <c r="V7" s="142">
        <f>SUM(V3:V6)</f>
        <v>502584.81500000006</v>
      </c>
      <c r="W7" s="142">
        <f>SUM(W3:W6)</f>
        <v>4305690.5350000001</v>
      </c>
      <c r="X7" s="142">
        <f>SUM(X3:X6)</f>
        <v>111308</v>
      </c>
      <c r="Y7" s="143">
        <f>SUM(Y3:Y6)</f>
        <v>56438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5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5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5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5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/>
      <c r="AV11" s="134"/>
      <c r="AW11" s="134"/>
      <c r="AX11" s="136"/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5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/>
      <c r="AV12" s="134"/>
      <c r="AW12" s="134"/>
      <c r="AX12" s="136"/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5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/>
      <c r="AV13" s="134"/>
      <c r="AW13" s="134"/>
      <c r="AX13" s="136"/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8" thickBot="1" x14ac:dyDescent="0.3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933.68700000000001</v>
      </c>
      <c r="AQ14" s="134">
        <v>0</v>
      </c>
      <c r="AR14" s="134">
        <v>1601</v>
      </c>
      <c r="AS14" s="136">
        <v>0</v>
      </c>
      <c r="AT14" s="135"/>
      <c r="AU14" s="134"/>
      <c r="AV14" s="134"/>
      <c r="AW14" s="134"/>
      <c r="AX14" s="136"/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8" thickBot="1" x14ac:dyDescent="0.3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5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5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5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5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5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5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8" thickBot="1" x14ac:dyDescent="0.3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8" thickBot="1" x14ac:dyDescent="0.3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5">
      <c r="V24" s="7"/>
      <c r="W24" s="7"/>
      <c r="X24" s="7"/>
      <c r="Y24" s="7"/>
    </row>
    <row r="26" spans="1:128" ht="15.6" x14ac:dyDescent="0.3">
      <c r="A26" s="155"/>
    </row>
  </sheetData>
  <phoneticPr fontId="0" type="noConversion"/>
  <pageMargins left="0.25" right="0.25" top="1" bottom="1" header="0.5" footer="0.5"/>
  <pageSetup scale="13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8"/>
  <sheetViews>
    <sheetView topLeftCell="C7" zoomScaleNormal="100" zoomScaleSheetLayoutView="85" workbookViewId="0">
      <selection activeCell="Q27" sqref="Q27"/>
    </sheetView>
  </sheetViews>
  <sheetFormatPr defaultColWidth="9.109375" defaultRowHeight="13.2" x14ac:dyDescent="0.25"/>
  <cols>
    <col min="1" max="1" width="2.6640625" style="78" customWidth="1"/>
    <col min="2" max="2" width="51.33203125" style="78" customWidth="1"/>
    <col min="3" max="3" width="7.6640625" style="78" customWidth="1"/>
    <col min="4" max="4" width="13.88671875" style="78" bestFit="1" customWidth="1"/>
    <col min="5" max="5" width="9" style="78" customWidth="1"/>
    <col min="6" max="6" width="8.88671875" style="78" customWidth="1"/>
    <col min="7" max="15" width="9" style="78" customWidth="1"/>
    <col min="16" max="16" width="3.109375" style="78" customWidth="1"/>
    <col min="17" max="16384" width="9.109375" style="78"/>
  </cols>
  <sheetData>
    <row r="1" spans="2:15" x14ac:dyDescent="0.25">
      <c r="B1" s="79" t="s">
        <v>61</v>
      </c>
      <c r="C1" s="79"/>
      <c r="J1" s="80" t="str">
        <f ca="1">CELL("FILENAME",A1)</f>
        <v>O:\Fin_Ops\Finrpt\Global\Management Summaries\2001\3Q 2001\Radar Screens\[RADAR Screens-3Q 0930.xls]Funds Flow-Cap Employed</v>
      </c>
    </row>
    <row r="2" spans="2:15" x14ac:dyDescent="0.25">
      <c r="B2" s="79" t="s">
        <v>62</v>
      </c>
      <c r="C2" s="79"/>
      <c r="J2" s="81">
        <f ca="1">NOW()</f>
        <v>37179.458194675928</v>
      </c>
    </row>
    <row r="3" spans="2:15" x14ac:dyDescent="0.25">
      <c r="B3" s="79" t="s">
        <v>63</v>
      </c>
      <c r="C3" s="79"/>
      <c r="J3" s="82">
        <f ca="1">NOW()</f>
        <v>37179.458194675928</v>
      </c>
    </row>
    <row r="4" spans="2:15" x14ac:dyDescent="0.25">
      <c r="B4" s="129" t="s">
        <v>101</v>
      </c>
      <c r="C4" s="79"/>
    </row>
    <row r="5" spans="2:15" x14ac:dyDescent="0.25">
      <c r="B5" s="79" t="s">
        <v>64</v>
      </c>
      <c r="C5" s="79"/>
    </row>
    <row r="6" spans="2:15" ht="3.75" customHeight="1" thickBot="1" x14ac:dyDescent="0.3"/>
    <row r="7" spans="2:15" x14ac:dyDescent="0.25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5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5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5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v>0</v>
      </c>
      <c r="M10" s="90">
        <v>0</v>
      </c>
      <c r="N10" s="90">
        <v>0</v>
      </c>
      <c r="O10" s="91">
        <v>0</v>
      </c>
    </row>
    <row r="11" spans="2:15" x14ac:dyDescent="0.25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0</v>
      </c>
      <c r="M11" s="111">
        <v>0</v>
      </c>
      <c r="N11" s="111">
        <v>0</v>
      </c>
      <c r="O11" s="112">
        <v>0</v>
      </c>
    </row>
    <row r="12" spans="2:15" x14ac:dyDescent="0.25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5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3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3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5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4.5" customHeight="1" x14ac:dyDescent="0.25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17">
        <v>7</v>
      </c>
      <c r="J17" s="117">
        <v>8</v>
      </c>
      <c r="K17" s="117">
        <v>9</v>
      </c>
      <c r="L17" s="117">
        <v>10</v>
      </c>
      <c r="M17" s="117">
        <v>11</v>
      </c>
      <c r="N17" s="117">
        <v>12</v>
      </c>
      <c r="O17" s="118">
        <v>13</v>
      </c>
    </row>
    <row r="18" spans="2:15" x14ac:dyDescent="0.25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5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5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5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/>
      <c r="M21" s="90"/>
      <c r="N21" s="90"/>
      <c r="O21" s="91"/>
    </row>
    <row r="22" spans="2:15" x14ac:dyDescent="0.25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5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1">
        <v>0</v>
      </c>
    </row>
    <row r="24" spans="2:15" x14ac:dyDescent="0.25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0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5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/>
      <c r="M25" s="90"/>
      <c r="N25" s="90"/>
      <c r="O25" s="91"/>
    </row>
    <row r="26" spans="2:15" x14ac:dyDescent="0.25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0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5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0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5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96">
        <f t="shared" si="0"/>
        <v>0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5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0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5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5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90">
        <f t="shared" si="2"/>
        <v>762.85071428571428</v>
      </c>
      <c r="M31" s="90">
        <f t="shared" si="2"/>
        <v>762.85071428571428</v>
      </c>
      <c r="N31" s="90">
        <f t="shared" si="2"/>
        <v>762.85071428571428</v>
      </c>
      <c r="O31" s="91">
        <f t="shared" si="2"/>
        <v>762.85071428571428</v>
      </c>
    </row>
    <row r="32" spans="2:15" x14ac:dyDescent="0.25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5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O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 t="str">
        <f t="shared" si="3"/>
        <v>-</v>
      </c>
      <c r="M33" s="119" t="str">
        <f t="shared" si="3"/>
        <v>-</v>
      </c>
      <c r="N33" s="119" t="str">
        <f t="shared" si="3"/>
        <v>-</v>
      </c>
      <c r="O33" s="120" t="str">
        <f t="shared" si="3"/>
        <v>-</v>
      </c>
    </row>
    <row r="34" spans="2:15" x14ac:dyDescent="0.25">
      <c r="B34" s="87" t="s">
        <v>84</v>
      </c>
      <c r="C34" s="126"/>
      <c r="D34" s="121">
        <f>$I$33</f>
        <v>6.8361524630752388E-2</v>
      </c>
      <c r="E34" s="121">
        <f t="shared" ref="E34:O34" si="4">$I$33</f>
        <v>6.8361524630752388E-2</v>
      </c>
      <c r="F34" s="121">
        <f t="shared" si="4"/>
        <v>6.8361524630752388E-2</v>
      </c>
      <c r="G34" s="121">
        <f t="shared" si="4"/>
        <v>6.8361524630752388E-2</v>
      </c>
      <c r="H34" s="121">
        <f t="shared" si="4"/>
        <v>6.8361524630752388E-2</v>
      </c>
      <c r="I34" s="121">
        <f t="shared" si="4"/>
        <v>6.8361524630752388E-2</v>
      </c>
      <c r="J34" s="121">
        <f t="shared" si="4"/>
        <v>6.8361524630752388E-2</v>
      </c>
      <c r="K34" s="121">
        <f t="shared" si="4"/>
        <v>6.8361524630752388E-2</v>
      </c>
      <c r="L34" s="121">
        <f t="shared" si="4"/>
        <v>6.8361524630752388E-2</v>
      </c>
      <c r="M34" s="121">
        <f t="shared" si="4"/>
        <v>6.8361524630752388E-2</v>
      </c>
      <c r="N34" s="121">
        <f t="shared" si="4"/>
        <v>6.8361524630752388E-2</v>
      </c>
      <c r="O34" s="122">
        <f t="shared" si="4"/>
        <v>6.8361524630752388E-2</v>
      </c>
    </row>
    <row r="35" spans="2:15" x14ac:dyDescent="0.25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5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 t="str">
        <f t="shared" si="5"/>
        <v>-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8" thickBot="1" x14ac:dyDescent="0.3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x14ac:dyDescent="0.25">
      <c r="C38"/>
      <c r="D38"/>
      <c r="E38"/>
      <c r="F38"/>
      <c r="G38"/>
      <c r="H38"/>
      <c r="I38"/>
      <c r="J38"/>
      <c r="K38"/>
      <c r="L38"/>
      <c r="M38"/>
      <c r="N38"/>
      <c r="O38"/>
    </row>
  </sheetData>
  <phoneticPr fontId="20" type="noConversion"/>
  <pageMargins left="0.28000000000000003" right="0.28999999999999998" top="0.34" bottom="0.2" header="0.21" footer="0.16"/>
  <pageSetup scale="71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workbookViewId="0">
      <selection activeCell="I4" sqref="I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M44" sqref="M4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opLeftCell="A9" workbookViewId="0">
      <selection activeCell="P32" sqref="P32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M4" sqref="M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workbookViewId="0">
      <selection activeCell="M24" sqref="M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42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IS Input</vt:lpstr>
      <vt:lpstr>volumes Input</vt:lpstr>
      <vt:lpstr>Funds Flow-Cap Employed</vt:lpstr>
      <vt:lpstr>EGM Summary</vt:lpstr>
      <vt:lpstr>EGM Summary (EBIT)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Global Risk Mkts</vt:lpstr>
      <vt:lpstr>Financial Trading</vt:lpstr>
      <vt:lpstr>Freight</vt:lpstr>
      <vt:lpstr>PR</vt:lpstr>
      <vt:lpstr>Freight volumes</vt:lpstr>
      <vt:lpstr>LNG</vt:lpstr>
      <vt:lpstr>Japan</vt:lpstr>
      <vt:lpstr>Middle East</vt:lpstr>
      <vt:lpstr>'Crude &amp; Products'!Print_Area</vt:lpstr>
      <vt:lpstr>'Crude &amp; Products volumes '!Print_Area</vt:lpstr>
      <vt:lpstr>'EGM Summary'!Print_Area</vt:lpstr>
      <vt:lpstr>'EGM Summary (EBIT)'!Print_Area</vt:lpstr>
      <vt:lpstr>'Funds Flow-Cap Employed'!Print_Area</vt:lpstr>
      <vt:lpstr>'IS Input'!Print_Area</vt:lpstr>
      <vt:lpstr>Weather!Print_Area</vt:lpstr>
      <vt:lpstr>'Weather volumes'!Print_Area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2001-10-03T15:55:24Z</cp:lastPrinted>
  <dcterms:created xsi:type="dcterms:W3CDTF">2000-08-25T15:53:29Z</dcterms:created>
  <dcterms:modified xsi:type="dcterms:W3CDTF">2023-09-10T11:11:48Z</dcterms:modified>
</cp:coreProperties>
</file>