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drawings/drawing21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36" tabRatio="929" firstSheet="7" activeTab="3"/>
  </bookViews>
  <sheets>
    <sheet name="IS Input" sheetId="1" state="hidden" r:id="rId1"/>
    <sheet name="volumes Input" sheetId="2" state="hidden" r:id="rId2"/>
    <sheet name="Funds Flow-Cap Employed" sheetId="3" state="hidden" r:id="rId3"/>
    <sheet name="EGM Summary" sheetId="4" r:id="rId4"/>
    <sheet name="EGM Summary (EBIT)" sheetId="5" r:id="rId5"/>
    <sheet name="Crude &amp; Products" sheetId="6" r:id="rId6"/>
    <sheet name="Crude &amp; Products volumes " sheetId="7" r:id="rId7"/>
    <sheet name="Coal" sheetId="8" r:id="rId8"/>
    <sheet name="Emissions" sheetId="9" state="hidden" r:id="rId9"/>
    <sheet name="Coal volumes" sheetId="10" r:id="rId10"/>
    <sheet name="Weather" sheetId="11" r:id="rId11"/>
    <sheet name="Weather volumes" sheetId="12" r:id="rId12"/>
    <sheet name="Global Risk Mkts" sheetId="13" r:id="rId13"/>
    <sheet name="Financial Trading" sheetId="14" r:id="rId14"/>
    <sheet name="PR" sheetId="15" state="hidden" r:id="rId15"/>
    <sheet name="Freight" sheetId="16" r:id="rId16"/>
    <sheet name="Freight volumes" sheetId="17" r:id="rId17"/>
    <sheet name="LNG" sheetId="18" r:id="rId18"/>
    <sheet name="Japan" sheetId="19" r:id="rId19"/>
    <sheet name="Middle East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5">'Crude &amp; Products'!$A$1:$O$43</definedName>
    <definedName name="_xlnm.Print_Area" localSheetId="6">'Crude &amp; Products volumes '!$A$1:$O$43</definedName>
    <definedName name="_xlnm.Print_Area" localSheetId="3">'EGM Summary'!$A$1:$O$42</definedName>
    <definedName name="_xlnm.Print_Area" localSheetId="4">'EGM Summary (EBIT)'!$A$1:$O$42</definedName>
    <definedName name="_xlnm.Print_Area" localSheetId="2">'Funds Flow-Cap Employed'!$A$1:$P$65</definedName>
    <definedName name="_xlnm.Print_Area" localSheetId="0">'IS Input'!$AK$16:$AV$31</definedName>
    <definedName name="_xlnm.Print_Area" localSheetId="10">Weather!$A$1:$O$43</definedName>
    <definedName name="_xlnm.Print_Area" localSheetId="11">'Weather volumes'!$A$1:$O$43</definedName>
  </definedNames>
  <calcPr calcId="92512" calcMode="manual" calcOnSave="0"/>
</workbook>
</file>

<file path=xl/calcChain.xml><?xml version="1.0" encoding="utf-8"?>
<calcChain xmlns="http://schemas.openxmlformats.org/spreadsheetml/2006/main">
  <c r="J1" i="3" l="1"/>
  <c r="J2" i="3"/>
  <c r="J3" i="3"/>
  <c r="E10" i="3"/>
  <c r="G10" i="3"/>
  <c r="K10" i="3"/>
  <c r="L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D22" i="3"/>
  <c r="E22" i="3"/>
  <c r="F22" i="3"/>
  <c r="F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<sst xmlns="http://schemas.openxmlformats.org/spreadsheetml/2006/main" count="665" uniqueCount="105">
  <si>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</si>
  <si>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</si>
  <si>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</si>
  <si>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</si>
  <si>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</si>
  <si>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</si>
  <si>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</si>
  <si>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</si>
  <si>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</si>
  <si>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</si>
  <si>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</si>
  <si>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</si>
  <si>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</si>
  <si>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</si>
  <si>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</si>
  <si>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</si>
  <si>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</si>
  <si>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</si>
  <si>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</si>
  <si>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</si>
  <si>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</si>
  <si>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</si>
  <si>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</si>
  <si>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</si>
  <si>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</si>
  <si>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</si>
  <si>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</si>
  <si>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</si>
  <si>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</si>
  <si>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</si>
  <si>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</si>
  <si>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</si>
  <si>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</si>
  <si>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</si>
  <si>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</si>
  <si>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</si>
  <si>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</si>
  <si>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</si>
  <si>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</si>
  <si>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</si>
  <si>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</si>
  <si>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</si>
  <si>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</si>
  <si>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</si>
  <si>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</si>
  <si>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</si>
  <si>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</si>
  <si>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</si>
  <si>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</si>
  <si>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</si>
  <si>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</si>
  <si>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</si>
  <si>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</si>
  <si>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</si>
  <si>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</si>
  <si>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</si>
  <si>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</si>
  <si>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</si>
  <si>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</si>
  <si>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</si>
  <si>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</si>
  <si>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</si>
  <si>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</si>
  <si>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</si>
  <si>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</si>
  <si>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</si>
  <si>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</si>
  <si>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</si>
  <si>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</si>
  <si>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</si>
  <si>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</si>
  <si>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</si>
  <si>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</si>
  <si>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</si>
  <si>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</si>
  <si>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</si>
  <si>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</si>
  <si>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</si>
  <si>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</si>
  <si>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</si>
  <si>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</si>
  <si>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</si>
  <si>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</si>
  <si>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</si>
  <si>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</si>
  <si>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</si>
  <si>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</si>
  <si>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</si>
  <si>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</si>
  <si>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</si>
  <si>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</si>
  <si>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</si>
  <si>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</si>
  <si>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</si>
  <si>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</si>
  <si>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</si>
  <si>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</si>
  <si>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</si>
  <si>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</si>
  <si>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</si>
  <si>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</si>
  <si>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</si>
  <si>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</si>
  <si>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</si>
  <si>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as of October 26,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</si>
</sst>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40845095958891825"/>
          <c:y val="3.0816698949215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4631897602177E-2"/>
          <c:y val="9.245009684764581E-2"/>
          <c:w val="0.8847636773540517"/>
          <c:h val="0.7719583086778424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2-40A5-8B25-06C30BED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8576"/>
        <c:axId val="1"/>
      </c:barChart>
      <c:lineChart>
        <c:grouping val="stacke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2-40A5-8B25-06C30BED29FA}"/>
            </c:ext>
          </c:extLst>
        </c:ser>
        <c:ser>
          <c:idx val="3"/>
          <c:order val="2"/>
          <c:tx>
            <c:v>YTD Actual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Employed'!$D$11:$G$11</c:f>
              <c:numCache>
                <c:formatCode>_(* #,##0.0_);_(* \(#,##0.0\);_(* "-"??_);_(@_)</c:formatCode>
                <c:ptCount val="4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2-40A5-8B25-06C30BED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78576"/>
        <c:axId val="1"/>
      </c:lineChart>
      <c:catAx>
        <c:axId val="19677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9628737213869204E-3"/>
              <c:y val="0.437597125078856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78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9206157974400544E-2"/>
          <c:y val="0.94761349268836947"/>
          <c:w val="0.84251012981037054"/>
          <c:h val="4.46842134763621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693702945850049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28071728735299E-2"/>
          <c:y val="0.13533855289247423"/>
          <c:w val="0.85542330429623181"/>
          <c:h val="0.6992491899444502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BED-879A-B8842BF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3632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E-4BED-879A-B8842BF30C04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E-4BED-879A-B8842BF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03632"/>
        <c:axId val="1"/>
      </c:lineChart>
      <c:catAx>
        <c:axId val="15450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48215553468055E-2"/>
              <c:y val="0.43358462315551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503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69389203963492"/>
          <c:y val="0.91478836677320552"/>
          <c:w val="0.7969034001793871"/>
          <c:h val="7.2681815442254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8645476687051"/>
          <c:y val="0.15345287705412436"/>
          <c:w val="0.81058088019017993"/>
          <c:h val="0.657289823381832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9180953349103889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2C-498B-8378-B27806CBA6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28.864211000000001</c:v>
                </c:pt>
                <c:pt idx="3">
                  <c:v>-13.084</c:v>
                </c:pt>
                <c:pt idx="4">
                  <c:v>110.548197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C-498B-8378-B27806CBA6D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C-498B-8378-B27806CBA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6536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60869641231469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2C-498B-8378-B27806CBA6D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860098972858707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2C-498B-8378-B27806CBA6D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78202640220575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2C-498B-8378-B27806CBA6D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61440997494431"/>
                  <c:y val="0.4450133434569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2C-498B-8378-B27806CBA6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2C-498B-8378-B27806CBA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653640"/>
        <c:axId val="1"/>
      </c:lineChart>
      <c:catAx>
        <c:axId val="1876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478315165335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653640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72373007190074"/>
          <c:y val="0.87979649511031288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7857176221904317"/>
          <c:w val="0.82660017595405555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59966218958614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5E-42C7-815F-532FC4A1B1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58299669772748"/>
                  <c:y val="0.57653168945005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5E-42C7-815F-532FC4A1B1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Input'!$C$3,'IS Input'!$J$3,'IS Input'!$Q$3,'IS Input'!$X$3,'IS Input'!$AE$3)</c:f>
              <c:numCache>
                <c:formatCode>_(* #,##0.0_);_(* \(#,##0.0\);_(* "-"??_);_(@_)</c:formatCode>
                <c:ptCount val="5"/>
                <c:pt idx="0">
                  <c:v>7.0682160000000005</c:v>
                </c:pt>
                <c:pt idx="1">
                  <c:v>6.834695</c:v>
                </c:pt>
                <c:pt idx="2">
                  <c:v>7.9809809999999999</c:v>
                </c:pt>
                <c:pt idx="3">
                  <c:v>6.9031189999999993</c:v>
                </c:pt>
                <c:pt idx="4">
                  <c:v>28.787011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E-42C7-815F-532FC4A1B1BD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7373775776334078"/>
                  <c:y val="0.614797067068419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5E-42C7-815F-532FC4A1B1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20880990981789"/>
                  <c:y val="0.60204194119563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5E-42C7-815F-532FC4A1B1B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07143360632041"/>
                  <c:y val="0.617348092242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5E-42C7-815F-532FC4A1B1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532075446106826"/>
                  <c:y val="0.311225071296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5E-42C7-815F-532FC4A1B1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Input'!$F$3,'IS Input'!$M$3,'IS Input'!$T$3,'IS Input'!$AA$3,'IS Input'!$AH$3)</c:f>
              <c:numCache>
                <c:formatCode>_(* #,##0.0_);_(* \(#,##0.0\);_(* "-"??_);_(@_)</c:formatCode>
                <c:ptCount val="5"/>
                <c:pt idx="0">
                  <c:v>6.7677700000000005</c:v>
                </c:pt>
                <c:pt idx="1">
                  <c:v>6.994313</c:v>
                </c:pt>
                <c:pt idx="2">
                  <c:v>6.9133320000000005</c:v>
                </c:pt>
                <c:pt idx="3">
                  <c:v>6.9031189999999993</c:v>
                </c:pt>
                <c:pt idx="4">
                  <c:v>27.578534000000001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5E-42C7-815F-532FC4A1B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6523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99328242680963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5E-42C7-815F-532FC4A1B1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76462805610228"/>
                  <c:y val="0.5153070852606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5E-42C7-815F-532FC4A1B1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4846947831659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5E-42C7-815F-532FC4A1B1B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676837216604946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5E-42C7-815F-532FC4A1B1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027024422102327"/>
                  <c:y val="0.15816356082258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5E-42C7-815F-532FC4A1B1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Input'!$B$89:$F$89</c:f>
              <c:numCache>
                <c:formatCode>_(* #,##0.0_);_(* \(#,##0.0\);_(* "-"??_);_(@_)</c:formatCode>
                <c:ptCount val="5"/>
                <c:pt idx="0">
                  <c:v>5.4690000000000003</c:v>
                </c:pt>
                <c:pt idx="1">
                  <c:v>11.058</c:v>
                </c:pt>
                <c:pt idx="2">
                  <c:v>13.843999999999999</c:v>
                </c:pt>
                <c:pt idx="3">
                  <c:v>6.4829999999999997</c:v>
                </c:pt>
                <c:pt idx="4">
                  <c:v>36.853999999999999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5E-42C7-815F-532FC4A1B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652328"/>
        <c:axId val="1"/>
      </c:lineChart>
      <c:catAx>
        <c:axId val="18765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3470178976587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6523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895646421537993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051051263742"/>
          <c:y val="0.19693119221945959"/>
          <c:w val="0.78839656136392233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2914816515255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ED-41D8-8787-9E76F419F53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37561858036693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ED-41D8-8787-9E76F419F5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51560293202306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ED-41D8-8787-9E76F419F5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177504547435402"/>
                  <c:y val="0.2992331102555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ED-41D8-8787-9E76F419F53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32800195312654"/>
                  <c:y val="0.31457839796095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ED-41D8-8787-9E76F419F53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317447236834105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ED-41D8-8787-9E76F419F53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730419363950642"/>
                  <c:y val="0.1739132606613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ED-41D8-8787-9E76F419F53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385715011827922"/>
                  <c:y val="0.16624061680863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ED-41D8-8787-9E76F419F53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41010659705179"/>
                  <c:y val="0.161125520906830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ED-41D8-8787-9E76F419F5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ED-41D8-8787-9E76F41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56592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02094278355541"/>
                  <c:y val="0.28644537050103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ED-41D8-8787-9E76F419F53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945444107165337"/>
                  <c:y val="0.28644537050103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3ED-41D8-8787-9E76F419F53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43009114868675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ED-41D8-8787-9E76F419F53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232143764784897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ED-41D8-8787-9E76F419F53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716790806306338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ED-41D8-8787-9E76F419F53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37208645418360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ED-41D8-8787-9E76F419F5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ED-41D8-8787-9E76F41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6592"/>
        <c:axId val="1"/>
      </c:lineChart>
      <c:catAx>
        <c:axId val="18765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656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24576108351"/>
          <c:y val="0.15345287705412436"/>
          <c:w val="0.80639813499387492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5959643184410831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AA-4B14-BD97-558044D93A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-30.005742999999999</c:v>
                </c:pt>
                <c:pt idx="4">
                  <c:v>47.947974500000001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A-4B14-BD97-558044D93AB9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A-4B14-BD97-558044D93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65101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309779013461249"/>
                  <c:y val="0.50383694632770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AA-4B14-BD97-558044D93A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5357168031602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AA-4B14-BD97-558044D93A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673452741786296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AA-4B14-BD97-558044D93A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468078683233997"/>
                  <c:y val="0.52685487788582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AA-4B14-BD97-558044D93A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016922374093284"/>
                  <c:y val="0.62659924797100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AA-4B14-BD97-558044D93A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AA-4B14-BD97-558044D93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651016"/>
        <c:axId val="1"/>
      </c:lineChart>
      <c:catAx>
        <c:axId val="18765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9668055751548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651016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212143008189616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8374572024461"/>
          <c:y val="0.15345287705412436"/>
          <c:w val="0.78498358923680578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09-4050-8BA0-F3134431D4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89778581766763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09-4050-8BA0-F3134431D4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09-4050-8BA0-F3134431D4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00369877521303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09-4050-8BA0-F3134431D4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08908557177704"/>
                  <c:y val="0.1764708086122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09-4050-8BA0-F3134431D4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09-4050-8BA0-F3134431D4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8804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09-4050-8BA0-F3134431D4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88048"/>
        <c:axId val="1"/>
      </c:lineChart>
      <c:catAx>
        <c:axId val="19448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58056713126290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88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914696527950797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4932085474791"/>
          <c:y val="0.1760207370444854"/>
          <c:w val="0.7912466042737395"/>
          <c:h val="0.5765316894500535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61632768144468"/>
                  <c:y val="0.2551025174557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5F-4560-8162-CDFEE595653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558945738868319"/>
                  <c:y val="0.30102097059781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5F-4560-8162-CDFEE595653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51207685587654"/>
                  <c:y val="0.2704086685031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F-4560-8162-CDFEE595653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690272362985698"/>
                  <c:y val="0.3571435244380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5F-4560-8162-CDFEE595653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919234992374704"/>
                  <c:y val="0.211735089488293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5F-4560-8162-CDFEE59565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F-4560-8162-CDFEE59565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8640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5F-4560-8162-CDFEE59565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86408"/>
        <c:axId val="1"/>
      </c:lineChart>
      <c:catAx>
        <c:axId val="19448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86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57914983488638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188850846619"/>
          <c:y val="0.19693119221945959"/>
          <c:w val="0.77303818679189795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DF-452E-8424-A5D54E9BCE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3653554998763"/>
                  <c:y val="0.245524603286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DF-452E-8424-A5D54E9BCE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79885378797413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DF-452E-8424-A5D54E9BCE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DF-452E-8424-A5D54E9BCE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78530855484467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DF-452E-8424-A5D54E9BCE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04475109717552"/>
                  <c:y val="0.18670100041585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F-452E-8424-A5D54E9BCE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559770757594815"/>
                  <c:y val="0.1687981647595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F-452E-8424-A5D54E9BCE4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044417799116267"/>
                  <c:y val="0.179028356563145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F-452E-8424-A5D54E9BCE4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6470415214397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F-452E-8424-A5D54E9BCE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DF-452E-8424-A5D54E9B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8968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DF-452E-8424-A5D54E9B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89688"/>
        <c:axId val="1"/>
      </c:lineChart>
      <c:catAx>
        <c:axId val="19448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89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4915850517556057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31402805114"/>
          <c:y val="0.15089532910322231"/>
          <c:w val="0.75084252235337845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328242680963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78-4BC6-BDEB-586E2C922C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07091984185097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78-4BC6-BDEB-586E2C922C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20901541560564"/>
                  <c:y val="0.19693119221945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78-4BC6-BDEB-586E2C922C8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165017242963124"/>
                  <c:y val="0.23273686353208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78-4BC6-BDEB-586E2C922C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8892884834762"/>
                  <c:y val="0.1892585483667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78-4BC6-BDEB-586E2C922C8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69745232419852"/>
                  <c:y val="0.2173915758266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78-4BC6-BDEB-586E2C922C8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67058203143702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78-4BC6-BDEB-586E2C922C8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7912517419184328"/>
                  <c:y val="0.1815859045140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78-4BC6-BDEB-586E2C922C8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983231755247528"/>
                  <c:y val="0.21994912377757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78-4BC6-BDEB-586E2C922C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8-4BC6-BDEB-586E2C922C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8608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78-4BC6-BDEB-586E2C922C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86080"/>
        <c:axId val="1"/>
      </c:lineChart>
      <c:catAx>
        <c:axId val="1944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60614261077192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86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47500176221215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44829338895"/>
          <c:y val="0.15345287705412436"/>
          <c:w val="0.81228736625373821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08-4B48-9136-FF104E94A11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76478239386331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08-4B48-9136-FF104E94A1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4.7622460000000002</c:v>
                </c:pt>
                <c:pt idx="4">
                  <c:v>77.481718850000007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8-4B48-9136-FF104E94A11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8-4B48-9136-FF104E94A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9008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354967432613385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08-4B48-9136-FF104E94A11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67611344466043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08-4B48-9136-FF104E94A1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90148459288058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08-4B48-9136-FF104E94A11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28333418046590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08-4B48-9136-FF104E94A1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84032273251089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08-4B48-9136-FF104E94A1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08-4B48-9136-FF104E94A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900840"/>
        <c:axId val="1"/>
      </c:lineChart>
      <c:catAx>
        <c:axId val="18690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920767214433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690084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793955972993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ROIC / ROE</a:t>
            </a:r>
          </a:p>
        </c:rich>
      </c:tx>
      <c:layout>
        <c:manualLayout>
          <c:xMode val="edge"/>
          <c:yMode val="edge"/>
          <c:x val="0.25624215705130315"/>
          <c:y val="3.0816698949215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1405235043438E-2"/>
          <c:y val="9.5531766742567345E-2"/>
          <c:w val="0.78055303224858508"/>
          <c:h val="0.7673358038354603"/>
        </c:manualLayout>
      </c:layout>
      <c:barChart>
        <c:barDir val="col"/>
        <c:grouping val="stacked"/>
        <c:varyColors val="0"/>
        <c:ser>
          <c:idx val="0"/>
          <c:order val="0"/>
          <c:tx>
            <c:v>Equity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Employed'!$D$27:$F$27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D-43F4-9564-B42A54BC8D34}"/>
            </c:ext>
          </c:extLst>
        </c:ser>
        <c:ser>
          <c:idx val="1"/>
          <c:order val="2"/>
          <c:tx>
            <c:v>Debt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'Funds Flow-Cap Employed'!$D$26:$F$26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D-43F4-9564-B42A54BC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85464"/>
        <c:axId val="1"/>
      </c:barChart>
      <c:lineChart>
        <c:grouping val="standard"/>
        <c:varyColors val="0"/>
        <c:ser>
          <c:idx val="3"/>
          <c:order val="1"/>
          <c:tx>
            <c:v>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D-43F4-9564-B42A54BC8D34}"/>
            </c:ext>
          </c:extLst>
        </c:ser>
        <c:ser>
          <c:idx val="2"/>
          <c:order val="3"/>
          <c:tx>
            <c:v>ROE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'Funds Flow-Cap Employed'!$D$37:$O$37</c:f>
              <c:numCache>
                <c:formatCode>0.00%</c:formatCode>
                <c:ptCount val="12"/>
                <c:pt idx="0">
                  <c:v>0.10465458124651698</c:v>
                </c:pt>
                <c:pt idx="1">
                  <c:v>0.10465458124651698</c:v>
                </c:pt>
                <c:pt idx="2">
                  <c:v>0.10465458124651698</c:v>
                </c:pt>
                <c:pt idx="3">
                  <c:v>0.10465458124651698</c:v>
                </c:pt>
                <c:pt idx="4">
                  <c:v>0.10465458124651698</c:v>
                </c:pt>
                <c:pt idx="5">
                  <c:v>0.10465458124651698</c:v>
                </c:pt>
                <c:pt idx="6">
                  <c:v>0.10465458124651698</c:v>
                </c:pt>
                <c:pt idx="7">
                  <c:v>0.10465458124651698</c:v>
                </c:pt>
                <c:pt idx="8">
                  <c:v>0.10465458124651698</c:v>
                </c:pt>
                <c:pt idx="9">
                  <c:v>0.10465458124651698</c:v>
                </c:pt>
                <c:pt idx="10">
                  <c:v>0.10465458124651698</c:v>
                </c:pt>
                <c:pt idx="11">
                  <c:v>0.10465458124651698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D-43F4-9564-B42A54BC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678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9.1984364069698562E-3"/>
              <c:y val="0.44067879497377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854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1984364069698562E-3"/>
          <c:y val="0.94453182279344794"/>
          <c:w val="0.86465302225516649"/>
          <c:h val="4.7765883371283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3197974206147E-2"/>
          <c:y val="0.17091868669536986"/>
          <c:w val="0.82828367936740388"/>
          <c:h val="0.630103218115766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8114558379364918"/>
                  <c:y val="0.26785764332856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6F-406C-8AED-2B08B189AD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Input'!$C$4,'IS Input'!$J$4,'IS Input'!$Q$4,'IS Input'!$X$4,'IS Input'!$AE$4)</c:f>
              <c:numCache>
                <c:formatCode>_(* #,##0.0_);_(* \(#,##0.0\);_(* "-"??_);_(@_)</c:formatCode>
                <c:ptCount val="5"/>
                <c:pt idx="0">
                  <c:v>4.1554859999999998</c:v>
                </c:pt>
                <c:pt idx="1">
                  <c:v>4.3150360000000001</c:v>
                </c:pt>
                <c:pt idx="2">
                  <c:v>5.1395629999999999</c:v>
                </c:pt>
                <c:pt idx="3">
                  <c:v>5.458742</c:v>
                </c:pt>
                <c:pt idx="4">
                  <c:v>19.068826999999999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6C-8AED-2B08B189ADFE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Input'!$F$4,'IS Input'!$M$4,'IS Input'!$T$4,'IS Input'!$AA$4,'IS Input'!$AH$4)</c:f>
              <c:numCache>
                <c:formatCode>_(* #,##0.0_);_(* \(#,##0.0\);_(* "-"??_);_(@_)</c:formatCode>
                <c:ptCount val="5"/>
                <c:pt idx="0">
                  <c:v>5.2267119999999991</c:v>
                </c:pt>
                <c:pt idx="1">
                  <c:v>5.3609910000000003</c:v>
                </c:pt>
                <c:pt idx="2">
                  <c:v>5.4528499999999998</c:v>
                </c:pt>
                <c:pt idx="3">
                  <c:v>5.458742</c:v>
                </c:pt>
                <c:pt idx="4">
                  <c:v>21.499295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6C-8AED-2B08B189AD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0909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309779013461249"/>
                  <c:y val="0.69642987265426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6F-406C-8AED-2B08B189ADF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3471109893604"/>
                  <c:y val="0.73214422509807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6F-406C-8AED-2B08B189ADF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622942501741148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6F-406C-8AED-2B08B189ADF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794677317894643"/>
                  <c:y val="0.63775629363943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6F-406C-8AED-2B08B189ADF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511871350088774"/>
                  <c:y val="0.364796599961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6F-406C-8AED-2B08B189AD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Input'!$B$90:$F$90</c:f>
              <c:numCache>
                <c:formatCode>_(* #,##0.0_);_(* \(#,##0.0\);_(* "-"??_);_(@_)</c:formatCode>
                <c:ptCount val="5"/>
                <c:pt idx="0">
                  <c:v>4.5730000000000004</c:v>
                </c:pt>
                <c:pt idx="1">
                  <c:v>2.8109999999999999</c:v>
                </c:pt>
                <c:pt idx="2">
                  <c:v>3.9829999999999997</c:v>
                </c:pt>
                <c:pt idx="3">
                  <c:v>4.4729999999999999</c:v>
                </c:pt>
                <c:pt idx="4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6F-406C-8AED-2B08B189AD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090904"/>
        <c:axId val="1"/>
      </c:lineChart>
      <c:catAx>
        <c:axId val="18709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4898043072216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090904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3400697445542509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252628263508776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9667556230464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22-4135-BCF6-F0F0999C413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22-4135-BCF6-F0F0999C413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22-4135-BCF6-F0F0999C413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82964302944608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2-4135-BCF6-F0F0999C413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50205769889354"/>
                  <c:y val="0.27877272664832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2-4135-BCF6-F0F0999C413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976150024122445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2-4135-BCF6-F0F0999C413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31445671999702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2-4135-BCF6-F0F0999C413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80255256318705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2-4135-BCF6-F0F0999C413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382307872416835"/>
                  <c:y val="0.237851959433892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2-4135-BCF6-F0F0999C41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22-4135-BCF6-F0F0999C41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17052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22-4135-BCF6-F0F0999C41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170520"/>
        <c:axId val="1"/>
      </c:lineChart>
      <c:catAx>
        <c:axId val="18717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5597290953374104E-2"/>
              <c:y val="0.432225603702450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17052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1660111987745"/>
          <c:y val="0.14833778115232019"/>
          <c:w val="0.82462108260583444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82977644650839"/>
                  <c:y val="0.49104920657319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D5-4F3D-86A3-0E1176A536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-4.8605150000000004</c:v>
                </c:pt>
                <c:pt idx="4">
                  <c:v>40.910147849999994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5-4F3D-86A3-0E1176A5366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5-4F3D-86A3-0E1176A53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49318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65270130652372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F3D-86A3-0E1176A5366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56346167741182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D5-4F3D-86A3-0E1176A5366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2566549461254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D5-4F3D-86A3-0E1176A5366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47727730748543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D5-4F3D-86A3-0E1176A5366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77962466134728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D5-4F3D-86A3-0E1176A536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D5-4F3D-86A3-0E1176A53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493184"/>
        <c:axId val="1"/>
      </c:lineChart>
      <c:catAx>
        <c:axId val="1864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39897748034072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649318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18735251972426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725965668636"/>
          <c:y val="0.15384625015415299"/>
          <c:w val="0.79522250561815555"/>
          <c:h val="0.6435901464782067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2AC-BE86-AAC675CF0000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5-42AC-BE86-AAC675CF00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7655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56153881306265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15-42AC-BE86-AAC675CF000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485281141079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15-42AC-BE86-AAC675CF00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529064840637696"/>
                  <c:y val="0.49743620883176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15-42AC-BE86-AAC675CF00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1979657152959"/>
                  <c:y val="0.52564135469335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15-42AC-BE86-AAC675CF00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15-42AC-BE86-AAC675CF00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765528"/>
        <c:axId val="1"/>
      </c:lineChart>
      <c:catAx>
        <c:axId val="15476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794897958544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7655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88974414672485136"/>
          <c:w val="0.43515394620735975"/>
          <c:h val="8.46154375847841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760207370444854"/>
          <c:w val="0.81144864523392002"/>
          <c:h val="0.5459193873553603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AAB-A022-1C81CF13A7D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5-4AAB-A022-1C81CF13A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7648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57925258778028"/>
                  <c:y val="0.72959319992351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A5-4AAB-A022-1C81CF13A7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30306144027087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5-4AAB-A022-1C81CF13A7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138095573754685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A5-4AAB-A022-1C81CF13A7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963027659229476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5-4AAB-A022-1C81CF13A7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83929200790035"/>
                  <c:y val="0.67091962090869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A5-4AAB-A022-1C81CF13A7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A5-4AAB-A022-1C81CF13A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764872"/>
        <c:axId val="1"/>
      </c:lineChart>
      <c:catAx>
        <c:axId val="15476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764872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303061440270873"/>
          <c:y val="0.87245060969875354"/>
          <c:w val="0.43771088747057929"/>
          <c:h val="9.9489981807752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3043494549600571"/>
          <c:w val="0.79692899168171372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D-4921-A74C-AA9C2761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6290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D-4921-A74C-AA9C2761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2904"/>
        <c:axId val="1"/>
      </c:lineChart>
      <c:catAx>
        <c:axId val="15476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89080488981583E-2"/>
              <c:y val="0.37851709673350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76290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05829633030509"/>
          <c:y val="0.90025687871752946"/>
          <c:w val="0.3412972127116547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53928625887093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2020475369239741"/>
          <c:w val="0.83959114327067053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3-478F-B6C8-383AE09037F7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33759632951907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A3-478F-B6C8-383AE09037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942036967754239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A3-478F-B6C8-383AE09037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3-478F-B6C8-383AE0903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76618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139942689398706"/>
                  <c:y val="0.36572935697899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A3-478F-B6C8-383AE09037F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1609779631651"/>
                  <c:y val="0.39641993238982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A3-478F-B6C8-383AE09037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17119021570224"/>
                  <c:y val="0.35294161722448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A3-478F-B6C8-383AE09037F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570033838085465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A3-478F-B6C8-383AE09037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A3-478F-B6C8-383AE0903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766184"/>
        <c:axId val="1"/>
      </c:lineChart>
      <c:catAx>
        <c:axId val="15476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0477832762699284E-2"/>
              <c:y val="0.386189740586212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76618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8965867778995"/>
          <c:y val="0.87468139920850874"/>
          <c:w val="0.44880583471582597"/>
          <c:h val="9.7186822134278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50853451343066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1617603803599"/>
          <c:y val="0.15345287705412436"/>
          <c:w val="0.79351601955459716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24808215123750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B1-487D-AFC9-2B56B90E8E9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66913251680868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B1-487D-AFC9-2B56B90E8E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22208899558133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B1-487D-AFC9-2B56B90E8E9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6855941079569"/>
                  <c:y val="0.16368306885773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B1-487D-AFC9-2B56B90E8E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1-487D-AFC9-2B56B90E8E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28058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B1-487D-AFC9-2B56B90E8E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80584"/>
        <c:axId val="1"/>
      </c:lineChart>
      <c:catAx>
        <c:axId val="18728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37596329519073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280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791831197864896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7491744319"/>
          <c:y val="0.16836766152081209"/>
          <c:w val="0.80303112816717814"/>
          <c:h val="0.6326542432903242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76282782543"/>
                  <c:y val="0.57398066427549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CF-46A0-B72D-4932FBD4435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28639594841232"/>
                  <c:y val="0.6250011677666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CF-46A0-B72D-4932FBD443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62653248234763"/>
                  <c:y val="0.64030731881399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CF-46A0-B72D-4932FBD443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28316560293447"/>
                  <c:y val="0.68367474678147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CF-46A0-B72D-4932FBD443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73068055502181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F-46A0-B72D-4932FBD4435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30357520474036"/>
                  <c:y val="0.51785811043522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CF-46A0-B72D-4932FBD443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CF-46A0-B72D-4932FBD443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27632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5.892261946719337E-2"/>
                  <c:y val="0.92602213836446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CF-46A0-B72D-4932FBD4435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151530720135437"/>
                  <c:y val="0.8724506096987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CF-46A0-B72D-4932FBD443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3569047786877351"/>
                  <c:y val="0.721940124399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CF-46A0-B72D-4932FBD443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976462805610228"/>
                  <c:y val="0.698980897828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CF-46A0-B72D-4932FBD443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195323386990214"/>
                  <c:y val="0.71683807405073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CF-46A0-B72D-4932FBD443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CF-46A0-B72D-4932FBD443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76320"/>
        <c:axId val="1"/>
      </c:lineChart>
      <c:catAx>
        <c:axId val="1872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2763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4747500176221215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423276869864615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10591295754534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59-494A-A6AF-BBF9E9AEC11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59-494A-A6AF-BBF9E9AEC11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5722835999862"/>
                  <c:y val="0.7058832344489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59-494A-A6AF-BBF9E9AEC11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41667090232953"/>
                  <c:y val="0.68798039879265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59-494A-A6AF-BBF9E9AEC11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67611344466043"/>
                  <c:y val="0.72634361805618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59-494A-A6AF-BBF9E9AEC11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59-494A-A6AF-BBF9E9AEC11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42365183018125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59-494A-A6AF-BBF9E9AEC11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3349828809784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59-494A-A6AF-BBF9E9AEC11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59442542330928"/>
                  <c:y val="0.66240491928363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59-494A-A6AF-BBF9E9AEC11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59-494A-A6AF-BBF9E9AEC1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2802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59-494A-A6AF-BBF9E9AEC1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80256"/>
        <c:axId val="1"/>
      </c:lineChart>
      <c:catAx>
        <c:axId val="1872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28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2525616038969212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414345246494923"/>
          <c:w val="0.86177546209692812"/>
          <c:h val="0.53196997378763111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86699657619571"/>
                  <c:y val="0.51406713813131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F3-4724-8AEF-EF5E04C90D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52685487788582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F3-4724-8AEF-EF5E04C90D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34154718625616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F3-4724-8AEF-EF5E04C90D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249179461840289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F3-4724-8AEF-EF5E04C90D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87069535140868"/>
                  <c:y val="0.5575454532966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F3-4724-8AEF-EF5E04C90DC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972742884711368"/>
                  <c:y val="0.5933511246092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F3-4724-8AEF-EF5E04C90DC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163875989791086"/>
                  <c:y val="0.58056338485477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F3-4724-8AEF-EF5E04C90DC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037603520294114"/>
                  <c:y val="0.6598473713327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F3-4724-8AEF-EF5E04C90DC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716790806306338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F3-4724-8AEF-EF5E04C90DC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25329485962734"/>
                  <c:y val="0.38874728853711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F3-4724-8AEF-EF5E04C90D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110.548197</c:v>
                </c:pt>
                <c:pt idx="1">
                  <c:v>77.481718850000007</c:v>
                </c:pt>
                <c:pt idx="2">
                  <c:v>27.469000000000001</c:v>
                </c:pt>
                <c:pt idx="3">
                  <c:v>5.3075102799999998</c:v>
                </c:pt>
                <c:pt idx="4">
                  <c:v>40.514206999999999</c:v>
                </c:pt>
                <c:pt idx="5">
                  <c:v>2.936477</c:v>
                </c:pt>
                <c:pt idx="6">
                  <c:v>6.1517340000000003</c:v>
                </c:pt>
                <c:pt idx="7">
                  <c:v>8.4899999999999993E-4</c:v>
                </c:pt>
                <c:pt idx="8">
                  <c:v>-24.927075000000002</c:v>
                </c:pt>
                <c:pt idx="9">
                  <c:v>245.48261813000005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F3-4724-8AEF-EF5E04C90DCE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AF3-4724-8AEF-EF5E04C90D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6793955972993"/>
                  <c:y val="0.5422001655912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F3-4724-8AEF-EF5E04C90D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317447236834105"/>
                  <c:y val="0.50639449427861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F3-4724-8AEF-EF5E04C90DC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00411539778719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F3-4724-8AEF-EF5E04C90DC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979598825790954"/>
                  <c:y val="0.19181609631765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F3-4724-8AEF-EF5E04C90D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F3-4724-8AEF-EF5E04C90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63768"/>
        <c:axId val="1"/>
      </c:barChart>
      <c:catAx>
        <c:axId val="19476376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4092576242527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63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982964302944608"/>
          <c:y val="0.8925842348648233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6635962430318"/>
          <c:y val="0.19181609631765545"/>
          <c:w val="0.80944400746584966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117263531852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E5-417C-BEA2-EE6D458532B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10636859534451"/>
                  <c:y val="0.43478315165335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E5-417C-BEA2-EE6D458532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75906990186823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E5-417C-BEA2-EE6D458532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46737046180692"/>
                  <c:y val="0.30179065820644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E5-417C-BEA2-EE6D458532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5-417C-BEA2-EE6D458532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27796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E5-417C-BEA2-EE6D458532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77960"/>
        <c:axId val="1"/>
      </c:lineChart>
      <c:catAx>
        <c:axId val="18727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35549916517538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277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93271924860635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105232196259"/>
          <c:y val="0.16752645837652741"/>
          <c:w val="0.84129762933422891"/>
          <c:h val="0.590208599511150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911289388539715"/>
                  <c:y val="0.4948473847429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83-4407-A748-E7C2010077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358416234281869"/>
                  <c:y val="0.57474461873793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3-4407-A748-E7C2010077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0.96</c:v>
                </c:pt>
                <c:pt idx="4">
                  <c:v>27.469000000000001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3-4407-A748-E7C20100777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3-4407-A748-E7C2010077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2903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585053939253411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83-4407-A748-E7C2010077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72044791926184"/>
                  <c:y val="0.58763126938228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83-4407-A748-E7C2010077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413013789373953"/>
                  <c:y val="0.57989927899567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83-4407-A748-E7C2010077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87767627926041"/>
                  <c:y val="0.5103113655161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83-4407-A748-E7C2010077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95978092318572"/>
                  <c:y val="0.39690883984592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83-4407-A748-E7C2010077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83-4407-A748-E7C2010077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29032"/>
        <c:axId val="1"/>
      </c:lineChart>
      <c:catAx>
        <c:axId val="19872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9486169974796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290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228694963116405"/>
          <c:y val="0.84536428226924598"/>
          <c:w val="0.43003448801668498"/>
          <c:h val="7.98972339949592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333367584297963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9370821425131"/>
          <c:y val="0.16836766152081209"/>
          <c:w val="0.84511871350088785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491667254070711"/>
                  <c:y val="0.16071458599713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80-4523-874A-2790804FEE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Input'!$C$5,'IS Input'!$J$5,'IS Input'!$Q$5,'IS Input'!$X$5,'IS Input'!$AE$5)</c:f>
              <c:numCache>
                <c:formatCode>_(* #,##0.0_);_(* \(#,##0.0\);_(* "-"??_);_(@_)</c:formatCode>
                <c:ptCount val="5"/>
                <c:pt idx="0">
                  <c:v>1.7213719999999999</c:v>
                </c:pt>
                <c:pt idx="1">
                  <c:v>1.4893050000000001</c:v>
                </c:pt>
                <c:pt idx="2">
                  <c:v>2.5604989999999996</c:v>
                </c:pt>
                <c:pt idx="3">
                  <c:v>1.8600810000000001</c:v>
                </c:pt>
                <c:pt idx="4">
                  <c:v>7.6312569999999997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4523-874A-2790804FEEE5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Input'!$F$5,'IS Input'!$M$5,'IS Input'!$T$5,'IS Input'!$AA$5,'IS Input'!$AH$5)</c:f>
              <c:numCache>
                <c:formatCode>_(* #,##0.0_);_(* \(#,##0.0\);_(* "-"??_);_(@_)</c:formatCode>
                <c:ptCount val="5"/>
                <c:pt idx="0">
                  <c:v>1.8085229999999999</c:v>
                </c:pt>
                <c:pt idx="1">
                  <c:v>1.4630070000000002</c:v>
                </c:pt>
                <c:pt idx="2">
                  <c:v>1.5277240000000001</c:v>
                </c:pt>
                <c:pt idx="3">
                  <c:v>1.5600810000000001</c:v>
                </c:pt>
                <c:pt idx="4">
                  <c:v>6.3593350000000006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0-4523-874A-2790804FE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316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329983109479307"/>
                  <c:y val="0.64540936916311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80-4523-874A-2790804FEE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649864170949582"/>
                  <c:y val="0.71938909922528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80-4523-874A-2790804FEE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979847280428883"/>
                  <c:y val="0.65561346986134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80-4523-874A-2790804FEE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360340629953332"/>
                  <c:y val="0.6938788474797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80-4523-874A-2790804FEE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205476811446192"/>
                  <c:y val="0.40306197758012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80-4523-874A-2790804FEE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Input'!$B$92:$F$92</c:f>
              <c:numCache>
                <c:formatCode>_(* #,##0.0_);_(* \(#,##0.0\);_(* "-"??_);_(@_)</c:formatCode>
                <c:ptCount val="5"/>
                <c:pt idx="0">
                  <c:v>1.927</c:v>
                </c:pt>
                <c:pt idx="1">
                  <c:v>0.68799999999999994</c:v>
                </c:pt>
                <c:pt idx="2">
                  <c:v>0.64200000000000002</c:v>
                </c:pt>
                <c:pt idx="3">
                  <c:v>1.131</c:v>
                </c:pt>
                <c:pt idx="4">
                  <c:v>4.3879999999999999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80-4523-874A-2790804FE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31656"/>
        <c:axId val="1"/>
      </c:lineChart>
      <c:catAx>
        <c:axId val="1987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6021204151145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3165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5625870959217"/>
          <c:y val="0.89540983626977333"/>
          <c:w val="0.43266037723053413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6153856266186065"/>
          <c:w val="0.78498358923680578"/>
          <c:h val="0.6487183548166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344829338895"/>
                  <c:y val="0.335897646169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1C-42D6-867B-650F6F7084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348153153791224"/>
                  <c:y val="0.43333360460086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1C-42D6-867B-650F6F7084C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5431100208562"/>
                  <c:y val="0.26666683360053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1C-42D6-867B-650F6F7084C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897660830895394"/>
                  <c:y val="0.2179488543850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1C-42D6-867B-650F6F7084C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552956478772662"/>
                  <c:y val="0.11794879178485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1C-42D6-867B-650F6F7084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C-42D6-867B-650F6F70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3395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276478239386331"/>
                  <c:y val="0.335897646169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1C-42D6-867B-650F6F7084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3686043227091803"/>
                  <c:y val="0.40256435457003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1C-42D6-867B-650F6F7084C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829393055901583"/>
                  <c:y val="0.410256667077741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1C-42D6-867B-650F6F7084C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655337310134679"/>
                  <c:y val="0.42307718792392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1C-42D6-867B-650F6F7084C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798687138944465"/>
                  <c:y val="0.31282070864677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1C-42D6-867B-650F6F7084C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283334180465905"/>
                  <c:y val="0.3179489169852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1C-42D6-867B-650F6F7084C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085386796564035"/>
                  <c:y val="0.31282070864677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1C-42D6-867B-650F6F7084C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399385231729648"/>
                  <c:y val="0.32051302115448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1C-42D6-867B-650F6F7084C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054680879606906"/>
                  <c:y val="0.32051302115448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1C-42D6-867B-650F6F7084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1C-42D6-867B-650F6F70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3952"/>
        <c:axId val="1"/>
      </c:lineChart>
      <c:catAx>
        <c:axId val="1987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5836207334723751E-2"/>
              <c:y val="0.44102591710857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3395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911289388539715"/>
          <c:y val="0.91282108424797426"/>
          <c:w val="0.36689450366502879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5221831537513"/>
          <c:y val="0.1687981647595368"/>
          <c:w val="0.74873570690591107"/>
          <c:h val="0.647059631578224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6087711999519134"/>
                  <c:y val="0.5115095901804145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B-4CAE-90F4-5A408A9972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763961569030606"/>
                  <c:y val="0.36828690492989841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B-4CAE-90F4-5A408A99720A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-2.6768330000000002</c:v>
                </c:pt>
                <c:pt idx="4">
                  <c:v>14.970903000000002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B-4CAE-90F4-5A408A99720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B-4CAE-90F4-5A408A9972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362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247905195978556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1B-4CAE-90F4-5A408A9972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38638653742715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1B-4CAE-90F4-5A408A9972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41177120839186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1B-4CAE-90F4-5A408A99720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273228111266447"/>
                  <c:y val="0.53452752173853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1B-4CAE-90F4-5A408A9972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556548335241926"/>
                  <c:y val="0.4987218504259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1B-4CAE-90F4-5A408A9972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B-4CAE-90F4-5A408A9972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36248"/>
        <c:axId val="1"/>
      </c:lineChart>
      <c:catAx>
        <c:axId val="19873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447570891407862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362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7776029863399"/>
          <c:y val="0.90281442666843159"/>
          <c:w val="0.45025322915287891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871857793967828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0294280209798"/>
          <c:y val="0.16581663634625432"/>
          <c:w val="0.82293474092361374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84830953098006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84-48E6-B259-9FCAA6CE7DB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98831850202142"/>
                  <c:y val="0.40051095240556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84-48E6-B259-9FCAA6CE7DB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18735251972426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84-48E6-B259-9FCAA6CE7DB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064101980854505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84-48E6-B259-9FCAA6CE7D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652639550846843"/>
                  <c:y val="0.47449068246774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84-48E6-B259-9FCAA6CE7DB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86201270396605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84-48E6-B259-9FCAA6CE7DB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14203064604888"/>
                  <c:y val="0.45918453142039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84-48E6-B259-9FCAA6CE7D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84-48E6-B259-9FCAA6CE7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398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84-48E6-B259-9FCAA6CE7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39856"/>
        <c:axId val="1"/>
      </c:lineChart>
      <c:catAx>
        <c:axId val="19873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39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79613607081157"/>
          <c:y val="0.89540983626977333"/>
          <c:w val="0.43338981233067364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2159413128778"/>
          <c:y val="0.15345287705412436"/>
          <c:w val="0.79863547774527199"/>
          <c:h val="0.677750206989049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57348263975399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26-4F35-95EA-4F45A93C801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112643911852664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26-4F35-95EA-4F45A93C801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97290953374102"/>
                  <c:y val="0.70332568649806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26-4F35-95EA-4F45A93C801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81937994895543"/>
                  <c:y val="0.71099833035077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26-4F35-95EA-4F45A93C801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6061388643637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26-4F35-95EA-4F45A93C801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89122151238998"/>
                  <c:y val="0.64961717952912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26-4F35-95EA-4F45A93C801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334524596146914"/>
                  <c:y val="0.7058832344489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26-4F35-95EA-4F45A93C80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6-4F35-95EA-4F45A93C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4084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26-4F35-95EA-4F45A93C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40840"/>
        <c:axId val="1"/>
      </c:lineChart>
      <c:catAx>
        <c:axId val="19874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40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58046356760577"/>
          <c:y val="0.91304461847203988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094302906899924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30720135437"/>
          <c:y val="0.17525844876313637"/>
          <c:w val="0.77272806672690741"/>
          <c:h val="0.636600541830804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14830037465762"/>
                  <c:y val="0.53608466680488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95-4FBA-AD65-C84FD566442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33690618845748"/>
                  <c:y val="0.17010378850539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95-4FBA-AD65-C84FD566442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67704272239273"/>
                  <c:y val="0.50515670525845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95-4FBA-AD65-C84FD566442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80170314976672"/>
                  <c:y val="0.67526049376384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95-4FBA-AD65-C84FD566442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56443529822245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95-4FBA-AD65-C84FD566442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72109227148224"/>
                  <c:y val="0.34278490713966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95-4FBA-AD65-C84FD56644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95-4FBA-AD65-C84FD56644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2921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95-4FBA-AD65-C84FD56644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292176"/>
        <c:axId val="1"/>
      </c:lineChart>
      <c:catAx>
        <c:axId val="19929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27577432378905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929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28316560293447"/>
          <c:y val="0.89691088484663917"/>
          <c:w val="0.44949541136401805"/>
          <c:h val="8.50518942526985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775172406335354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7563215656297"/>
          <c:y val="0.18414345246494923"/>
          <c:w val="0.79727527076975935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368013129541512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16-49EF-976C-09E65DBF75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8.8040000000000007E-2</c:v>
                </c:pt>
                <c:pt idx="4">
                  <c:v>5.3075102799999998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6-49EF-976C-09E65DBF75ED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6-49EF-976C-09E65DBF75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7831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182331683129201"/>
                  <c:y val="0.75703419346701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16-49EF-976C-09E65DBF75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608288979678086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16-49EF-976C-09E65DBF75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6-49EF-976C-09E65DBF75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83168"/>
        <c:axId val="1"/>
      </c:lineChart>
      <c:catAx>
        <c:axId val="1967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3628637107175373E-2"/>
              <c:y val="0.442455795506058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8316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27297201862126"/>
          <c:y val="0.86956630330670459"/>
          <c:w val="0.4378199670680088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6173552103837"/>
          <c:y val="0.1556125356480233"/>
          <c:w val="0.83333418960744909"/>
          <c:h val="0.622450142592093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9866162300662"/>
                  <c:y val="0.32398019716883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B7-457E-B69F-592D8BB1B7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Input'!$C$6,'IS Input'!$J$6,'IS Input'!$Q$6,'IS Input'!$X$6,'IS Input'!$AE$6)</c:f>
              <c:numCache>
                <c:formatCode>_(* #,##0.0_);_(* \(#,##0.0\);_(* "-"??_);_(@_)</c:formatCode>
                <c:ptCount val="5"/>
                <c:pt idx="0">
                  <c:v>0.79013500000000003</c:v>
                </c:pt>
                <c:pt idx="1">
                  <c:v>1.2994109999999999</c:v>
                </c:pt>
                <c:pt idx="2">
                  <c:v>2.093127</c:v>
                </c:pt>
                <c:pt idx="3">
                  <c:v>2.5170659999999998</c:v>
                </c:pt>
                <c:pt idx="4">
                  <c:v>6.6997389999999992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7-457E-B69F-592D8BB1B72C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Input'!$F$6,'IS Input'!$M$6,'IS Input'!$T$6,'IS Input'!$AA$6,'IS Input'!$AH$6)</c:f>
              <c:numCache>
                <c:formatCode>_(* #,##0.0_);_(* \(#,##0.0\);_(* "-"??_);_(@_)</c:formatCode>
                <c:ptCount val="5"/>
                <c:pt idx="0">
                  <c:v>1.8026479999999998</c:v>
                </c:pt>
                <c:pt idx="1">
                  <c:v>2.304122</c:v>
                </c:pt>
                <c:pt idx="2">
                  <c:v>2.5170659999999998</c:v>
                </c:pt>
                <c:pt idx="3">
                  <c:v>2.5170659999999998</c:v>
                </c:pt>
                <c:pt idx="4">
                  <c:v>9.1409020000000005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7-457E-B69F-592D8BB1B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054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8855238229501878"/>
                  <c:y val="0.7117360237016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B7-457E-B69F-592D8BB1B7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690272362985698"/>
                  <c:y val="0.71428704887617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B7-457E-B69F-592D8BB1B7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316547963098561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B7-457E-B69F-592D8BB1B7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319932437917216"/>
                  <c:y val="0.609695016719304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B7-457E-B69F-592D8BB1B7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10527835450691"/>
                  <c:y val="0.43112325450026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7-457E-B69F-592D8BB1B7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Input'!$B$93:$F$93</c:f>
              <c:numCache>
                <c:formatCode>_(* #,##0.0_);_(* \(#,##0.0\);_(* "-"??_);_(@_)</c:formatCode>
                <c:ptCount val="5"/>
                <c:pt idx="0">
                  <c:v>1.101</c:v>
                </c:pt>
                <c:pt idx="1">
                  <c:v>1.2949999999999999</c:v>
                </c:pt>
                <c:pt idx="2">
                  <c:v>0.73699999999999999</c:v>
                </c:pt>
                <c:pt idx="3">
                  <c:v>1.8160000000000001</c:v>
                </c:pt>
                <c:pt idx="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B7-457E-B69F-592D8BB1B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05448"/>
        <c:axId val="1"/>
      </c:lineChart>
      <c:catAx>
        <c:axId val="19740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0303061440270878E-2"/>
              <c:y val="0.4209191538020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0544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96666901628285"/>
          <c:y val="0.86989958452419569"/>
          <c:w val="0.4292933704038374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6836766152081209"/>
          <c:w val="0.87878878176785535"/>
          <c:h val="0.6122460418938621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63976212294055"/>
                  <c:y val="0.58673579014828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09-46C7-9EEE-C7CFEC80F4B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09-46C7-9EEE-C7CFEC80F4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96718278075221"/>
                  <c:y val="0.42347017897658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09-46C7-9EEE-C7CFEC80F4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82.539480000000026</c:v>
                </c:pt>
                <c:pt idx="3">
                  <c:v>-31.934132999999999</c:v>
                </c:pt>
                <c:pt idx="4">
                  <c:v>245.48261813000002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9-46C7-9EEE-C7CFEC80F4B6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9-46C7-9EEE-C7CFEC80F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621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68027306787056"/>
                  <c:y val="0.65561346986134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09-46C7-9EEE-C7CFEC80F4B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13163488279905"/>
                  <c:y val="0.64285834398855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09-46C7-9EEE-C7CFEC80F4B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6505114195122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09-46C7-9EEE-C7CFEC80F4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51582096582383"/>
                  <c:y val="0.58418476497372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09-46C7-9EEE-C7CFEC80F4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09-46C7-9EEE-C7CFEC80F4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09-46C7-9EEE-C7CFEC80F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62128"/>
        <c:axId val="1"/>
      </c:lineChart>
      <c:catAx>
        <c:axId val="1947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581710345291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6212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976462805610228"/>
          <c:y val="0.86479753417508021"/>
          <c:w val="0.459596431844108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46155001849836"/>
          <c:w val="0.80034196380883027"/>
          <c:h val="0.59743627143196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7-4680-903D-74FB2815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0020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440312566920001"/>
                  <c:y val="0.22564116689275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C7-4680-903D-74FB2815CA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7-4680-903D-74FB2815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00200"/>
        <c:axId val="1"/>
      </c:lineChart>
      <c:catAx>
        <c:axId val="1974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4102591710857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002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000056340179491"/>
          <c:w val="0.4266215158895683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1172635318527"/>
          <c:y val="0.19181609631765545"/>
          <c:w val="0.77571717382143923"/>
          <c:h val="0.583120932805672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642547438137804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97-42EA-88D8-30CE45283B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-3.382368</c:v>
                </c:pt>
                <c:pt idx="4">
                  <c:v>-4.1232247199999996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7-42EA-88D8-30CE45283B46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7-42EA-88D8-30CE45283B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0348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114686055753437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97-42EA-88D8-30CE45283B4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279956186405806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97-42EA-88D8-30CE45283B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300202167500744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97-42EA-88D8-30CE45283B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983179812151575"/>
                  <c:y val="0.69565304264536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97-42EA-88D8-30CE45283B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11181606359852"/>
                  <c:y val="0.74424645371250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97-42EA-88D8-30CE45283B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97-42EA-88D8-30CE45283B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03480"/>
        <c:axId val="1"/>
      </c:lineChart>
      <c:catAx>
        <c:axId val="19740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034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16881943525264"/>
          <c:y val="0.87468139920850874"/>
          <c:w val="0.43844883737733525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9942689398706"/>
          <c:y val="0.17391326066134091"/>
          <c:w val="0.81228736625373821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99671784736116"/>
                  <c:y val="0.5575454532966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E-4B34-B770-62184D64634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11289388539715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E-4B34-B770-62184D6463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4679863047828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E-4B34-B770-62184D6463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4.335</c:v>
                </c:pt>
                <c:pt idx="4">
                  <c:v>40.514206999999999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E-4B34-B770-62184D646341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48481369055108"/>
                  <c:y val="0.53964261764033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E-4B34-B770-62184D6463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DE-4B34-B770-62184D6463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2273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45394112456432"/>
                  <c:y val="0.44757089140786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E-4B34-B770-62184D64634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693398282018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E-4B34-B770-62184D6463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29393055901583"/>
                  <c:y val="0.50895204222951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E-4B34-B770-62184D6463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95279999533388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E-4B34-B770-62184D6463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692899168171372"/>
                  <c:y val="0.3273661377154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E-4B34-B770-62184D6463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DE-4B34-B770-62184D6463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227368"/>
        <c:axId val="1"/>
      </c:lineChart>
      <c:catAx>
        <c:axId val="19422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227368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99343569472232"/>
          <c:y val="0.86189365945399843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7823210768997"/>
          <c:y val="0.1734697118699276"/>
          <c:w val="0.8383846998474942"/>
          <c:h val="0.5688786139263802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54966571401045"/>
                  <c:y val="0.33163327269250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FF-4C15-BAB4-E97AEA70C4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Input'!$C$7,'IS Input'!$J$7,'IS Input'!$Q$7,'IS Input'!$X$7,'IS Input'!$AE$7)</c:f>
              <c:numCache>
                <c:formatCode>_(* #,##0.0_);_(* \(#,##0.0\);_(* "-"??_);_(@_)</c:formatCode>
                <c:ptCount val="5"/>
                <c:pt idx="0">
                  <c:v>2.3647780000000003</c:v>
                </c:pt>
                <c:pt idx="1">
                  <c:v>2.2957269999999999</c:v>
                </c:pt>
                <c:pt idx="2">
                  <c:v>3.047825</c:v>
                </c:pt>
                <c:pt idx="3">
                  <c:v>1.8491360000000001</c:v>
                </c:pt>
                <c:pt idx="4">
                  <c:v>9.5574659999999998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F-4C15-BAB4-E97AEA70C454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Input'!$F$7,'IS Input'!$M$7,'IS Input'!$T$7,'IS Input'!$AA$7,'IS Input'!$AH$7)</c:f>
              <c:numCache>
                <c:formatCode>_(* #,##0.0_);_(* \(#,##0.0\);_(* "-"??_);_(@_)</c:formatCode>
                <c:ptCount val="5"/>
                <c:pt idx="0">
                  <c:v>3.4673859999999999</c:v>
                </c:pt>
                <c:pt idx="1">
                  <c:v>3.7426159999999999</c:v>
                </c:pt>
                <c:pt idx="2">
                  <c:v>3.3204479999999998</c:v>
                </c:pt>
                <c:pt idx="3">
                  <c:v>1.8491360000000001</c:v>
                </c:pt>
                <c:pt idx="4">
                  <c:v>12.379585999999998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F-4C15-BAB4-E97AEA70C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22933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488231402805114"/>
                  <c:y val="0.71428704887617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FF-4C15-BAB4-E97AEA70C4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946156661583138"/>
                  <c:y val="0.6505114195122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FF-4C15-BAB4-E97AEA70C45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84898304433405"/>
                  <c:y val="0.64540936916311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F-4C15-BAB4-E97AEA70C45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88282779252049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FF-4C15-BAB4-E97AEA70C4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047228518120368"/>
                  <c:y val="0.55102143770447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FF-4C15-BAB4-E97AEA70C4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Input'!$B$94:$F$94</c:f>
              <c:numCache>
                <c:formatCode>_(* #,##0.0_);_(* \(#,##0.0\);_(* "-"??_);_(@_)</c:formatCode>
                <c:ptCount val="5"/>
                <c:pt idx="0">
                  <c:v>0.64300000000000002</c:v>
                </c:pt>
                <c:pt idx="1">
                  <c:v>0.93799999999999994</c:v>
                </c:pt>
                <c:pt idx="2">
                  <c:v>1.0249999999999999</c:v>
                </c:pt>
                <c:pt idx="3">
                  <c:v>1.46</c:v>
                </c:pt>
                <c:pt idx="4">
                  <c:v>4.0659999999999998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FF-4C15-BAB4-E97AEA70C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229336"/>
        <c:axId val="1"/>
      </c:lineChart>
      <c:catAx>
        <c:axId val="19422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8619558026922492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2293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23265536288937"/>
          <c:y val="0.88010368522242688"/>
          <c:w val="0.42424286016379231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92585483667534"/>
          <c:w val="0.81058088019017993"/>
          <c:h val="0.60869641231469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63825995082187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F6-4B67-877C-8F7DAB540F2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6-4B67-877C-8F7DAB540F2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948851246576402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F6-4B67-877C-8F7DAB540F2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6-4B67-877C-8F7DAB540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22441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1F6-4B67-877C-8F7DAB540F2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1F6-4B67-877C-8F7DAB540F2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1F6-4B67-877C-8F7DAB540F2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1F6-4B67-877C-8F7DAB540F2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1F6-4B67-877C-8F7DAB540F22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1F6-4B67-877C-8F7DAB540F2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1F6-4B67-877C-8F7DAB540F22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1F6-4B67-877C-8F7DAB540F2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1F6-4B67-877C-8F7DAB540F22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1F6-4B67-877C-8F7DAB540F2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6-4B67-877C-8F7DAB540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224416"/>
        <c:axId val="1"/>
      </c:lineChart>
      <c:catAx>
        <c:axId val="1942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5268598730966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22441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025687871752946"/>
          <c:w val="0.35324261515656263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2874234773513"/>
          <c:y val="0.14322268525051607"/>
          <c:w val="0.81313214864726846"/>
          <c:h val="0.649617179529126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1.2044529999999996</c:v>
                </c:pt>
                <c:pt idx="4">
                  <c:v>25.270759999999999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C9F-94AC-B8E83946250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C9F-94AC-B8E8394625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2231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488231402805114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84-4C9F-94AC-B8E8394625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126117668911"/>
                  <c:y val="0.6010237684619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84-4C9F-94AC-B8E8394625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84-4C9F-94AC-B8E8394625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4518755793979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84-4C9F-94AC-B8E8394625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956310086039105"/>
                  <c:y val="0.31713594591185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84-4C9F-94AC-B8E8394625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84-4C9F-94AC-B8E8394625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223104"/>
        <c:axId val="1"/>
      </c:lineChart>
      <c:catAx>
        <c:axId val="1942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223104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01717925632801"/>
          <c:y val="0.88235404306121501"/>
          <c:w val="0.42929337040383742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6368306885773265"/>
          <c:w val="0.8498300596520203"/>
          <c:h val="0.611253960265595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F-40A2-B6F7-8A62EA93D2D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453982786821733"/>
                  <c:y val="0.52173978198402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9F-40A2-B6F7-8A62EA93D2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F-40A2-B6F7-8A62EA93D2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736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139984351656109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9F-40A2-B6F7-8A62EA93D2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F-40A2-B6F7-8A62EA93D2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73648"/>
        <c:axId val="1"/>
      </c:lineChart>
      <c:catAx>
        <c:axId val="19817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73648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426642347018275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47D3-9F65-71E06E142A8E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8-47D3-9F65-71E06E142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7135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2895697797984937"/>
                  <c:y val="0.62245014259209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48-47D3-9F65-71E06E142A8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82585686151974"/>
                  <c:y val="0.64796039433767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48-47D3-9F65-71E06E142A8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8-47D3-9F65-71E06E142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71352"/>
        <c:axId val="1"/>
      </c:lineChart>
      <c:catAx>
        <c:axId val="1981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7135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D9D-B0C4-8ECE82A1362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84318826257557"/>
                  <c:y val="0.4450133434569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D9D-B0C4-8ECE82A1362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8317261423167"/>
                  <c:y val="0.43734069960425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D9D-B0C4-8ECE82A136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D-4D9D-B0C4-8ECE82A13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2936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BAD-4D9D-B0C4-8ECE82A1362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BAD-4D9D-B0C4-8ECE82A136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AD-4D9D-B0C4-8ECE82A13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29360"/>
        <c:axId val="1"/>
      </c:lineChart>
      <c:catAx>
        <c:axId val="19872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2936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3-446D-996A-4095D6E5FADB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3-446D-996A-4095D6E5FA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270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33-446D-996A-4095D6E5FA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3-446D-996A-4095D6E5FA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27064"/>
        <c:axId val="1"/>
      </c:lineChart>
      <c:catAx>
        <c:axId val="19872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72706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144813146945072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6666677100033239"/>
          <c:w val="0.87710527835450702"/>
          <c:h val="0.5487182922164790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02040960180584"/>
                  <c:y val="0.54102597970877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D3-47F2-A56E-92A41EB8A28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24609050927008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D3-47F2-A56E-92A41EB8A28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71047645900375"/>
                  <c:y val="0.55384650055495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D3-47F2-A56E-92A41EB8A28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06445915089523"/>
                  <c:y val="0.54359008387800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D3-47F2-A56E-92A41EB8A28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882211275157244"/>
                  <c:y val="0.55384650055495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D3-47F2-A56E-92A41EB8A28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09830389908185"/>
                  <c:y val="0.54871829221647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D3-47F2-A56E-92A41EB8A28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23239848065461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D3-47F2-A56E-92A41EB8A28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9966412134048137"/>
                  <c:y val="0.676923500678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D3-47F2-A56E-92A41EB8A28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888980224794567"/>
                  <c:y val="0.676923500678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D3-47F2-A56E-92A41EB8A28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-13.084</c:v>
                </c:pt>
                <c:pt idx="1">
                  <c:v>4.7622460000000002</c:v>
                </c:pt>
                <c:pt idx="2">
                  <c:v>0.96</c:v>
                </c:pt>
                <c:pt idx="3">
                  <c:v>8.8040000000000007E-2</c:v>
                </c:pt>
                <c:pt idx="4">
                  <c:v>4.335</c:v>
                </c:pt>
                <c:pt idx="5">
                  <c:v>-1.9418999999999999E-2</c:v>
                </c:pt>
                <c:pt idx="6">
                  <c:v>1.024</c:v>
                </c:pt>
                <c:pt idx="7">
                  <c:v>0</c:v>
                </c:pt>
                <c:pt idx="8">
                  <c:v>-30</c:v>
                </c:pt>
                <c:pt idx="9">
                  <c:v>-31.934132999999999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D3-47F2-A56E-92A41EB8A283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36377648121897"/>
                  <c:y val="0.47435927130863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D3-47F2-A56E-92A41EB8A28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63996762872832"/>
                  <c:y val="0.52051314635488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D3-47F2-A56E-92A41EB8A28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D3-47F2-A56E-92A41EB8A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65408"/>
        <c:axId val="1"/>
      </c:barChart>
      <c:catAx>
        <c:axId val="1947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3503413348382E-2"/>
              <c:y val="0.394872042062326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6540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225629531017292"/>
          <c:y val="0.88461593838637964"/>
          <c:w val="0.2811450700291797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8414345246494923"/>
          <c:w val="0.78839656136392233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3657380985979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BE-4F36-8DAF-C228B6179B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-1.9418999999999999E-2</c:v>
                </c:pt>
                <c:pt idx="4">
                  <c:v>2.936477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E-4F36-8DAF-C228B6179BC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E-4F36-8DAF-C228B6179B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9198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9BE-4F36-8DAF-C228B6179BC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9BE-4F36-8DAF-C228B6179BC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9BE-4F36-8DAF-C228B6179BC5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BE-4F36-8DAF-C228B6179B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919872"/>
        <c:axId val="1"/>
      </c:lineChart>
      <c:catAx>
        <c:axId val="1839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7340699604254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391987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3197974206147E-2"/>
          <c:y val="0.14285740977523451"/>
          <c:w val="0.85521973398097806"/>
          <c:h val="0.596939890846515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Input'!$C$8,'IS Input'!$J$8,'IS Input'!$Q$8,'IS Input'!$X$8,'IS Input'!$AE$8)</c:f>
              <c:numCache>
                <c:formatCode>_(* #,##0.0_);_(* \(#,##0.0\);_(* "-"??_);_(@_)</c:formatCode>
                <c:ptCount val="5"/>
                <c:pt idx="0">
                  <c:v>1.6157969999999997</c:v>
                </c:pt>
                <c:pt idx="1">
                  <c:v>4.582465</c:v>
                </c:pt>
                <c:pt idx="2">
                  <c:v>3.6831990000000001</c:v>
                </c:pt>
                <c:pt idx="3">
                  <c:v>7.3221759999999998</c:v>
                </c:pt>
                <c:pt idx="4">
                  <c:v>17.203637000000001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7-4BB9-9CCD-6186F6111CB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697041312623009"/>
                  <c:y val="0.48724580834053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A7-4BB9-9CCD-6186F6111C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Input'!$F$8,'IS Input'!$M$8,'IS Input'!$T$8,'IS Input'!$AA$8,'IS Input'!$AH$8)</c:f>
              <c:numCache>
                <c:formatCode>_(* #,##0.0_);_(* \(#,##0.0\);_(* "-"??_);_(@_)</c:formatCode>
                <c:ptCount val="5"/>
                <c:pt idx="0">
                  <c:v>1.5556059999999998</c:v>
                </c:pt>
                <c:pt idx="1">
                  <c:v>4.3568180000000005</c:v>
                </c:pt>
                <c:pt idx="2">
                  <c:v>4.6250780000000002</c:v>
                </c:pt>
                <c:pt idx="3">
                  <c:v>7.3221759999999998</c:v>
                </c:pt>
                <c:pt idx="4">
                  <c:v>17.859677999999999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7-4BB9-9CCD-6186F6111C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9195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686939264613989"/>
                  <c:y val="0.60459296637018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A7-4BB9-9CCD-6186F6111C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78878176785535"/>
                  <c:y val="0.65561346986134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A7-4BB9-9CCD-6186F6111C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Input'!$B$95:$F$95</c:f>
              <c:numCache>
                <c:formatCode>_(* #,##0.0_);_(* \(#,##0.0\);_(* "-"??_);_(@_)</c:formatCode>
                <c:ptCount val="5"/>
                <c:pt idx="3">
                  <c:v>1.6020000000000001</c:v>
                </c:pt>
                <c:pt idx="4">
                  <c:v>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7-4BB9-9CCD-6186F6111C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919544"/>
        <c:axId val="1"/>
      </c:lineChart>
      <c:catAx>
        <c:axId val="18391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95408902056452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3919544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5402444907917"/>
          <c:y val="0.1892585483667534"/>
          <c:w val="0.81399385231729648"/>
          <c:h val="0.52173978198402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F2-4AC7-B889-529F2FA45E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616369056167399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F2-4AC7-B889-529F2FA45E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29721271165475"/>
                  <c:y val="0.55498790534574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F2-4AC7-B889-529F2FA45E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55665525398566"/>
                  <c:y val="0.37084445288080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F2-4AC7-B889-529F2FA45E3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1609779631651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F2-4AC7-B889-529F2FA45E3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655337310134679"/>
                  <c:y val="0.4168803159970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F2-4AC7-B889-529F2FA45E3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82257877707942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F2-4AC7-B889-529F2FA45E3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0989820244024171"/>
                  <c:y val="0.429668055751548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F2-4AC7-B889-529F2FA45E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F2-4AC7-B889-529F2FA45E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91856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67007756313634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F2-4AC7-B889-529F2FA45E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061453496171659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F2-4AC7-B889-529F2FA45E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04803324981444"/>
                  <c:y val="0.57544828895296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F2-4AC7-B889-529F2FA45E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423235207607198"/>
                  <c:y val="0.457801083211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F2-4AC7-B889-529F2FA45E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39286258870936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4F2-4AC7-B889-529F2FA45E3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682636087680721"/>
                  <c:y val="0.50383694632770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F2-4AC7-B889-529F2FA45E3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576848116907628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F2-4AC7-B889-529F2FA45E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4F2-4AC7-B889-529F2FA45E36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819171637668343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4F2-4AC7-B889-529F2FA45E3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10927843469899"/>
                  <c:y val="0.38107464468440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4F2-4AC7-B889-529F2FA45E3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740682444441293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4F2-4AC7-B889-529F2FA45E3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737275305030228"/>
                  <c:y val="0.3580567131262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4F2-4AC7-B889-529F2FA45E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4F2-4AC7-B889-529F2FA45E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918560"/>
        <c:axId val="1"/>
      </c:lineChart>
      <c:catAx>
        <c:axId val="1839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6419932389821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3918560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184318826257557"/>
          <c:y val="0.85166346765039025"/>
          <c:w val="0.6535841623428188"/>
          <c:h val="0.10485946598698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39806803540578"/>
          <c:y val="0.15601042500502643"/>
          <c:w val="0.79932595737252665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1893741947317"/>
                  <c:y val="0.92327481027564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2-4363-986F-CCC8D84B9A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-8.7826289999999982</c:v>
                </c:pt>
                <c:pt idx="4">
                  <c:v>-18.551434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2-4363-986F-CCC8D84B9A3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015230802578836"/>
                  <c:y val="0.37084445288080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2-4363-986F-CCC8D84B9A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2-4363-986F-CCC8D84B9A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9247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602-4363-986F-CCC8D84B9A3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602-4363-986F-CCC8D84B9A3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D602-4363-986F-CCC8D84B9A33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602-4363-986F-CCC8D84B9A33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418252260823872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2-4363-986F-CCC8D84B9A3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509328297912691"/>
                  <c:y val="0.457801083211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02-4363-986F-CCC8D84B9A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02-4363-986F-CCC8D84B9A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924792"/>
        <c:axId val="1"/>
      </c:lineChart>
      <c:catAx>
        <c:axId val="18392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5649275513277169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3924792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40491962189882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9294083042879"/>
          <c:y val="0.18414345246494923"/>
          <c:w val="0.76109278434699001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0923677244158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9-4E11-B893-C6B6D089925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25575479509020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B9-4E11-B893-C6B6D089925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2429670553356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9-4E11-B893-C6B6D089925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163875989791086"/>
                  <c:y val="0.1815859045140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B9-4E11-B893-C6B6D08992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933.68700000000001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B9-4E11-B893-C6B6D0899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78054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B9-4E11-B893-C6B6D0899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80544"/>
        <c:axId val="1"/>
      </c:lineChart>
      <c:catAx>
        <c:axId val="1967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80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617775452097987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4030638460067674"/>
          <c:w val="0.82828367936740388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62653248234763"/>
                  <c:y val="0.15816356082258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17-41D8-9EAF-9A7FC4E2F92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01717925632801"/>
                  <c:y val="0.14030638460067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17-41D8-9EAF-9A7FC4E2F92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23214329088475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17-41D8-9EAF-9A7FC4E2F9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1D8-9EAF-9A7FC4E2F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77398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7-41D8-9EAF-9A7FC4E2F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73984"/>
        <c:axId val="1"/>
      </c:lineChart>
      <c:catAx>
        <c:axId val="1967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7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144813146945072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8267774993815"/>
          <c:y val="0.17391326066134091"/>
          <c:w val="0.83276519901643731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8-4318-9EC9-F6CB3BEE0A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78021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8-4318-9EC9-F6CB3BEE0A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80216"/>
        <c:axId val="1"/>
      </c:lineChart>
      <c:catAx>
        <c:axId val="19678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8021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6860098972858707"/>
          <c:y val="0.90281442666843159"/>
          <c:w val="0.36177504547435396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2538467096474"/>
          <c:y val="0.15601042500502643"/>
          <c:w val="0.80269864073696762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6-4D98-B2F6-C266C0A0B8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77988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1534589457523726"/>
                  <c:y val="0.80051250863234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76-4D98-B2F6-C266C0A0B8F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05762092842256"/>
                  <c:y val="0.84910591969948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76-4D98-B2F6-C266C0A0B8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6-4D98-B2F6-C266C0A0B8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79888"/>
        <c:axId val="1"/>
      </c:lineChart>
      <c:catAx>
        <c:axId val="19677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2276592148836128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7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871857793967828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4782653983151"/>
          <c:y val="0.15601042500502643"/>
          <c:w val="0.72849960671926473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065814877477767"/>
                  <c:y val="0.731458713957992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26-401A-97A4-271D04BBB4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-3.4354279999999999</c:v>
                </c:pt>
                <c:pt idx="4">
                  <c:v>-17.242885000000001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6-401A-97A4-271D04BBB4F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6-401A-97A4-271D04BBB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133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779130615932591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26-401A-97A4-271D04BBB4F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246254055032127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26-401A-97A4-271D04BBB4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6-401A-97A4-271D04BBB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13320"/>
        <c:axId val="1"/>
      </c:lineChart>
      <c:catAx>
        <c:axId val="19741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1332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65955289301678"/>
          <c:y val="0.88491159101211714"/>
          <c:w val="0.45193957083509945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8414345246494923"/>
          <c:w val="0.78498358923680578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135558783016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ED-48E5-ABA5-CF25D2603D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87439412662154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ED-48E5-ABA5-CF25D2603D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1.024</c:v>
                </c:pt>
                <c:pt idx="4">
                  <c:v>5.0435590000000001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D-48E5-ABA5-CF25D2603DC6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D-48E5-ABA5-CF25D2603D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0938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55636361818375"/>
                  <c:y val="0.63682943977461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ED-48E5-ABA5-CF25D2603D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597332615631518"/>
                  <c:y val="0.6035813164128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D-48E5-ABA5-CF25D2603D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D-48E5-ABA5-CF25D2603D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09384"/>
        <c:axId val="1"/>
      </c:lineChart>
      <c:catAx>
        <c:axId val="19740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0938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1831197864896"/>
          <c:y val="0.87468139920850874"/>
          <c:w val="0.4522188068429424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680170314976672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4421845429644"/>
          <c:y val="0.16793934860882984"/>
          <c:w val="0.8720547681144617"/>
          <c:h val="0.585243184545922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4142867212641"/>
                  <c:y val="0.45547186971182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F9-4583-82B6-249CD9BF5F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13163488279905"/>
                  <c:y val="0.46819454763673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F9-4583-82B6-249CD9BF5F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989949328437915"/>
                  <c:y val="0.46819454763673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F9-4583-82B6-249CD9BF5F1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01769302079754"/>
                  <c:y val="0.56488689986606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F9-4583-82B6-249CD9BF5F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20.395046000000011</c:v>
                </c:pt>
                <c:pt idx="3">
                  <c:v>-106.67069499999999</c:v>
                </c:pt>
                <c:pt idx="4">
                  <c:v>-5.8300218699999959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9-4583-82B6-249CD9BF5F18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28639594841232"/>
                  <c:y val="0.46056094088179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F9-4583-82B6-249CD9BF5F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F9-4583-82B6-249CD9BF5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693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121224576108351"/>
                  <c:y val="0.5928767913008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F9-4583-82B6-249CD9BF5F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037075093664401"/>
                  <c:y val="0.5776095777909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F9-4583-82B6-249CD9BF5F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30357520474036"/>
                  <c:y val="0.5954213268858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F9-4583-82B6-249CD9BF5F1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24983461921738"/>
                  <c:y val="0.45292733412684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F9-4583-82B6-249CD9BF5F1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47837268997666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F9-4583-82B6-249CD9BF5F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F9-4583-82B6-249CD9BF5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69344"/>
        <c:axId val="1"/>
      </c:lineChart>
      <c:catAx>
        <c:axId val="1947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0203662242719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769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71411781605712"/>
          <c:y val="0.8778647768188832"/>
          <c:w val="0.45117891477736638"/>
          <c:h val="8.65142098893971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2528099321"/>
          <c:y val="0.18877586291727419"/>
          <c:w val="0.8434352100875393"/>
          <c:h val="0.581633739799168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23316912735867"/>
                  <c:y val="0.19897996361550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E2-43E2-AD5D-AE0C7B5A33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Input'!$C$23,'IS Input'!$J$23,'IS Input'!$Q$23,'IS Input'!$X$23,'IS Input'!$AE$23)</c:f>
              <c:numCache>
                <c:formatCode>_(* #,##0.0_);_(* \(#,##0.0\);_(* "-"??_);_(@_)</c:formatCode>
                <c:ptCount val="5"/>
                <c:pt idx="0">
                  <c:v>2.7631289999999997</c:v>
                </c:pt>
                <c:pt idx="1">
                  <c:v>5.5774719999999993</c:v>
                </c:pt>
                <c:pt idx="2">
                  <c:v>6.1434679999999995</c:v>
                </c:pt>
                <c:pt idx="3">
                  <c:v>3.2702499999999999</c:v>
                </c:pt>
                <c:pt idx="4">
                  <c:v>17.754318999999999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2-43E2-AD5D-AE0C7B5A334B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70707143360632041"/>
                  <c:y val="0.721940124399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E2-43E2-AD5D-AE0C7B5A33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Input'!$F$23,'IS Input'!$M$23,'IS Input'!$T$23,'IS Input'!$AA$23,'IS Input'!$AH$23)</c:f>
              <c:numCache>
                <c:formatCode>_(* #,##0.0_);_(* \(#,##0.0\);_(* "-"??_);_(@_)</c:formatCode>
                <c:ptCount val="5"/>
                <c:pt idx="0">
                  <c:v>1.43025</c:v>
                </c:pt>
                <c:pt idx="1">
                  <c:v>1.43025</c:v>
                </c:pt>
                <c:pt idx="2">
                  <c:v>1.43025</c:v>
                </c:pt>
                <c:pt idx="3">
                  <c:v>1.43025</c:v>
                </c:pt>
                <c:pt idx="4">
                  <c:v>5.7210000000000001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2-43E2-AD5D-AE0C7B5A33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68072"/>
        <c:axId val="1"/>
      </c:barChart>
      <c:lineChart>
        <c:grouping val="standard"/>
        <c:varyColors val="0"/>
        <c:ser>
          <c:idx val="2"/>
          <c:order val="2"/>
          <c:tx>
            <c:v>Actual 2000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161684144591415"/>
                  <c:y val="0.64030731881399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E2-43E2-AD5D-AE0C7B5A334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78878176785535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E2-43E2-AD5D-AE0C7B5A33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Input'!$B$96:$F$96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</c:v>
                </c:pt>
                <c:pt idx="4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E2-43E2-AD5D-AE0C7B5A33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68072"/>
        <c:axId val="1"/>
      </c:lineChart>
      <c:catAx>
        <c:axId val="19816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3674279674819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68072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59966218958614"/>
          <c:y val="0.87755266004786903"/>
          <c:w val="0.44612840453732122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7391326066134091"/>
          <c:w val="0.77815764498257267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4-40E6-9E35-22344019C5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6512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694-40E6-9E35-22344019C5D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694-40E6-9E35-22344019C5D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694-40E6-9E35-22344019C5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4-40E6-9E35-22344019C5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65120"/>
        <c:axId val="1"/>
      </c:lineChart>
      <c:catAx>
        <c:axId val="1981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45013343456960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6512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35181026674681"/>
          <c:y val="0.90025687871752946"/>
          <c:w val="0.34641667090232953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50247432146767E-2"/>
          <c:y val="0.16112552090683058"/>
          <c:w val="0.8566560039062534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0</c:v>
                </c:pt>
                <c:pt idx="4">
                  <c:v>8.4899999999999993E-4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E-43F7-B03F-E93054B7057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283334180465905"/>
                  <c:y val="0.4424557955060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AE-43F7-B03F-E93054B705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E-43F7-B03F-E93054B705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01512"/>
        <c:axId val="1"/>
      </c:barChart>
      <c:catAx>
        <c:axId val="19740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0151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85345134306619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Input'!$C$25,'IS Input'!$J$25,'IS Input'!$Q$25,'IS Input'!$X$25,'IS Input'!$AE$25)</c:f>
              <c:numCache>
                <c:formatCode>_(* #,##0.0_);_(* \(#,##0.0\);_(* "-"??_);_(@_)</c:formatCode>
                <c:ptCount val="5"/>
                <c:pt idx="2">
                  <c:v>0.93087699999999995</c:v>
                </c:pt>
                <c:pt idx="3">
                  <c:v>1.542486</c:v>
                </c:pt>
                <c:pt idx="4">
                  <c:v>2.473363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C-418F-8B42-0E98061886DB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Input'!$F$25,'IS Input'!$M$25,'IS Input'!$T$25,'IS Input'!$AA$25,'IS Input'!$AH$25)</c:f>
              <c:numCache>
                <c:formatCode>_(* #,##0.0_);_(* \(#,##0.0\);_(* "-"??_);_(@_)</c:formatCode>
                <c:ptCount val="5"/>
                <c:pt idx="2">
                  <c:v>1.542486</c:v>
                </c:pt>
                <c:pt idx="3">
                  <c:v>1.542486</c:v>
                </c:pt>
                <c:pt idx="4">
                  <c:v>3.084972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C-418F-8B42-0E9806188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05776"/>
        <c:axId val="1"/>
      </c:barChart>
      <c:catAx>
        <c:axId val="19740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0577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0968997447771"/>
                  <c:y val="0.78260967297603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45-4AD3-8F91-D5776A34E76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9626464532504"/>
                  <c:y val="0.78772476887783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45-4AD3-8F91-D5776A34E7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010263080490656"/>
                  <c:y val="0.7800521250251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45-4AD3-8F91-D5776A34E7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5-4AD3-8F91-D5776A34E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0741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745-4AD3-8F91-D5776A34E76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745-4AD3-8F91-D5776A34E7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5-4AD3-8F91-D5776A34E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07416"/>
        <c:axId val="1"/>
      </c:lineChart>
      <c:catAx>
        <c:axId val="19740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07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956205755917266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5C-4A88-B0EF-A56F2EEE2D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-3.3663780000000001</c:v>
                </c:pt>
                <c:pt idx="4">
                  <c:v>-5.8972879999999996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C-4A88-B0EF-A56F2EEE2DFB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C-4A88-B0EF-A56F2EEE2D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4110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A5C-4A88-B0EF-A56F2EEE2DF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A5C-4A88-B0EF-A56F2EEE2DF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A5C-4A88-B0EF-A56F2EEE2DF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A5C-4A88-B0EF-A56F2EEE2DF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A5C-4A88-B0EF-A56F2EEE2DFB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4424557955060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5C-4A88-B0EF-A56F2EEE2D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5C-4A88-B0EF-A56F2EEE2D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411024"/>
        <c:axId val="1"/>
      </c:lineChart>
      <c:catAx>
        <c:axId val="19741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41102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37275305030228E-2"/>
          <c:y val="0.18414345246494923"/>
          <c:w val="0.79010304742748072"/>
          <c:h val="0.5601030012475539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597332615631518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2-4C02-B015-E1FDC03C5A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2-4C02-B015-E1FDC03C5ACF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2-4C02-B015-E1FDC03C5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690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385715011827922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2-4C02-B015-E1FDC03C5A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914738190208197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C2-4C02-B015-E1FDC03C5A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2-4C02-B015-E1FDC03C5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69056"/>
        <c:axId val="1"/>
      </c:lineChart>
      <c:catAx>
        <c:axId val="1981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6905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31075794478419"/>
          <c:y val="0.84654837174858599"/>
          <c:w val="0.50682636087680732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9132688809183193"/>
          <c:w val="0.85185272715428129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6C1-B919-7666D9BF76E4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205476811446192"/>
                  <c:y val="0.53826631183168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5B-46C1-B919-7666D9BF76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B-46C1-B919-7666D9BF76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661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855289605948822"/>
                  <c:y val="0.48979683351508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5B-46C1-B919-7666D9BF76E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42177494115858"/>
                  <c:y val="0.52296016078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5B-46C1-B919-7666D9BF76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B-46C1-B919-7666D9BF76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66104"/>
        <c:axId val="1"/>
      </c:lineChart>
      <c:catAx>
        <c:axId val="19816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6610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3471109893604"/>
          <c:y val="0.86479753417508021"/>
          <c:w val="0.47138095573754696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3043494549600571"/>
          <c:w val="0.79351601955459716"/>
          <c:h val="0.64194453567642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023933300392377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5A-4A8C-A6FD-D48B8DA288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5A-4A8C-A6FD-D48B8DA288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03777016932379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5A-4A8C-A6FD-D48B8DA288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A-4A8C-A6FD-D48B8DA28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6216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658744449545755"/>
                  <c:y val="0.664962467234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5A-4A8C-A6FD-D48B8DA288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2020475369239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5A-4A8C-A6FD-D48B8DA288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A-4A8C-A6FD-D48B8DA28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62168"/>
        <c:axId val="1"/>
      </c:lineChart>
      <c:catAx>
        <c:axId val="19816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6216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52586601251365"/>
          <c:y val="0.90537197461933361"/>
          <c:w val="0.27303777016932379"/>
          <c:h val="6.6496246723453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9178082191780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890410958905"/>
          <c:y val="0.15601042500502643"/>
          <c:w val="0.73287671232876717"/>
          <c:h val="0.6189266041183014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D-4643-B1F8-337F742D9C6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849315068493145"/>
                  <c:y val="0.56521809714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3D-4643-B1F8-337F742D9C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D-4643-B1F8-337F742D9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726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123287671232879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3D-4643-B1F8-337F742D9C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86301369863006"/>
                  <c:y val="0.74168890576160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3D-4643-B1F8-337F742D9C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D-4643-B1F8-337F742D9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72664"/>
        <c:axId val="1"/>
      </c:lineChart>
      <c:catAx>
        <c:axId val="19817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1917808219178078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172664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49315068493156"/>
          <c:y val="0.86445120740490045"/>
          <c:w val="0.4589041095890411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 - 4Q</a:t>
            </a:r>
          </a:p>
        </c:rich>
      </c:tx>
      <c:layout>
        <c:manualLayout>
          <c:xMode val="edge"/>
          <c:yMode val="edge"/>
          <c:x val="0.3989903089635664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7823210768997"/>
          <c:y val="0.14615393764644535"/>
          <c:w val="0.87542177494115858"/>
          <c:h val="0.584615750585781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2528099321"/>
                  <c:y val="0.57179522973960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2C-4061-8BB0-5C0BE438AE6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633044549750174"/>
                  <c:y val="0.42564129209315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2C-4061-8BB0-5C0BE438AE6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050561616492089"/>
                  <c:y val="0.52307725052412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2C-4061-8BB0-5C0BE438AE6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222296432645583"/>
                  <c:y val="0.51025672967794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2C-4061-8BB0-5C0BE438AE6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471463158052647"/>
                  <c:y val="0.62307731312431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2C-4061-8BB0-5C0BE438AE6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720629883459723"/>
                  <c:y val="0.753846625755349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2C-4061-8BB0-5C0BE438AE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Input'!$Y$3:$Y$12</c:f>
              <c:numCache>
                <c:formatCode>_(* #,##0.0_);_(* \(#,##0.0\);_(* "-"??_);_(@_)</c:formatCode>
                <c:ptCount val="10"/>
                <c:pt idx="0">
                  <c:v>-30.005742999999999</c:v>
                </c:pt>
                <c:pt idx="1">
                  <c:v>-4.8605150000000004</c:v>
                </c:pt>
                <c:pt idx="2">
                  <c:v>-2.6768330000000002</c:v>
                </c:pt>
                <c:pt idx="3">
                  <c:v>-3.382368</c:v>
                </c:pt>
                <c:pt idx="4">
                  <c:v>1.2044529999999996</c:v>
                </c:pt>
                <c:pt idx="5">
                  <c:v>-8.7826289999999982</c:v>
                </c:pt>
                <c:pt idx="6">
                  <c:v>-3.4354279999999999</c:v>
                </c:pt>
                <c:pt idx="7">
                  <c:v>-3.3663780000000001</c:v>
                </c:pt>
                <c:pt idx="8">
                  <c:v>-51.365253999999993</c:v>
                </c:pt>
                <c:pt idx="9">
                  <c:v>-106.67069499999999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2C-4061-8BB0-5C0BE438AE61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747500176221215"/>
                  <c:y val="0.41538487541621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2C-4061-8BB0-5C0BE438AE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670068266967645"/>
                  <c:y val="0.412820771246977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2C-4061-8BB0-5C0BE438AE6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6599405307351376"/>
                  <c:y val="0.4358977087701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2C-4061-8BB0-5C0BE438AE6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5353623056762962"/>
                  <c:y val="0.54615418804724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2C-4061-8BB0-5C0BE438AE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Input'!$AB$3:$AB$12</c:f>
              <c:numCache>
                <c:formatCode>_(* #,##0.0_);_(* \(#,##0.0\);_(* "-"??_);_(@_)</c:formatCode>
                <c:ptCount val="10"/>
                <c:pt idx="0">
                  <c:v>28.078257000000001</c:v>
                </c:pt>
                <c:pt idx="1">
                  <c:v>9.1272389999999994</c:v>
                </c:pt>
                <c:pt idx="2">
                  <c:v>5.4157469999999996</c:v>
                </c:pt>
                <c:pt idx="3">
                  <c:v>5.404592000000001</c:v>
                </c:pt>
                <c:pt idx="4">
                  <c:v>26.414453000000002</c:v>
                </c:pt>
                <c:pt idx="5">
                  <c:v>4.5422900000000013</c:v>
                </c:pt>
                <c:pt idx="6">
                  <c:v>41.380572000000001</c:v>
                </c:pt>
                <c:pt idx="7">
                  <c:v>0.38362199999999985</c:v>
                </c:pt>
                <c:pt idx="8">
                  <c:v>-18.031861999999997</c:v>
                </c:pt>
                <c:pt idx="9">
                  <c:v>102.71491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2C-4061-8BB0-5C0BE438A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234280"/>
        <c:axId val="1"/>
      </c:barChart>
      <c:catAx>
        <c:axId val="19523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89743833723854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5234280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15527483008266"/>
          <c:y val="0.87692362587867201"/>
          <c:w val="0.28282857344252815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Headcount</a:t>
            </a:r>
          </a:p>
        </c:rich>
      </c:tx>
      <c:layout>
        <c:manualLayout>
          <c:xMode val="edge"/>
          <c:yMode val="edge"/>
          <c:x val="0.28449779961228594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3625613419683"/>
          <c:y val="0.17811749094875895"/>
          <c:w val="0.85860413775204858"/>
          <c:h val="0.5139961881664185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13983577259376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BC-46BA-B9C5-CB0A5D8E90C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07724128235967"/>
                  <c:y val="0.61577761156570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BC-46BA-B9C5-CB0A5D8E90C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713878476044861"/>
                  <c:y val="0.61577761156570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BC-46BA-B9C5-CB0A5D8E90C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42850559548555"/>
                  <c:y val="0.6259557539056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BC-46BA-B9C5-CB0A5D8E90C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238600968495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BC-46BA-B9C5-CB0A5D8E90C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756499160479607"/>
                  <c:y val="0.26208716525317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BC-46BA-B9C5-CB0A5D8E90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Input'!$BB$4:$BB$13</c:f>
              <c:numCache>
                <c:formatCode>General</c:formatCode>
                <c:ptCount val="10"/>
                <c:pt idx="0">
                  <c:v>132</c:v>
                </c:pt>
                <c:pt idx="1">
                  <c:v>82</c:v>
                </c:pt>
                <c:pt idx="2">
                  <c:v>40</c:v>
                </c:pt>
                <c:pt idx="3">
                  <c:v>13</c:v>
                </c:pt>
                <c:pt idx="4">
                  <c:v>38</c:v>
                </c:pt>
                <c:pt idx="5">
                  <c:v>62</c:v>
                </c:pt>
                <c:pt idx="6">
                  <c:v>34</c:v>
                </c:pt>
                <c:pt idx="7">
                  <c:v>18</c:v>
                </c:pt>
                <c:pt idx="8">
                  <c:v>138</c:v>
                </c:pt>
                <c:pt idx="9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BC-46BA-B9C5-CB0A5D8E90C5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293267325168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BC-46BA-B9C5-CB0A5D8E90C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27192100647608"/>
                  <c:y val="0.559797828696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BC-46BA-B9C5-CB0A5D8E90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Input'!$BC$4:$BC$13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44</c:v>
                </c:pt>
                <c:pt idx="7">
                  <c:v>24</c:v>
                </c:pt>
                <c:pt idx="8">
                  <c:v>118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BC-46BA-B9C5-CB0A5D8E90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233296"/>
        <c:axId val="1"/>
      </c:barChart>
      <c:catAx>
        <c:axId val="19523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25057468778453E-2"/>
              <c:y val="0.394403015672251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523329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93405574648272"/>
          <c:y val="0.91348827500863494"/>
          <c:w val="0.24190830865236287"/>
          <c:h val="7.3791531964485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275881627822644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4499015333106"/>
          <c:y val="0.13520433425156123"/>
          <c:w val="0.79310461672706711"/>
          <c:h val="0.69642987265426815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1164.9469999999999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4-4540-A6D4-BD52BE7B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05272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4-4540-A6D4-BD52BE7B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450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68983298020586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5052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6551866384164686E-2"/>
          <c:y val="0.9056139369680043"/>
          <c:w val="0.80517360002508764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37</xdr:row>
      <xdr:rowOff>38100</xdr:rowOff>
    </xdr:from>
    <xdr:to>
      <xdr:col>5</xdr:col>
      <xdr:colOff>342900</xdr:colOff>
      <xdr:row>66</xdr:row>
      <xdr:rowOff>121920</xdr:rowOff>
    </xdr:to>
    <xdr:graphicFrame macro="">
      <xdr:nvGraphicFramePr>
        <xdr:cNvPr id="279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37</xdr:row>
      <xdr:rowOff>38100</xdr:rowOff>
    </xdr:from>
    <xdr:to>
      <xdr:col>15</xdr:col>
      <xdr:colOff>30480</xdr:colOff>
      <xdr:row>66</xdr:row>
      <xdr:rowOff>121920</xdr:rowOff>
    </xdr:to>
    <xdr:graphicFrame macro="">
      <xdr:nvGraphicFramePr>
        <xdr:cNvPr id="279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0.16103</cdr:x>
      <cdr:y>0.10464</cdr:y>
    </cdr:from>
    <cdr:to>
      <cdr:x>0.18153</cdr:x>
      <cdr:y>0.16853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746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3450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3450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3450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3450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0.17494</cdr:x>
      <cdr:y>0.10464</cdr:y>
    </cdr:from>
    <cdr:to>
      <cdr:x>0.19544</cdr:x>
      <cdr:y>0.16853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965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556260</xdr:colOff>
      <xdr:row>16</xdr:row>
      <xdr:rowOff>137160</xdr:rowOff>
    </xdr:from>
    <xdr:to>
      <xdr:col>3</xdr:col>
      <xdr:colOff>60960</xdr:colOff>
      <xdr:row>17</xdr:row>
      <xdr:rowOff>60960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5460" y="3063240"/>
          <a:ext cx="11430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91440</xdr:rowOff>
    </xdr:from>
    <xdr:to>
      <xdr:col>7</xdr:col>
      <xdr:colOff>198120</xdr:colOff>
      <xdr:row>22</xdr:row>
      <xdr:rowOff>45720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76200</xdr:rowOff>
    </xdr:from>
    <xdr:to>
      <xdr:col>14</xdr:col>
      <xdr:colOff>563880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0.85861</cdr:x>
      <cdr:y>0.54846</cdr:y>
    </cdr:from>
    <cdr:to>
      <cdr:x>0.88864</cdr:x>
      <cdr:y>0.55955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307" y="1639911"/>
          <a:ext cx="136137" cy="33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60960</xdr:rowOff>
    </xdr:from>
    <xdr:to>
      <xdr:col>7</xdr:col>
      <xdr:colOff>198120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24</xdr:row>
      <xdr:rowOff>22860</xdr:rowOff>
    </xdr:from>
    <xdr:to>
      <xdr:col>15</xdr:col>
      <xdr:colOff>7620</xdr:colOff>
      <xdr:row>41</xdr:row>
      <xdr:rowOff>144780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</xdr:rowOff>
    </xdr:from>
    <xdr:to>
      <xdr:col>15</xdr:col>
      <xdr:colOff>7620</xdr:colOff>
      <xdr:row>21</xdr:row>
      <xdr:rowOff>137160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0.36013</cdr:x>
      <cdr:y>0.63958</cdr:y>
    </cdr:from>
    <cdr:to>
      <cdr:x>0.39308</cdr:x>
      <cdr:y>0.71841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27492" y="1907912"/>
          <a:ext cx="149162" cy="2354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0.85347</cdr:x>
      <cdr:y>0.47372</cdr:y>
    </cdr:from>
    <cdr:to>
      <cdr:x>0.90351</cdr:x>
      <cdr:y>0.52989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889857" y="1383128"/>
          <a:ext cx="167781" cy="2265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0.51489</cdr:x>
      <cdr:y>0.6391</cdr:y>
    </cdr:from>
    <cdr:to>
      <cdr:x>0.54858</cdr:x>
      <cdr:y>0.71769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27999" y="1906472"/>
          <a:ext cx="152476" cy="2347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4</xdr:row>
      <xdr:rowOff>22860</xdr:rowOff>
    </xdr:from>
    <xdr:to>
      <xdr:col>15</xdr:col>
      <xdr:colOff>121920</xdr:colOff>
      <xdr:row>21</xdr:row>
      <xdr:rowOff>160020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23</xdr:row>
      <xdr:rowOff>160020</xdr:rowOff>
    </xdr:from>
    <xdr:to>
      <xdr:col>7</xdr:col>
      <xdr:colOff>220980</xdr:colOff>
      <xdr:row>41</xdr:row>
      <xdr:rowOff>121920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</xdr:row>
      <xdr:rowOff>160020</xdr:rowOff>
    </xdr:from>
    <xdr:to>
      <xdr:col>7</xdr:col>
      <xdr:colOff>289560</xdr:colOff>
      <xdr:row>21</xdr:row>
      <xdr:rowOff>99060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7620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259080</xdr:colOff>
      <xdr:row>41</xdr:row>
      <xdr:rowOff>7620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22860</xdr:rowOff>
    </xdr:from>
    <xdr:to>
      <xdr:col>7</xdr:col>
      <xdr:colOff>259080</xdr:colOff>
      <xdr:row>21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449580</xdr:colOff>
      <xdr:row>23</xdr:row>
      <xdr:rowOff>45720</xdr:rowOff>
    </xdr:from>
    <xdr:to>
      <xdr:col>15</xdr:col>
      <xdr:colOff>99060</xdr:colOff>
      <xdr:row>41</xdr:row>
      <xdr:rowOff>22860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137160</xdr:rowOff>
    </xdr:from>
    <xdr:ext cx="281940" cy="28956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306324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76200</xdr:rowOff>
    </xdr:from>
    <xdr:to>
      <xdr:col>7</xdr:col>
      <xdr:colOff>213360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22860</xdr:rowOff>
    </xdr:from>
    <xdr:to>
      <xdr:col>14</xdr:col>
      <xdr:colOff>579120</xdr:colOff>
      <xdr:row>41</xdr:row>
      <xdr:rowOff>144780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45720</xdr:rowOff>
    </xdr:from>
    <xdr:to>
      <xdr:col>14</xdr:col>
      <xdr:colOff>579120</xdr:colOff>
      <xdr:row>22</xdr:row>
      <xdr:rowOff>7620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0.85997</cdr:x>
      <cdr:y>0.6755</cdr:y>
    </cdr:from>
    <cdr:to>
      <cdr:x>0.89902</cdr:x>
      <cdr:y>0.70901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0608" y="2015206"/>
          <a:ext cx="174955" cy="1000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0.36895</cdr:x>
      <cdr:y>0.72685</cdr:y>
    </cdr:from>
    <cdr:to>
      <cdr:x>0.39042</cdr:x>
      <cdr:y>0.78784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07569" y="2211563"/>
          <a:ext cx="182182" cy="962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129540</xdr:rowOff>
    </xdr:from>
    <xdr:to>
      <xdr:col>7</xdr:col>
      <xdr:colOff>198120</xdr:colOff>
      <xdr:row>22</xdr:row>
      <xdr:rowOff>91440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4</xdr:row>
      <xdr:rowOff>106680</xdr:rowOff>
    </xdr:from>
    <xdr:to>
      <xdr:col>14</xdr:col>
      <xdr:colOff>594360</xdr:colOff>
      <xdr:row>22</xdr:row>
      <xdr:rowOff>68580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604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198120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675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365760</xdr:colOff>
      <xdr:row>14</xdr:row>
      <xdr:rowOff>99060</xdr:rowOff>
    </xdr:from>
    <xdr:to>
      <xdr:col>12</xdr:col>
      <xdr:colOff>365760</xdr:colOff>
      <xdr:row>15</xdr:row>
      <xdr:rowOff>7620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80960" y="268986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348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4</xdr:row>
      <xdr:rowOff>160020</xdr:rowOff>
    </xdr:from>
    <xdr:to>
      <xdr:col>14</xdr:col>
      <xdr:colOff>594360</xdr:colOff>
      <xdr:row>22</xdr:row>
      <xdr:rowOff>121920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480060</xdr:colOff>
      <xdr:row>16</xdr:row>
      <xdr:rowOff>137160</xdr:rowOff>
    </xdr:from>
    <xdr:to>
      <xdr:col>14</xdr:col>
      <xdr:colOff>22860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4860" y="3063240"/>
          <a:ext cx="15240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0.11979</cdr:x>
      <cdr:y>0.72902</cdr:y>
    </cdr:from>
    <cdr:to>
      <cdr:x>0.2135</cdr:x>
      <cdr:y>0.84883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272" y="2175066"/>
          <a:ext cx="41916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0.21228</cdr:x>
      <cdr:y>0.72902</cdr:y>
    </cdr:from>
    <cdr:to>
      <cdr:x>0.32307</cdr:x>
      <cdr:y>0.84642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975" y="2175066"/>
          <a:ext cx="495570" cy="3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0.3016</cdr:x>
      <cdr:y>0.73191</cdr:y>
    </cdr:from>
    <cdr:to>
      <cdr:x>0.38847</cdr:x>
      <cdr:y>0.79821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488" y="2183707"/>
          <a:ext cx="388597" cy="198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0.37823</cdr:x>
      <cdr:y>0.71986</cdr:y>
    </cdr:from>
    <cdr:to>
      <cdr:x>0.48389</cdr:x>
      <cdr:y>0.83967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9239" y="2147702"/>
          <a:ext cx="472648" cy="357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0.47023</cdr:x>
      <cdr:y>0.72299</cdr:y>
    </cdr:from>
    <cdr:to>
      <cdr:x>0.58273</cdr:x>
      <cdr:y>0.84039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0759" y="2157063"/>
          <a:ext cx="503212" cy="350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0.57077</cdr:x>
      <cdr:y>0.72902</cdr:y>
    </cdr:from>
    <cdr:to>
      <cdr:x>0.64569</cdr:x>
      <cdr:y>0.79796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0484" y="2175066"/>
          <a:ext cx="335110" cy="205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0.65692</cdr:x>
      <cdr:y>0.72902</cdr:y>
    </cdr:from>
    <cdr:to>
      <cdr:x>0.71475</cdr:x>
      <cdr:y>0.84883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35806" y="2175066"/>
          <a:ext cx="25870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0.81164</cdr:x>
      <cdr:y>0.7295</cdr:y>
    </cdr:from>
    <cdr:to>
      <cdr:x>0.88143</cdr:x>
      <cdr:y>0.84931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859" y="2176506"/>
          <a:ext cx="312187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0.91413</cdr:x>
      <cdr:y>0.74734</cdr:y>
    </cdr:from>
    <cdr:to>
      <cdr:x>0.97368</cdr:x>
      <cdr:y>0.81363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316" y="2229792"/>
          <a:ext cx="266342" cy="198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0.10429</cdr:x>
      <cdr:y>0.74611</cdr:y>
    </cdr:from>
    <cdr:to>
      <cdr:x>0.19681</cdr:x>
      <cdr:y>0.86639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279" y="2220437"/>
          <a:ext cx="419479" cy="358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0.19656</cdr:x>
      <cdr:y>0.74611</cdr:y>
    </cdr:from>
    <cdr:to>
      <cdr:x>0.31423</cdr:x>
      <cdr:y>0.86374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651" y="2220437"/>
          <a:ext cx="533480" cy="35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0.28591</cdr:x>
      <cdr:y>0.74274</cdr:y>
    </cdr:from>
    <cdr:to>
      <cdr:x>0.37159</cdr:x>
      <cdr:y>0.80927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3742" y="2210382"/>
          <a:ext cx="388489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0.37257</cdr:x>
      <cdr:y>0.74274</cdr:y>
    </cdr:from>
    <cdr:to>
      <cdr:x>0.47681</cdr:x>
      <cdr:y>0.86302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6658" y="2210382"/>
          <a:ext cx="472606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0.47949</cdr:x>
      <cdr:y>0.74274</cdr:y>
    </cdr:from>
    <cdr:to>
      <cdr:x>0.57372</cdr:x>
      <cdr:y>0.86302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438" y="2210382"/>
          <a:ext cx="427227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0.57592</cdr:x>
      <cdr:y>0.74611</cdr:y>
    </cdr:from>
    <cdr:to>
      <cdr:x>0.6516</cdr:x>
      <cdr:y>0.81505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8626" y="2220437"/>
          <a:ext cx="343110" cy="205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0.66942</cdr:x>
      <cdr:y>0.74274</cdr:y>
    </cdr:from>
    <cdr:to>
      <cdr:x>0.72654</cdr:x>
      <cdr:y>0.86302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2533" y="2210382"/>
          <a:ext cx="258992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</cdr:x>
      <cdr:y>0.74249</cdr:y>
    </cdr:from>
    <cdr:to>
      <cdr:x>0.87545</cdr:x>
      <cdr:y>0.85748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4441" y="2209664"/>
          <a:ext cx="282235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0.91915</cdr:x>
      <cdr:y>0.76805</cdr:y>
    </cdr:from>
    <cdr:to>
      <cdr:x>0.97798</cdr:x>
      <cdr:y>0.83458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4794" y="2285792"/>
          <a:ext cx="266740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0.74119</cdr:x>
      <cdr:y>0.74274</cdr:y>
    </cdr:from>
    <cdr:to>
      <cdr:x>0.81003</cdr:x>
      <cdr:y>0.86302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933" y="2210382"/>
          <a:ext cx="312119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0.16409</cdr:x>
      <cdr:y>0.52821</cdr:y>
    </cdr:from>
    <cdr:to>
      <cdr:x>0.19095</cdr:x>
      <cdr:y>0.62273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1446" y="1583296"/>
          <a:ext cx="121749" cy="2837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23</xdr:row>
      <xdr:rowOff>91440</xdr:rowOff>
    </xdr:from>
    <xdr:to>
      <xdr:col>7</xdr:col>
      <xdr:colOff>266700</xdr:colOff>
      <xdr:row>41</xdr:row>
      <xdr:rowOff>45720</xdr:rowOff>
    </xdr:to>
    <xdr:graphicFrame macro="">
      <xdr:nvGraphicFramePr>
        <xdr:cNvPr id="78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160020</xdr:rowOff>
    </xdr:from>
    <xdr:to>
      <xdr:col>28</xdr:col>
      <xdr:colOff>601980</xdr:colOff>
      <xdr:row>31</xdr:row>
      <xdr:rowOff>30480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930140"/>
          <a:ext cx="31165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oneCellAnchor>
    <xdr:from>
      <xdr:col>0</xdr:col>
      <xdr:colOff>563880</xdr:colOff>
      <xdr:row>36</xdr:row>
      <xdr:rowOff>144780</xdr:rowOff>
    </xdr:from>
    <xdr:ext cx="373380" cy="289560"/>
    <xdr:sp macro="" textlink="">
      <xdr:nvSpPr>
        <xdr:cNvPr id="78858" name="Text Box 10"/>
        <xdr:cNvSpPr txBox="1">
          <a:spLocks noChangeArrowheads="1"/>
        </xdr:cNvSpPr>
      </xdr:nvSpPr>
      <xdr:spPr bwMode="auto">
        <a:xfrm>
          <a:off x="563880" y="6423660"/>
          <a:ext cx="37338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xdr:txBody>
    </xdr:sp>
    <xdr:clientData/>
  </xdr:oneCellAnchor>
  <xdr:twoCellAnchor editAs="oneCell">
    <xdr:from>
      <xdr:col>1</xdr:col>
      <xdr:colOff>381000</xdr:colOff>
      <xdr:row>36</xdr:row>
      <xdr:rowOff>144780</xdr:rowOff>
    </xdr:from>
    <xdr:to>
      <xdr:col>2</xdr:col>
      <xdr:colOff>266700</xdr:colOff>
      <xdr:row>39</xdr:row>
      <xdr:rowOff>7620</xdr:rowOff>
    </xdr:to>
    <xdr:sp macro="" textlink="">
      <xdr:nvSpPr>
        <xdr:cNvPr id="78859" name="Text Box 11"/>
        <xdr:cNvSpPr txBox="1">
          <a:spLocks noChangeArrowheads="1"/>
        </xdr:cNvSpPr>
      </xdr:nvSpPr>
      <xdr:spPr bwMode="auto">
        <a:xfrm>
          <a:off x="990600" y="6423660"/>
          <a:ext cx="495300" cy="3657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xdr:txBody>
    </xdr:sp>
    <xdr:clientData/>
  </xdr:twoCellAnchor>
  <xdr:oneCellAnchor>
    <xdr:from>
      <xdr:col>2</xdr:col>
      <xdr:colOff>144780</xdr:colOff>
      <xdr:row>36</xdr:row>
      <xdr:rowOff>137160</xdr:rowOff>
    </xdr:from>
    <xdr:ext cx="358140" cy="160020"/>
    <xdr:sp macro="" textlink="">
      <xdr:nvSpPr>
        <xdr:cNvPr id="78860" name="Text Box 12"/>
        <xdr:cNvSpPr txBox="1">
          <a:spLocks noChangeArrowheads="1"/>
        </xdr:cNvSpPr>
      </xdr:nvSpPr>
      <xdr:spPr bwMode="auto">
        <a:xfrm>
          <a:off x="1363980" y="6416040"/>
          <a:ext cx="3581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xdr:txBody>
    </xdr:sp>
    <xdr:clientData/>
  </xdr:oneCellAnchor>
  <xdr:oneCellAnchor>
    <xdr:from>
      <xdr:col>2</xdr:col>
      <xdr:colOff>492692</xdr:colOff>
      <xdr:row>36</xdr:row>
      <xdr:rowOff>99060</xdr:rowOff>
    </xdr:from>
    <xdr:ext cx="401457" cy="258532"/>
    <xdr:sp macro="" textlink="">
      <xdr:nvSpPr>
        <xdr:cNvPr id="78861" name="Text Box 13"/>
        <xdr:cNvSpPr txBox="1">
          <a:spLocks noChangeArrowheads="1"/>
        </xdr:cNvSpPr>
      </xdr:nvSpPr>
      <xdr:spPr bwMode="auto">
        <a:xfrm>
          <a:off x="1711892" y="6377940"/>
          <a:ext cx="401457" cy="258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>
          <a:pPr algn="ctr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xdr:txBody>
    </xdr:sp>
    <xdr:clientData/>
  </xdr:oneCellAnchor>
  <xdr:oneCellAnchor>
    <xdr:from>
      <xdr:col>3</xdr:col>
      <xdr:colOff>327660</xdr:colOff>
      <xdr:row>36</xdr:row>
      <xdr:rowOff>99060</xdr:rowOff>
    </xdr:from>
    <xdr:ext cx="381000" cy="289560"/>
    <xdr:sp macro="" textlink="">
      <xdr:nvSpPr>
        <xdr:cNvPr id="78862" name="Text Box 14"/>
        <xdr:cNvSpPr txBox="1">
          <a:spLocks noChangeArrowheads="1"/>
        </xdr:cNvSpPr>
      </xdr:nvSpPr>
      <xdr:spPr bwMode="auto">
        <a:xfrm>
          <a:off x="2156460" y="6377940"/>
          <a:ext cx="38100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xdr:txBody>
    </xdr:sp>
    <xdr:clientData/>
  </xdr:oneCellAnchor>
  <xdr:twoCellAnchor editAs="oneCell">
    <xdr:from>
      <xdr:col>4</xdr:col>
      <xdr:colOff>152400</xdr:colOff>
      <xdr:row>36</xdr:row>
      <xdr:rowOff>137160</xdr:rowOff>
    </xdr:from>
    <xdr:to>
      <xdr:col>4</xdr:col>
      <xdr:colOff>487680</xdr:colOff>
      <xdr:row>38</xdr:row>
      <xdr:rowOff>30480</xdr:rowOff>
    </xdr:to>
    <xdr:sp macro="" textlink="">
      <xdr:nvSpPr>
        <xdr:cNvPr id="78863" name="Text Box 15"/>
        <xdr:cNvSpPr txBox="1">
          <a:spLocks noChangeArrowheads="1"/>
        </xdr:cNvSpPr>
      </xdr:nvSpPr>
      <xdr:spPr bwMode="auto">
        <a:xfrm>
          <a:off x="2590800" y="6416040"/>
          <a:ext cx="33528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xdr:txBody>
    </xdr:sp>
    <xdr:clientData/>
  </xdr:twoCellAnchor>
  <xdr:oneCellAnchor>
    <xdr:from>
      <xdr:col>4</xdr:col>
      <xdr:colOff>571500</xdr:colOff>
      <xdr:row>36</xdr:row>
      <xdr:rowOff>160020</xdr:rowOff>
    </xdr:from>
    <xdr:ext cx="228600" cy="289560"/>
    <xdr:sp macro="" textlink="">
      <xdr:nvSpPr>
        <xdr:cNvPr id="78864" name="Text Box 16"/>
        <xdr:cNvSpPr txBox="1">
          <a:spLocks noChangeArrowheads="1"/>
        </xdr:cNvSpPr>
      </xdr:nvSpPr>
      <xdr:spPr bwMode="auto">
        <a:xfrm>
          <a:off x="3009900" y="6438900"/>
          <a:ext cx="22860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6</xdr:col>
      <xdr:colOff>76200</xdr:colOff>
      <xdr:row>36</xdr:row>
      <xdr:rowOff>144780</xdr:rowOff>
    </xdr:from>
    <xdr:ext cx="281940" cy="289560"/>
    <xdr:sp macro="" textlink="">
      <xdr:nvSpPr>
        <xdr:cNvPr id="78865" name="Text Box 17"/>
        <xdr:cNvSpPr txBox="1">
          <a:spLocks noChangeArrowheads="1"/>
        </xdr:cNvSpPr>
      </xdr:nvSpPr>
      <xdr:spPr bwMode="auto">
        <a:xfrm>
          <a:off x="3733800" y="642366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xdr:txBody>
    </xdr:sp>
    <xdr:clientData/>
  </xdr:oneCellAnchor>
  <xdr:oneCellAnchor>
    <xdr:from>
      <xdr:col>6</xdr:col>
      <xdr:colOff>457200</xdr:colOff>
      <xdr:row>37</xdr:row>
      <xdr:rowOff>30480</xdr:rowOff>
    </xdr:from>
    <xdr:ext cx="236220" cy="160020"/>
    <xdr:sp macro="" textlink="">
      <xdr:nvSpPr>
        <xdr:cNvPr id="78866" name="Text Box 18"/>
        <xdr:cNvSpPr txBox="1">
          <a:spLocks noChangeArrowheads="1"/>
        </xdr:cNvSpPr>
      </xdr:nvSpPr>
      <xdr:spPr bwMode="auto">
        <a:xfrm>
          <a:off x="4114800" y="6477000"/>
          <a:ext cx="23622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xdr:txBody>
    </xdr:sp>
    <xdr:clientData/>
  </xdr:oneCellAnchor>
  <xdr:twoCellAnchor>
    <xdr:from>
      <xdr:col>7</xdr:col>
      <xdr:colOff>449580</xdr:colOff>
      <xdr:row>23</xdr:row>
      <xdr:rowOff>45720</xdr:rowOff>
    </xdr:from>
    <xdr:to>
      <xdr:col>15</xdr:col>
      <xdr:colOff>45720</xdr:colOff>
      <xdr:row>41</xdr:row>
      <xdr:rowOff>22860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30480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441960</xdr:colOff>
      <xdr:row>4</xdr:row>
      <xdr:rowOff>0</xdr:rowOff>
    </xdr:from>
    <xdr:to>
      <xdr:col>14</xdr:col>
      <xdr:colOff>601980</xdr:colOff>
      <xdr:row>22</xdr:row>
      <xdr:rowOff>22860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259080</xdr:colOff>
      <xdr:row>37</xdr:row>
      <xdr:rowOff>0</xdr:rowOff>
    </xdr:from>
    <xdr:ext cx="281940" cy="289560"/>
    <xdr:sp macro="" textlink="">
      <xdr:nvSpPr>
        <xdr:cNvPr id="78883" name="Text Box 35"/>
        <xdr:cNvSpPr txBox="1">
          <a:spLocks noChangeArrowheads="1"/>
        </xdr:cNvSpPr>
      </xdr:nvSpPr>
      <xdr:spPr bwMode="auto">
        <a:xfrm>
          <a:off x="3307080" y="644652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0.11392</cdr:x>
      <cdr:y>0.72786</cdr:y>
    </cdr:from>
    <cdr:to>
      <cdr:x>0.20739</cdr:x>
      <cdr:y>0.84721</cdr:y>
    </cdr:to>
    <cdr:sp macro="" textlink="">
      <cdr:nvSpPr>
        <cdr:cNvPr id="264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870" y="2182686"/>
          <a:ext cx="41879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0.20739</cdr:x>
      <cdr:y>0.72786</cdr:y>
    </cdr:from>
    <cdr:to>
      <cdr:x>0.31794</cdr:x>
      <cdr:y>0.84456</cdr:y>
    </cdr:to>
    <cdr:sp macro="" textlink="">
      <cdr:nvSpPr>
        <cdr:cNvPr id="264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6669" y="2182686"/>
          <a:ext cx="495342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0.28963</cdr:x>
      <cdr:y>0.73051</cdr:y>
    </cdr:from>
    <cdr:to>
      <cdr:x>0.37627</cdr:x>
      <cdr:y>0.79657</cdr:y>
    </cdr:to>
    <cdr:sp macro="" textlink="">
      <cdr:nvSpPr>
        <cdr:cNvPr id="264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5169" y="2190648"/>
          <a:ext cx="388182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0.36675</cdr:x>
      <cdr:y>0.72448</cdr:y>
    </cdr:from>
    <cdr:to>
      <cdr:x>0.47218</cdr:x>
      <cdr:y>0.84383</cdr:y>
    </cdr:to>
    <cdr:sp macro="" textlink="">
      <cdr:nvSpPr>
        <cdr:cNvPr id="264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0705" y="2172551"/>
          <a:ext cx="47237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0.4568</cdr:x>
      <cdr:y>0.72737</cdr:y>
    </cdr:from>
    <cdr:to>
      <cdr:x>0.56907</cdr:x>
      <cdr:y>0.84407</cdr:y>
    </cdr:to>
    <cdr:sp macro="" textlink="">
      <cdr:nvSpPr>
        <cdr:cNvPr id="264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4196" y="2181238"/>
          <a:ext cx="502996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0.55613</cdr:x>
      <cdr:y>0.72737</cdr:y>
    </cdr:from>
    <cdr:to>
      <cdr:x>0.63105</cdr:x>
      <cdr:y>0.79585</cdr:y>
    </cdr:to>
    <cdr:sp macro="" textlink="">
      <cdr:nvSpPr>
        <cdr:cNvPr id="2641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238" y="2181238"/>
          <a:ext cx="335695" cy="20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0.6435</cdr:x>
      <cdr:y>0.73051</cdr:y>
    </cdr:from>
    <cdr:to>
      <cdr:x>0.70134</cdr:x>
      <cdr:y>0.84986</cdr:y>
    </cdr:to>
    <cdr:sp macro="" textlink="">
      <cdr:nvSpPr>
        <cdr:cNvPr id="26419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0700" y="2190648"/>
          <a:ext cx="259153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0.81336</cdr:x>
      <cdr:y>0.73051</cdr:y>
    </cdr:from>
    <cdr:to>
      <cdr:x>0.87632</cdr:x>
      <cdr:y>0.79657</cdr:y>
    </cdr:to>
    <cdr:sp macro="" textlink="">
      <cdr:nvSpPr>
        <cdr:cNvPr id="26420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1755" y="2190648"/>
          <a:ext cx="282116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0.91537</cdr:x>
      <cdr:y>0.74642</cdr:y>
    </cdr:from>
    <cdr:to>
      <cdr:x>0.97492</cdr:x>
      <cdr:y>0.81249</cdr:y>
    </cdr:to>
    <cdr:sp macro="" textlink="">
      <cdr:nvSpPr>
        <cdr:cNvPr id="26420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8826" y="2238426"/>
          <a:ext cx="266807" cy="198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0.72257</cdr:x>
      <cdr:y>0.73051</cdr:y>
    </cdr:from>
    <cdr:to>
      <cdr:x>0.79237</cdr:x>
      <cdr:y>0.84986</cdr:y>
    </cdr:to>
    <cdr:sp macro="" textlink="">
      <cdr:nvSpPr>
        <cdr:cNvPr id="2642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4985" y="2190648"/>
          <a:ext cx="312732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0.86679</cdr:x>
      <cdr:y>0.48602</cdr:y>
    </cdr:from>
    <cdr:to>
      <cdr:x>0.90876</cdr:x>
      <cdr:y>0.5188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74552" y="1449215"/>
          <a:ext cx="187749" cy="979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02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M27">
            <v>1448.0150000000001</v>
          </cell>
          <cell r="O27">
            <v>-1448.0150000000001</v>
          </cell>
        </row>
        <row r="28">
          <cell r="E28">
            <v>-29901.168999999998</v>
          </cell>
          <cell r="M28">
            <v>27940.684999999998</v>
          </cell>
          <cell r="O28">
            <v>-27940.684999999998</v>
          </cell>
        </row>
        <row r="29">
          <cell r="E29">
            <v>23493.214</v>
          </cell>
          <cell r="O29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J9">
            <v>-13084</v>
          </cell>
          <cell r="M9">
            <v>6903.1189999999997</v>
          </cell>
          <cell r="O9">
            <v>-30005.742999999999</v>
          </cell>
        </row>
        <row r="10">
          <cell r="J10">
            <v>2524.2460000000001</v>
          </cell>
          <cell r="M10">
            <v>5110.5330000000004</v>
          </cell>
          <cell r="O10">
            <v>-6375.241</v>
          </cell>
        </row>
        <row r="11">
          <cell r="J11">
            <v>2238</v>
          </cell>
          <cell r="M11">
            <v>348.209</v>
          </cell>
          <cell r="O11">
            <v>1514.7259999999999</v>
          </cell>
        </row>
        <row r="13">
          <cell r="J13">
            <v>960</v>
          </cell>
          <cell r="M13">
            <v>1860.0810000000001</v>
          </cell>
          <cell r="O13">
            <v>-2676.8330000000001</v>
          </cell>
        </row>
        <row r="14">
          <cell r="J14">
            <v>88.04</v>
          </cell>
          <cell r="M14">
            <v>2517.0659999999998</v>
          </cell>
          <cell r="O14">
            <v>-3382.3679999999999</v>
          </cell>
        </row>
        <row r="15">
          <cell r="J15">
            <v>4335</v>
          </cell>
          <cell r="M15">
            <v>1849.1360000000002</v>
          </cell>
          <cell r="O15">
            <v>1204.4529999999995</v>
          </cell>
        </row>
        <row r="16">
          <cell r="J16">
            <v>-19.419</v>
          </cell>
          <cell r="M16">
            <v>7322.1759999999995</v>
          </cell>
          <cell r="O16">
            <v>-8782.628999999999</v>
          </cell>
        </row>
        <row r="17">
          <cell r="J17">
            <v>1024</v>
          </cell>
          <cell r="M17">
            <v>3270.25</v>
          </cell>
          <cell r="O17">
            <v>-3435.4279999999999</v>
          </cell>
        </row>
        <row r="19">
          <cell r="J19">
            <v>0</v>
          </cell>
          <cell r="M19">
            <v>1542.4860000000001</v>
          </cell>
          <cell r="O19">
            <v>-3366.3780000000002</v>
          </cell>
        </row>
        <row r="20">
          <cell r="J20">
            <v>0</v>
          </cell>
          <cell r="M20">
            <v>138.44999999999999</v>
          </cell>
          <cell r="O20">
            <v>-138.44999999999999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-30000</v>
          </cell>
          <cell r="M22">
            <v>0</v>
          </cell>
          <cell r="O22">
            <v>-30000</v>
          </cell>
        </row>
        <row r="23">
          <cell r="J23">
            <v>0</v>
          </cell>
          <cell r="M23">
            <v>537.20399999999995</v>
          </cell>
          <cell r="O23">
            <v>-1010.9559999999999</v>
          </cell>
        </row>
        <row r="24">
          <cell r="J24">
            <v>0</v>
          </cell>
          <cell r="M24">
            <v>0</v>
          </cell>
          <cell r="O24">
            <v>0</v>
          </cell>
        </row>
        <row r="28">
          <cell r="M28">
            <v>42641.985000000001</v>
          </cell>
          <cell r="O28">
            <v>-42641.985000000001</v>
          </cell>
        </row>
        <row r="29">
          <cell r="O29">
            <v>23192.098000000002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O1" zoomScale="80" workbookViewId="0">
      <selection activeCell="W30" sqref="W30"/>
    </sheetView>
  </sheetViews>
  <sheetFormatPr defaultColWidth="9.109375" defaultRowHeight="13.2" x14ac:dyDescent="0.25"/>
  <cols>
    <col min="1" max="1" width="28.5546875" style="2" bestFit="1" customWidth="1"/>
    <col min="2" max="2" width="11" style="2" bestFit="1" customWidth="1"/>
    <col min="3" max="3" width="10.6640625" style="2" bestFit="1" customWidth="1"/>
    <col min="4" max="4" width="12.109375" style="2" customWidth="1"/>
    <col min="5" max="5" width="11" style="2" bestFit="1" customWidth="1"/>
    <col min="6" max="6" width="10.6640625" style="2" bestFit="1" customWidth="1"/>
    <col min="7" max="7" width="10.6640625" style="2" customWidth="1"/>
    <col min="8" max="8" width="24.109375" style="4" customWidth="1"/>
    <col min="9" max="9" width="10.88671875" style="2" customWidth="1"/>
    <col min="10" max="10" width="10.6640625" style="2" customWidth="1"/>
    <col min="11" max="11" width="12.5546875" style="2" customWidth="1"/>
    <col min="12" max="12" width="11" style="2" customWidth="1"/>
    <col min="13" max="14" width="10.6640625" style="2" customWidth="1"/>
    <col min="15" max="15" width="2.44140625" style="4" customWidth="1"/>
    <col min="16" max="16" width="11" style="2" customWidth="1"/>
    <col min="17" max="17" width="10.6640625" style="2" customWidth="1"/>
    <col min="18" max="18" width="12.44140625" style="2" customWidth="1"/>
    <col min="19" max="19" width="11" style="2" customWidth="1"/>
    <col min="20" max="21" width="10.6640625" style="2" customWidth="1"/>
    <col min="22" max="22" width="4.44140625" style="4" customWidth="1"/>
    <col min="23" max="23" width="11" style="2" customWidth="1"/>
    <col min="24" max="24" width="10.6640625" style="2" customWidth="1"/>
    <col min="25" max="25" width="12.88671875" style="2" customWidth="1"/>
    <col min="26" max="26" width="11" style="2" customWidth="1"/>
    <col min="27" max="27" width="10.6640625" style="2" customWidth="1"/>
    <col min="28" max="28" width="10.88671875" style="2" customWidth="1"/>
    <col min="29" max="29" width="2.6640625" style="4" customWidth="1"/>
    <col min="30" max="30" width="11" style="2" customWidth="1"/>
    <col min="31" max="31" width="10.6640625" style="2" customWidth="1"/>
    <col min="32" max="32" width="12.109375" style="2" customWidth="1"/>
    <col min="33" max="33" width="11" style="2" customWidth="1"/>
    <col min="34" max="34" width="10.6640625" style="2" customWidth="1"/>
    <col min="35" max="35" width="10.88671875" style="2" customWidth="1"/>
    <col min="36" max="36" width="9.109375" style="2"/>
    <col min="37" max="37" width="31.6640625" style="2" bestFit="1" customWidth="1"/>
    <col min="38" max="38" width="11" style="2" bestFit="1" customWidth="1"/>
    <col min="39" max="39" width="9.109375" style="2"/>
    <col min="40" max="40" width="11" style="2" customWidth="1"/>
    <col min="41" max="41" width="9.109375" style="2"/>
    <col min="42" max="42" width="11" style="2" customWidth="1"/>
    <col min="43" max="43" width="9.109375" style="2"/>
    <col min="44" max="44" width="11" style="2" bestFit="1" customWidth="1"/>
    <col min="45" max="45" width="9.109375" style="2"/>
    <col min="46" max="46" width="11" style="2" bestFit="1" customWidth="1"/>
    <col min="47" max="47" width="9.109375" style="2"/>
    <col min="48" max="48" width="11" style="2" bestFit="1" customWidth="1"/>
    <col min="49" max="49" width="9.109375" style="2"/>
    <col min="50" max="50" width="11" style="2" bestFit="1" customWidth="1"/>
    <col min="51" max="51" width="9.109375" style="2"/>
    <col min="52" max="52" width="11" style="2" bestFit="1" customWidth="1"/>
    <col min="53" max="53" width="9.109375" style="2"/>
    <col min="54" max="54" width="11" style="2" bestFit="1" customWidth="1"/>
    <col min="55" max="55" width="9.109375" style="2"/>
    <col min="56" max="56" width="11" style="2" bestFit="1" customWidth="1"/>
    <col min="57" max="57" width="9.109375" style="2"/>
    <col min="58" max="58" width="11" style="2" bestFit="1" customWidth="1"/>
    <col min="59" max="59" width="9.109375" style="2"/>
    <col min="60" max="60" width="11" style="2" bestFit="1" customWidth="1"/>
    <col min="61" max="16384" width="9.109375" style="2"/>
  </cols>
  <sheetData>
    <row r="1" spans="1:69" s="12" customFormat="1" ht="19.5" customHeight="1" thickBot="1" x14ac:dyDescent="0.3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5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8" thickBot="1" x14ac:dyDescent="0.3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28.864211000000001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-13.084</v>
      </c>
      <c r="X3" s="21">
        <f t="shared" si="3"/>
        <v>6.9031189999999993</v>
      </c>
      <c r="Y3" s="158">
        <f t="shared" si="3"/>
        <v>-30.005742999999999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110.548197</v>
      </c>
      <c r="AE3" s="21">
        <f t="shared" ref="AE3:AE8" si="5">+C3+J3+Q3+X3</f>
        <v>28.787011</v>
      </c>
      <c r="AF3" s="21">
        <f t="shared" ref="AF3:AF8" si="6">+D3+K3+R3+Y3</f>
        <v>47.947974500000001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5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4.7622460000000002</v>
      </c>
      <c r="X4" s="21">
        <f t="shared" si="13"/>
        <v>5.458742</v>
      </c>
      <c r="Y4" s="158">
        <f t="shared" si="13"/>
        <v>-4.8605150000000004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77.481718850000007</v>
      </c>
      <c r="AE4" s="21">
        <f t="shared" si="5"/>
        <v>19.068826999999999</v>
      </c>
      <c r="AF4" s="21">
        <f t="shared" si="6"/>
        <v>40.910147849999994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/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5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0.96</v>
      </c>
      <c r="X5" s="21">
        <f t="shared" si="23"/>
        <v>1.8600810000000001</v>
      </c>
      <c r="Y5" s="158">
        <f t="shared" si="23"/>
        <v>-2.6768330000000002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27.469000000000001</v>
      </c>
      <c r="AE5" s="21">
        <f t="shared" si="5"/>
        <v>7.6312569999999997</v>
      </c>
      <c r="AF5" s="21">
        <f t="shared" si="6"/>
        <v>14.970903000000002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/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5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8.8040000000000007E-2</v>
      </c>
      <c r="X6" s="21">
        <f t="shared" si="23"/>
        <v>2.5170659999999998</v>
      </c>
      <c r="Y6" s="158">
        <f t="shared" si="23"/>
        <v>-3.382368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5.3075102799999998</v>
      </c>
      <c r="AE6" s="21">
        <f t="shared" si="5"/>
        <v>6.6997389999999992</v>
      </c>
      <c r="AF6" s="21">
        <f t="shared" si="6"/>
        <v>-4.1232247199999996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40</v>
      </c>
      <c r="BC6" s="65">
        <f t="shared" si="31"/>
        <v>26</v>
      </c>
      <c r="BD6" s="65"/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5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4.335</v>
      </c>
      <c r="X7" s="21">
        <f t="shared" si="23"/>
        <v>1.8491360000000001</v>
      </c>
      <c r="Y7" s="158">
        <f t="shared" si="23"/>
        <v>1.2044529999999996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40.514206999999999</v>
      </c>
      <c r="AE7" s="21">
        <f t="shared" si="5"/>
        <v>9.5574659999999998</v>
      </c>
      <c r="AF7" s="21">
        <f t="shared" si="6"/>
        <v>25.270759999999999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65"/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5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-1.9418999999999999E-2</v>
      </c>
      <c r="X8" s="21">
        <f t="shared" si="23"/>
        <v>7.3221759999999998</v>
      </c>
      <c r="Y8" s="158">
        <f t="shared" si="23"/>
        <v>-8.7826289999999982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2.936477</v>
      </c>
      <c r="AE8" s="21">
        <f t="shared" si="5"/>
        <v>17.203637000000001</v>
      </c>
      <c r="AF8" s="21">
        <f t="shared" si="6"/>
        <v>-18.551434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65"/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5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1.024</v>
      </c>
      <c r="X9" s="21">
        <f t="shared" si="37"/>
        <v>3.2702499999999999</v>
      </c>
      <c r="Y9" s="158">
        <f t="shared" si="37"/>
        <v>-3.4354279999999999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6.1517340000000003</v>
      </c>
      <c r="AE9" s="21">
        <f t="shared" si="38"/>
        <v>18.412856999999999</v>
      </c>
      <c r="AF9" s="21">
        <f t="shared" si="38"/>
        <v>-17.767861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65"/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5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0</v>
      </c>
      <c r="X10" s="21">
        <f t="shared" si="42"/>
        <v>1.542486</v>
      </c>
      <c r="Y10" s="158">
        <f t="shared" si="42"/>
        <v>-3.3663780000000001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8.4899999999999993E-4</v>
      </c>
      <c r="AE10" s="21">
        <f t="shared" si="44"/>
        <v>2.473363</v>
      </c>
      <c r="AF10" s="21">
        <f t="shared" si="44"/>
        <v>-5.8972879999999996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65"/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8" thickBot="1" x14ac:dyDescent="0.3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2.7251940000000001</v>
      </c>
      <c r="Q11" s="21">
        <f t="shared" si="49"/>
        <v>30.564895</v>
      </c>
      <c r="R11" s="21">
        <f t="shared" si="49"/>
        <v>-7.7712119999999949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-30</v>
      </c>
      <c r="X11" s="21">
        <f t="shared" si="42"/>
        <v>44.013506</v>
      </c>
      <c r="Y11" s="158">
        <f t="shared" si="42"/>
        <v>-51.365253999999993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-24.927075000000002</v>
      </c>
      <c r="AE11" s="21">
        <f t="shared" si="50"/>
        <v>141.09750400000001</v>
      </c>
      <c r="AF11" s="21">
        <f t="shared" si="50"/>
        <v>-88.58999949999999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/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8" thickBot="1" x14ac:dyDescent="0.3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82.539480000000026</v>
      </c>
      <c r="Q12" s="37">
        <f t="shared" si="55"/>
        <v>62.14443399999999</v>
      </c>
      <c r="R12" s="37">
        <f t="shared" si="55"/>
        <v>20.395046000000011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-31.934132999999999</v>
      </c>
      <c r="X12" s="159">
        <f t="shared" si="56"/>
        <v>74.736561999999992</v>
      </c>
      <c r="Y12" s="160">
        <f t="shared" si="56"/>
        <v>-106.67069499999999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245.48261813000005</v>
      </c>
      <c r="AE12" s="37">
        <f t="shared" si="57"/>
        <v>250.93166100000002</v>
      </c>
      <c r="AF12" s="37">
        <f t="shared" si="57"/>
        <v>-5.8300218699999817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106"/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5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B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557</v>
      </c>
      <c r="BC13" s="106">
        <f>SUM(BC4:BC12)</f>
        <v>578</v>
      </c>
      <c r="BD13" s="65"/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5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5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8" thickBot="1" x14ac:dyDescent="0.3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+'[5]Mgmt Summary'!J9/1000</f>
        <v>28.864211000000001</v>
      </c>
      <c r="Q16" s="21">
        <f>+'[5]Mgmt Summary'!M9/1000</f>
        <v>7.9809809999999999</v>
      </c>
      <c r="R16" s="21">
        <f>+'[5]Mgmt Summary'!O9/1000</f>
        <v>13.858067999999999</v>
      </c>
      <c r="S16" s="22">
        <f>+'[5]Mgmt Summary'!C9/1000</f>
        <v>32.5</v>
      </c>
      <c r="T16" s="22">
        <f>+[5]Expenses!E9/1000</f>
        <v>6.9133320000000005</v>
      </c>
      <c r="U16" s="75">
        <f>+'[5]Mgmt Summary'!E9/1000</f>
        <v>15.606718000000001</v>
      </c>
      <c r="V16" s="24"/>
      <c r="W16" s="21">
        <f>+'[7]Mgmt Summary'!J9/1000</f>
        <v>-13.084</v>
      </c>
      <c r="X16" s="21">
        <f>+'[7]Mgmt Summary'!M9/1000</f>
        <v>6.9031189999999993</v>
      </c>
      <c r="Y16" s="21">
        <f>+'[7]Mgmt Summary'!O9/1000</f>
        <v>-30.005742999999999</v>
      </c>
      <c r="Z16" s="22">
        <f>+'[6]Mgmt Summary'!C9/1000</f>
        <v>45</v>
      </c>
      <c r="AA16" s="22">
        <f>+[6]Expenses!E9/1000</f>
        <v>6.9031189999999993</v>
      </c>
      <c r="AB16" s="75">
        <f>+'[6]Mgmt Summary'!E9/1000</f>
        <v>28.078257000000001</v>
      </c>
      <c r="AC16" s="3"/>
      <c r="AD16" s="21">
        <f t="shared" ref="AD16:AD24" si="62">+B16+I16+P16+W16</f>
        <v>110.548197</v>
      </c>
      <c r="AE16" s="21">
        <f t="shared" ref="AE16:AE24" si="63">+C16+J16+Q16+X16</f>
        <v>28.787011</v>
      </c>
      <c r="AF16" s="21">
        <f t="shared" ref="AF16:AF24" si="64">+D16+K16+R16+Y16</f>
        <v>47.947974500000001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5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+('[5]Mgmt Summary'!J10+'[5]Mgmt Summary'!$J$11)/1000</f>
        <v>32.464047000000001</v>
      </c>
      <c r="Q17" s="21">
        <f>+('[5]Mgmt Summary'!M10+'[5]Mgmt Summary'!M11)/1000</f>
        <v>5.1395629999999999</v>
      </c>
      <c r="R17" s="21">
        <f>+('[5]Mgmt Summary'!O10+'[5]Mgmt Summary'!O11)/1000</f>
        <v>21.846977999999996</v>
      </c>
      <c r="S17" s="22">
        <f>+'[5]Mgmt Summary'!C10/1000+'[5]Mgmt Summary'!C11/1000</f>
        <v>18.75</v>
      </c>
      <c r="T17" s="22">
        <f>+[5]Expenses!E10/1000+[5]Expenses!E11/1000</f>
        <v>5.4528499999999998</v>
      </c>
      <c r="U17" s="23">
        <f>+'[5]Mgmt Summary'!E10/1000+'[5]Mgmt Summary'!E11/1000</f>
        <v>9.1264590000000005</v>
      </c>
      <c r="V17" s="24"/>
      <c r="W17" s="21">
        <f>+'[7]Mgmt Summary'!J10/1000+'[7]Mgmt Summary'!J11/1000</f>
        <v>4.7622460000000002</v>
      </c>
      <c r="X17" s="21">
        <f>+'[7]Mgmt Summary'!M10/1000+'[7]Mgmt Summary'!M11/1000</f>
        <v>5.458742</v>
      </c>
      <c r="Y17" s="21">
        <f>+'[7]Mgmt Summary'!O10/1000+'[7]Mgmt Summary'!O11/1000</f>
        <v>-4.8605150000000004</v>
      </c>
      <c r="Z17" s="22">
        <f>+'[6]Mgmt Summary'!C10/1000+'[6]Mgmt Summary'!C11/1000</f>
        <v>18.75</v>
      </c>
      <c r="AA17" s="22">
        <f>+[6]Expenses!E10/1000+[6]Expenses!E11/1000</f>
        <v>5.458742</v>
      </c>
      <c r="AB17" s="23">
        <f>+'[6]Mgmt Summary'!E10/1000+'[6]Mgmt Summary'!E11/1000</f>
        <v>9.1272389999999994</v>
      </c>
      <c r="AC17" s="24"/>
      <c r="AD17" s="21">
        <f t="shared" si="62"/>
        <v>83.719871850000004</v>
      </c>
      <c r="AE17" s="21">
        <f t="shared" si="63"/>
        <v>18.498324</v>
      </c>
      <c r="AF17" s="21">
        <f t="shared" si="64"/>
        <v>48.470500850000001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8" thickBot="1" x14ac:dyDescent="0.3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+'[5]Mgmt Summary'!C12/1000</f>
        <v>0</v>
      </c>
      <c r="T18" s="22">
        <f>+[5]Expenses!E12/1000</f>
        <v>0</v>
      </c>
      <c r="U18" s="23">
        <f>+'[5]Mgmt Summary'!E12/1000</f>
        <v>0</v>
      </c>
      <c r="V18" s="24"/>
      <c r="W18" s="21"/>
      <c r="X18" s="21"/>
      <c r="Y18" s="21"/>
      <c r="Z18" s="22">
        <f>+'[6]Mgmt Summary'!C12/1000</f>
        <v>0</v>
      </c>
      <c r="AA18" s="22">
        <f>+[6]Expenses!E12/1000</f>
        <v>0</v>
      </c>
      <c r="AB18" s="23">
        <f>+'[6]Mgmt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5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+'[5]Mgmt Summary'!J13/1000</f>
        <v>8.9260000000000002</v>
      </c>
      <c r="Q19" s="21">
        <f>+'[5]Mgmt Summary'!M13/1000</f>
        <v>2.5604989999999996</v>
      </c>
      <c r="R19" s="21">
        <f>+'[5]Mgmt Summary'!O13/1000</f>
        <v>5.1617360000000012</v>
      </c>
      <c r="S19" s="22">
        <f>+'[5]Mgmt Summary'!C13/1000</f>
        <v>8.6593520000000002</v>
      </c>
      <c r="T19" s="22">
        <f>+[5]Expenses!E13/1000</f>
        <v>1.5277240000000001</v>
      </c>
      <c r="U19" s="23">
        <f>+'[5]Mgmt Summary'!E13/1000</f>
        <v>5.3528970000000005</v>
      </c>
      <c r="V19" s="24"/>
      <c r="W19" s="21">
        <f>+'[7]Mgmt Summary'!J13/1000</f>
        <v>0.96</v>
      </c>
      <c r="X19" s="21">
        <f>+'[7]Mgmt Summary'!M13/1000</f>
        <v>1.8600810000000001</v>
      </c>
      <c r="Y19" s="21">
        <f>+'[7]Mgmt Summary'!O13/1000</f>
        <v>-2.6768330000000002</v>
      </c>
      <c r="Z19" s="22">
        <f>+'[6]Mgmt Summary'!C13/1000</f>
        <v>8.75258</v>
      </c>
      <c r="AA19" s="22">
        <f>+[6]Expenses!E13/1000</f>
        <v>1.5600810000000001</v>
      </c>
      <c r="AB19" s="23">
        <f>+'[6]Mgmt Summary'!E13/1000</f>
        <v>5.4157469999999996</v>
      </c>
      <c r="AC19" s="24"/>
      <c r="AD19" s="21">
        <f t="shared" si="62"/>
        <v>27.469000000000001</v>
      </c>
      <c r="AE19" s="21">
        <f t="shared" si="63"/>
        <v>7.6312569999999997</v>
      </c>
      <c r="AF19" s="21">
        <f t="shared" si="64"/>
        <v>14.970903000000002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E19" s="100">
        <v>119</v>
      </c>
      <c r="BF19"/>
      <c r="BG19" s="100">
        <v>119</v>
      </c>
      <c r="BI19" s="100">
        <v>119</v>
      </c>
    </row>
    <row r="20" spans="1:65" x14ac:dyDescent="0.25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+'[5]Mgmt Summary'!J14/1000</f>
        <v>0.99688599999999972</v>
      </c>
      <c r="Q20" s="21">
        <f>+'[5]Mgmt Summary'!M14/1000</f>
        <v>2.093127</v>
      </c>
      <c r="R20" s="21">
        <f>+'[5]Mgmt Summary'!O14/1000</f>
        <v>-1.6838440000000001</v>
      </c>
      <c r="S20" s="22">
        <f>+'[5]Mgmt Summary'!C14/1000</f>
        <v>11.875</v>
      </c>
      <c r="T20" s="22">
        <f>+[5]Expenses!E14/1000</f>
        <v>2.5170659999999998</v>
      </c>
      <c r="U20" s="23">
        <f>+'[5]Mgmt Summary'!E14/1000</f>
        <v>8.401542000000001</v>
      </c>
      <c r="V20" s="24"/>
      <c r="W20" s="21">
        <f>+'[7]Mgmt Summary'!J14/1000</f>
        <v>8.8040000000000007E-2</v>
      </c>
      <c r="X20" s="21">
        <f>+'[7]Mgmt Summary'!M14/1000</f>
        <v>2.5170659999999998</v>
      </c>
      <c r="Y20" s="21">
        <f>+'[7]Mgmt Summary'!O14/1000</f>
        <v>-3.382368</v>
      </c>
      <c r="Z20" s="22">
        <f>+'[6]Mgmt Summary'!C14/1000</f>
        <v>8.875</v>
      </c>
      <c r="AA20" s="22">
        <f>+[6]Expenses!E14/1000</f>
        <v>2.5170659999999998</v>
      </c>
      <c r="AB20" s="23">
        <f>+'[6]Mgmt Summary'!E14/1000</f>
        <v>5.404592000000001</v>
      </c>
      <c r="AC20" s="24"/>
      <c r="AD20" s="21">
        <f t="shared" si="62"/>
        <v>5.3075102799999998</v>
      </c>
      <c r="AE20" s="21">
        <f t="shared" si="63"/>
        <v>6.6997389999999992</v>
      </c>
      <c r="AF20" s="21">
        <f t="shared" si="64"/>
        <v>-4.1232247199999996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5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+'[5]Mgmt Summary'!J15/1000</f>
        <v>5.7214499999999999</v>
      </c>
      <c r="Q21" s="21">
        <f>+'[5]Mgmt Summary'!M15/1000</f>
        <v>3.047825</v>
      </c>
      <c r="R21" s="21">
        <f>+'[5]Mgmt Summary'!O15/1000</f>
        <v>1.4289799999999999</v>
      </c>
      <c r="S21" s="22">
        <f>+'[5]Mgmt Summary'!C15/1000</f>
        <v>27.37</v>
      </c>
      <c r="T21" s="22">
        <f>+[5]Expenses!E15/1000</f>
        <v>3.3204479999999998</v>
      </c>
      <c r="U21" s="23">
        <f>+'[5]Mgmt Summary'!E15/1000</f>
        <v>21.837183</v>
      </c>
      <c r="V21" s="24"/>
      <c r="W21" s="21">
        <f>+'[7]Mgmt Summary'!J15/1000</f>
        <v>4.335</v>
      </c>
      <c r="X21" s="21">
        <f>+'[7]Mgmt Summary'!M15/1000</f>
        <v>1.8491360000000001</v>
      </c>
      <c r="Y21" s="21">
        <f>+'[7]Mgmt Summary'!O15/1000</f>
        <v>1.2044529999999996</v>
      </c>
      <c r="Z21" s="22">
        <f>+'[6]Mgmt Summary'!C15/1000</f>
        <v>29.545000000000002</v>
      </c>
      <c r="AA21" s="22">
        <f>+[6]Expenses!E15/1000</f>
        <v>1.8491360000000001</v>
      </c>
      <c r="AB21" s="23">
        <f>+'[6]Mgmt Summary'!E15/1000</f>
        <v>26.414453000000002</v>
      </c>
      <c r="AC21" s="24"/>
      <c r="AD21" s="21">
        <f t="shared" si="62"/>
        <v>40.514206999999999</v>
      </c>
      <c r="AE21" s="21">
        <f t="shared" si="63"/>
        <v>9.5574659999999998</v>
      </c>
      <c r="AF21" s="21">
        <f t="shared" si="64"/>
        <v>25.270759999999999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E21" s="100">
        <v>17</v>
      </c>
      <c r="BG21" s="100">
        <v>17</v>
      </c>
      <c r="BI21" s="100">
        <v>17</v>
      </c>
    </row>
    <row r="22" spans="1:65" x14ac:dyDescent="0.25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+'[5]Mgmt Summary'!J16/1000</f>
        <v>1.2664900000000001</v>
      </c>
      <c r="Q22" s="21">
        <f>+'[5]Mgmt Summary'!M16/1000</f>
        <v>3.6831990000000001</v>
      </c>
      <c r="R22" s="21">
        <f>+'[5]Mgmt Summary'!O16/1000</f>
        <v>-4.1581299999999999</v>
      </c>
      <c r="S22" s="22">
        <f>+'[5]Mgmt Summary'!C16/1000</f>
        <v>5.7050000000000001</v>
      </c>
      <c r="T22" s="22">
        <f>+[5]Expenses!E16/1000</f>
        <v>4.6250780000000002</v>
      </c>
      <c r="U22" s="23">
        <f>+'[5]Mgmt Summary'!E16/1000</f>
        <v>0.24683999999999923</v>
      </c>
      <c r="V22" s="24"/>
      <c r="W22" s="21">
        <f>+'[7]Mgmt Summary'!J16/1000</f>
        <v>-1.9418999999999999E-2</v>
      </c>
      <c r="X22" s="21">
        <f>+'[7]Mgmt Summary'!M16/1000</f>
        <v>7.3221759999999998</v>
      </c>
      <c r="Y22" s="21">
        <f>+'[7]Mgmt Summary'!O16/1000</f>
        <v>-8.7826289999999982</v>
      </c>
      <c r="Z22" s="22">
        <f>+'[6]Mgmt Summary'!C16/1000</f>
        <v>13.3055</v>
      </c>
      <c r="AA22" s="22">
        <f>+[6]Expenses!E16/1000</f>
        <v>7.3221759999999998</v>
      </c>
      <c r="AB22" s="23">
        <f>+'[6]Mgmt Summary'!E16/1000</f>
        <v>4.5422900000000013</v>
      </c>
      <c r="AC22" s="24"/>
      <c r="AD22" s="21">
        <f t="shared" si="62"/>
        <v>2.936477</v>
      </c>
      <c r="AE22" s="21">
        <f t="shared" si="63"/>
        <v>17.203637000000001</v>
      </c>
      <c r="AF22" s="21">
        <f t="shared" si="64"/>
        <v>-18.551434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</f>
        <v>40</v>
      </c>
      <c r="BC22" s="100">
        <v>26</v>
      </c>
      <c r="BE22" s="100">
        <v>26</v>
      </c>
      <c r="BG22" s="100">
        <v>26</v>
      </c>
      <c r="BI22" s="100">
        <v>26</v>
      </c>
    </row>
    <row r="23" spans="1:65" x14ac:dyDescent="0.25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+'[5]Mgmt Summary'!J17/1000</f>
        <v>1.5743530000000001</v>
      </c>
      <c r="Q23" s="21">
        <f>+'[5]Mgmt Summary'!M17/1000</f>
        <v>6.1434679999999995</v>
      </c>
      <c r="R23" s="21">
        <f>+'[5]Mgmt Summary'!O17/1000</f>
        <v>-5.7566199999999998</v>
      </c>
      <c r="S23" s="22">
        <f>+'[5]Mgmt Summary'!C17/1000</f>
        <v>8</v>
      </c>
      <c r="T23" s="22">
        <f>+[5]Expenses!E17/1000</f>
        <v>1.43025</v>
      </c>
      <c r="U23" s="23">
        <f>+'[5]Mgmt Summary'!E17/1000</f>
        <v>5.3767870000000002</v>
      </c>
      <c r="V23" s="24"/>
      <c r="W23" s="21">
        <f>+'[7]Mgmt Summary'!J17/1000</f>
        <v>1.024</v>
      </c>
      <c r="X23" s="21">
        <f>+'[7]Mgmt Summary'!M17/1000</f>
        <v>3.2702499999999999</v>
      </c>
      <c r="Y23" s="21">
        <f>+'[7]Mgmt Summary'!O17/1000</f>
        <v>-3.4354279999999999</v>
      </c>
      <c r="Z23" s="22">
        <f>+'[6]Mgmt Summary'!C17/1000</f>
        <v>44</v>
      </c>
      <c r="AA23" s="22">
        <f>+[6]Expenses!E17/1000</f>
        <v>1.43025</v>
      </c>
      <c r="AB23" s="23">
        <f>+'[6]Mgmt Summary'!E17/1000</f>
        <v>41.380572000000001</v>
      </c>
      <c r="AC23" s="24"/>
      <c r="AD23" s="21">
        <f t="shared" si="62"/>
        <v>5.0435590000000001</v>
      </c>
      <c r="AE23" s="21">
        <f t="shared" si="63"/>
        <v>17.754318999999999</v>
      </c>
      <c r="AF23" s="21">
        <f t="shared" si="64"/>
        <v>-17.242885000000001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E23" s="100">
        <v>42</v>
      </c>
      <c r="BG23" s="100">
        <v>42</v>
      </c>
      <c r="BI23" s="100">
        <v>42</v>
      </c>
    </row>
    <row r="24" spans="1:65" x14ac:dyDescent="0.25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+'[5]Mgmt Summary'!J18/1000</f>
        <v>0</v>
      </c>
      <c r="Q24" s="21">
        <f>+'[5]Mgmt Summary'!M18/1000</f>
        <v>0</v>
      </c>
      <c r="R24" s="21">
        <f>+'[5]Mgmt Summary'!O18/1000</f>
        <v>0</v>
      </c>
      <c r="S24" s="22">
        <f>+'[5]Mgmt Summary'!C18/1000</f>
        <v>0</v>
      </c>
      <c r="T24" s="22">
        <f>+[5]Expenses!E18/1000</f>
        <v>0</v>
      </c>
      <c r="U24" s="23">
        <f>+'[5]Mgmt Summary'!E18/1000</f>
        <v>0</v>
      </c>
      <c r="V24" s="24"/>
      <c r="W24" s="21"/>
      <c r="X24" s="21"/>
      <c r="Y24" s="21"/>
      <c r="Z24" s="22">
        <f>+'[6]Mgmt Summary'!C18/1000</f>
        <v>0</v>
      </c>
      <c r="AA24" s="22">
        <f>+[6]Expenses!E18/1000</f>
        <v>0</v>
      </c>
      <c r="AB24" s="23">
        <f>+'[6]Mgmt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E24" s="100">
        <v>92</v>
      </c>
      <c r="BG24" s="100">
        <v>92</v>
      </c>
      <c r="BI24" s="100">
        <v>92</v>
      </c>
    </row>
    <row r="25" spans="1:65" x14ac:dyDescent="0.25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+'[5]Mgmt Summary'!J19/1000</f>
        <v>8.4899999999999993E-4</v>
      </c>
      <c r="Q25" s="21">
        <f>+'[5]Mgmt Summary'!M19/1000</f>
        <v>0.93087699999999995</v>
      </c>
      <c r="R25" s="21">
        <f>+'[5]Mgmt Summary'!O19/1000</f>
        <v>-2.53091</v>
      </c>
      <c r="S25" s="22">
        <f>+'[5]Mgmt Summary'!C19/1000</f>
        <v>3.75</v>
      </c>
      <c r="T25" s="22">
        <f>+[5]Expenses!E19/1000</f>
        <v>1.542486</v>
      </c>
      <c r="U25" s="23">
        <f>+'[5]Mgmt Summary'!E19/1000</f>
        <v>0.38362199999999985</v>
      </c>
      <c r="V25" s="24"/>
      <c r="W25" s="21">
        <f>+'[7]Mgmt Summary'!J19/1000</f>
        <v>0</v>
      </c>
      <c r="X25" s="21">
        <f>+'[7]Mgmt Summary'!M19/1000</f>
        <v>1.542486</v>
      </c>
      <c r="Y25" s="21">
        <f>+'[7]Mgmt Summary'!O19/1000</f>
        <v>-3.3663780000000001</v>
      </c>
      <c r="Z25" s="22">
        <f>+'[6]Mgmt Summary'!C19/1000</f>
        <v>3.75</v>
      </c>
      <c r="AA25" s="22">
        <f>+[6]Expenses!E19/1000</f>
        <v>1.542486</v>
      </c>
      <c r="AB25" s="23">
        <f>+'[6]Mgmt Summary'!E19/1000</f>
        <v>0.38362199999999985</v>
      </c>
      <c r="AC25" s="24"/>
      <c r="AD25" s="21">
        <f t="shared" ref="AD25:AI25" si="68">+B25+I25+P25+W25</f>
        <v>8.4899999999999993E-4</v>
      </c>
      <c r="AE25" s="21">
        <f t="shared" si="68"/>
        <v>2.473363</v>
      </c>
      <c r="AF25" s="21">
        <f t="shared" si="68"/>
        <v>-5.8972879999999996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E25" s="100">
        <v>27</v>
      </c>
      <c r="BG25" s="100">
        <v>27</v>
      </c>
      <c r="BI25" s="100">
        <v>27</v>
      </c>
    </row>
    <row r="26" spans="1:65" ht="13.8" thickBot="1" x14ac:dyDescent="0.3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SUM('[5]Mgmt Summary'!$J$20:$J$23)/1000</f>
        <v>2.7251940000000001</v>
      </c>
      <c r="Q26" s="21">
        <f>SUM('[5]Mgmt Summary'!M20:M23)/1000+'[5]Mgmt Summary'!$M$27/1000+'[5]Mgmt Summary'!$M$28/1000</f>
        <v>30.564895</v>
      </c>
      <c r="R26" s="21">
        <f>SUM('[5]Mgmt Summary'!O20:O23)/1000+'[5]Mgmt Summary'!$O$27/1000+'[5]Mgmt Summary'!$O$28/1000+'[5]Mgmt Summary'!$O$29/1000</f>
        <v>-7.7712119999999949</v>
      </c>
      <c r="S26" s="22">
        <f>+SUM(('[5]Mgmt Summary'!C20:C23))/1000</f>
        <v>7.2037009999999997</v>
      </c>
      <c r="T26" s="22">
        <f>+SUM(([5]Expenses!E20:E22))/1000+[5]Expenses!$E$27/1000</f>
        <v>31.272687999999999</v>
      </c>
      <c r="U26" s="76">
        <f>+SUM(('[5]Mgmt Summary'!E20:E23))/1000+'[5]Mgmt Summary'!$E$27/1000+'[5]Mgmt Summary'!$E$28/1000+'[5]Mgmt Summary'!$E$29/1000</f>
        <v>-1.1209170000000022</v>
      </c>
      <c r="V26" s="24"/>
      <c r="W26" s="21">
        <f>SUM('[7]Mgmt Summary'!$J$20:$J$24)/1000</f>
        <v>-30</v>
      </c>
      <c r="X26" s="21">
        <f>SUM('[7]Mgmt Summary'!$M$20:$M$24)/1000+'[7]Mgmt Summary'!$M$28/1000</f>
        <v>44.013506</v>
      </c>
      <c r="Y26" s="21">
        <f>SUM('[7]Mgmt Summary'!$O$20:$O$24)/1000+'[7]Mgmt Summary'!$O$28/1000+'[7]Mgmt Summary'!$O$29/1000</f>
        <v>-51.365253999999993</v>
      </c>
      <c r="Z26" s="22">
        <f>('[6]Mgmt Summary'!C20+'[6]Mgmt Summary'!C21+'[6]Mgmt Summary'!C22+'[6]Mgmt Summary'!C23)/1000</f>
        <v>3.3333919999999999</v>
      </c>
      <c r="AA26" s="22">
        <f>+([6]Expenses!$E$20+[6]Expenses!$E$21+[6]Expenses!$E$22+[6]Expenses!$E$26)/1000</f>
        <v>44.013506</v>
      </c>
      <c r="AB26" s="76">
        <f>+('[6]Mgmt Summary'!$E$20+'[6]Mgmt Summary'!$E$21+'[6]Mgmt Summary'!$E$22+'[6]Mgmt Summary'!$E$23+'[6]Mgmt Summary'!$E$27+'[6]Mgmt Summary'!$E$28)/1000</f>
        <v>-18.031861999999997</v>
      </c>
      <c r="AC26" s="24"/>
      <c r="AD26" s="21">
        <f t="shared" ref="AD26:AI26" si="69">+B26+I26+P26+W26</f>
        <v>-24.927075000000002</v>
      </c>
      <c r="AE26" s="21">
        <f t="shared" si="69"/>
        <v>141.09750400000001</v>
      </c>
      <c r="AF26" s="21">
        <f t="shared" si="69"/>
        <v>-88.58999949999999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E26" s="100">
        <v>44</v>
      </c>
      <c r="BG26" s="100">
        <v>44</v>
      </c>
      <c r="BI26" s="100">
        <v>44</v>
      </c>
    </row>
    <row r="27" spans="1:65" ht="13.8" thickBot="1" x14ac:dyDescent="0.3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82.539480000000026</v>
      </c>
      <c r="Q27" s="37">
        <f t="shared" si="72"/>
        <v>62.14443399999999</v>
      </c>
      <c r="R27" s="37">
        <f t="shared" si="72"/>
        <v>20.395046000000011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-31.934132999999999</v>
      </c>
      <c r="X27" s="37">
        <f t="shared" si="73"/>
        <v>74.736561999999992</v>
      </c>
      <c r="Y27" s="37">
        <f t="shared" si="73"/>
        <v>-106.67069499999999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245.48261813000011</v>
      </c>
      <c r="AE27" s="37">
        <f t="shared" si="74"/>
        <v>250.93166100000002</v>
      </c>
      <c r="AF27" s="37">
        <f t="shared" si="74"/>
        <v>-5.8300218699999959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5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5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/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5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5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557</v>
      </c>
      <c r="BC31" s="106">
        <f>SUM(BC19:BC30)</f>
        <v>578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8" thickBot="1" x14ac:dyDescent="0.3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5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8" thickBot="1" x14ac:dyDescent="0.3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5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123.63219700000001</v>
      </c>
      <c r="E35" s="52">
        <f t="shared" ref="E35:E43" si="80">+D35+W3</f>
        <v>110.548197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5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77.481718850000007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5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27.469000000000001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5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5.3075102799999998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5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40.514206999999999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5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2.936477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5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6.1517340000000003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5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8.4899999999999993E-4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8" thickBot="1" x14ac:dyDescent="0.3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5.0729249999999997</v>
      </c>
      <c r="E43" s="55">
        <f t="shared" si="80"/>
        <v>-24.927075000000002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8" thickBot="1" x14ac:dyDescent="0.3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277.41675113000002</v>
      </c>
      <c r="E44" s="43">
        <f>SUM(E35:E43)</f>
        <v>245.48261813000005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5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5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82.539480000000026</v>
      </c>
      <c r="E47" s="28">
        <f>+W12</f>
        <v>-31.934132999999999</v>
      </c>
      <c r="F47" s="34">
        <f>SUM(B47:E47)</f>
        <v>245.48261813000002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5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5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8" thickBot="1" x14ac:dyDescent="0.3">
      <c r="N50" s="68"/>
    </row>
    <row r="51" spans="1:35" x14ac:dyDescent="0.25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8" thickBot="1" x14ac:dyDescent="0.3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5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47.947974500000001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5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40.910147849999994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5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14.970903000000002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5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-4.1232247199999996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5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25.270759999999999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5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-18.551434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5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-17.767861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5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-5.8972879999999996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8" thickBot="1" x14ac:dyDescent="0.3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-37.224745499999997</v>
      </c>
      <c r="E61" s="58">
        <f>+D11+K11+R11+Y11</f>
        <v>-88.58999949999999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8" thickBot="1" x14ac:dyDescent="0.3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100.84067312999998</v>
      </c>
      <c r="E62" s="43">
        <f>SUM(E53:E61)</f>
        <v>-5.8300218699999817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5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5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5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5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20.395046000000011</v>
      </c>
      <c r="E66" s="28">
        <f>+Y12</f>
        <v>-106.67069499999999</v>
      </c>
      <c r="F66" s="34">
        <f>SUM(B66:E66)</f>
        <v>-5.8300218699999959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5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8" thickBot="1" x14ac:dyDescent="0.3">
      <c r="G68" s="73"/>
    </row>
    <row r="69" spans="1:14" x14ac:dyDescent="0.25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8" thickBot="1" x14ac:dyDescent="0.3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5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5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5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5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5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5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5">
      <c r="A77" s="63" t="s">
        <v>40</v>
      </c>
      <c r="B77" s="54">
        <v>0</v>
      </c>
      <c r="C77" s="54">
        <v>0</v>
      </c>
      <c r="D77" s="54">
        <v>0</v>
      </c>
      <c r="E77" s="55">
        <v>0</v>
      </c>
      <c r="F77" s="28">
        <f t="shared" si="93"/>
        <v>0</v>
      </c>
      <c r="G77" s="73"/>
    </row>
    <row r="78" spans="1:14" x14ac:dyDescent="0.25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5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5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8" thickBot="1" x14ac:dyDescent="0.3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8" thickBot="1" x14ac:dyDescent="0.3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5">
      <c r="B83" s="27"/>
      <c r="C83" s="27"/>
      <c r="D83" s="27"/>
      <c r="E83" s="27"/>
      <c r="F83" s="27"/>
      <c r="G83" s="73"/>
    </row>
    <row r="84" spans="1:7" x14ac:dyDescent="0.25">
      <c r="A84" s="30"/>
      <c r="B84" s="28"/>
      <c r="C84" s="28"/>
      <c r="D84" s="28"/>
      <c r="E84" s="28"/>
      <c r="F84" s="34"/>
      <c r="G84" s="73"/>
    </row>
    <row r="85" spans="1:7" x14ac:dyDescent="0.25">
      <c r="A85" s="73"/>
      <c r="B85" s="73"/>
      <c r="C85" s="73"/>
      <c r="D85" s="73"/>
      <c r="E85" s="73"/>
      <c r="F85" s="73"/>
      <c r="G85" s="73"/>
    </row>
    <row r="86" spans="1:7" ht="13.8" thickBot="1" x14ac:dyDescent="0.3">
      <c r="G86" s="73"/>
    </row>
    <row r="87" spans="1:7" x14ac:dyDescent="0.25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8" thickBot="1" x14ac:dyDescent="0.3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5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5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5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5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5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5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5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5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5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5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8" thickBot="1" x14ac:dyDescent="0.3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8" thickBot="1" x14ac:dyDescent="0.3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5">
      <c r="A101" s="8"/>
      <c r="B101" s="28"/>
      <c r="C101" s="28"/>
      <c r="D101" s="28"/>
      <c r="F101" s="35"/>
      <c r="G101" s="73"/>
    </row>
    <row r="102" spans="1:7" x14ac:dyDescent="0.25">
      <c r="G102" s="73"/>
    </row>
    <row r="103" spans="1:7" x14ac:dyDescent="0.25">
      <c r="A103" s="73"/>
      <c r="B103" s="73"/>
      <c r="C103" s="73"/>
      <c r="D103" s="73"/>
      <c r="E103" s="73"/>
      <c r="F103" s="73"/>
      <c r="G103" s="73"/>
    </row>
    <row r="104" spans="1:7" ht="13.8" thickBot="1" x14ac:dyDescent="0.3">
      <c r="G104" s="73"/>
    </row>
    <row r="105" spans="1:7" x14ac:dyDescent="0.25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8" thickBot="1" x14ac:dyDescent="0.3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5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5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5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5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5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5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5">
      <c r="A113" s="63" t="s">
        <v>40</v>
      </c>
      <c r="B113" s="53">
        <v>0</v>
      </c>
      <c r="C113" s="54">
        <v>0</v>
      </c>
      <c r="D113" s="54">
        <v>0</v>
      </c>
      <c r="E113" s="55">
        <v>-1.6020000000000001</v>
      </c>
      <c r="F113" s="28">
        <f t="shared" si="95"/>
        <v>-1.6020000000000001</v>
      </c>
      <c r="G113" s="73"/>
    </row>
    <row r="114" spans="1:7" x14ac:dyDescent="0.25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5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5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8" thickBot="1" x14ac:dyDescent="0.3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8" thickBot="1" x14ac:dyDescent="0.3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5">
      <c r="A119" s="8"/>
      <c r="B119" s="28"/>
      <c r="C119" s="28"/>
      <c r="D119" s="28"/>
      <c r="F119" s="35"/>
      <c r="G119" s="73"/>
    </row>
    <row r="120" spans="1:7" x14ac:dyDescent="0.25">
      <c r="G120" s="73"/>
    </row>
    <row r="121" spans="1:7" x14ac:dyDescent="0.25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abSelected="1" topLeftCell="A12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2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tabSelected="1" topLeftCell="A9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1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abSelected="1" topLeftCell="A13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5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1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0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T15" sqref="AT15"/>
    </sheetView>
  </sheetViews>
  <sheetFormatPr defaultColWidth="9.109375" defaultRowHeight="13.2" x14ac:dyDescent="0.25"/>
  <cols>
    <col min="1" max="1" width="18" style="2" customWidth="1"/>
    <col min="2" max="2" width="13.6640625" style="2" bestFit="1" customWidth="1"/>
    <col min="3" max="3" width="16.6640625" style="2" bestFit="1" customWidth="1"/>
    <col min="4" max="5" width="12.109375" style="2" customWidth="1"/>
    <col min="6" max="6" width="2.44140625" style="4" customWidth="1"/>
    <col min="7" max="7" width="13.6640625" style="2" bestFit="1" customWidth="1"/>
    <col min="8" max="8" width="16.6640625" style="2" bestFit="1" customWidth="1"/>
    <col min="9" max="10" width="12.109375" style="2" customWidth="1"/>
    <col min="11" max="11" width="2.44140625" style="4" customWidth="1"/>
    <col min="12" max="12" width="12.6640625" style="2" bestFit="1" customWidth="1"/>
    <col min="13" max="13" width="15.6640625" style="2" bestFit="1" customWidth="1"/>
    <col min="14" max="15" width="12.109375" style="2" customWidth="1"/>
    <col min="16" max="16" width="2.44140625" style="4" customWidth="1"/>
    <col min="17" max="17" width="12.6640625" style="2" bestFit="1" customWidth="1"/>
    <col min="18" max="18" width="13.6640625" style="2" bestFit="1" customWidth="1"/>
    <col min="19" max="20" width="12.109375" style="2" customWidth="1"/>
    <col min="21" max="21" width="2.44140625" style="4" customWidth="1"/>
    <col min="22" max="22" width="13.6640625" style="2" bestFit="1" customWidth="1"/>
    <col min="23" max="23" width="15.6640625" style="2" bestFit="1" customWidth="1"/>
    <col min="24" max="25" width="12.109375" style="2" customWidth="1"/>
    <col min="26" max="26" width="2.44140625" style="7" customWidth="1"/>
    <col min="27" max="27" width="12.6640625" style="7" bestFit="1" customWidth="1"/>
    <col min="28" max="28" width="13.6640625" style="7" bestFit="1" customWidth="1"/>
    <col min="29" max="30" width="12.109375" style="7" customWidth="1"/>
    <col min="31" max="31" width="2.44140625" style="7" customWidth="1"/>
    <col min="32" max="32" width="12.6640625" style="7" bestFit="1" customWidth="1"/>
    <col min="33" max="33" width="13.6640625" style="7" bestFit="1" customWidth="1"/>
    <col min="34" max="35" width="12.109375" style="7" customWidth="1"/>
    <col min="36" max="36" width="2.44140625" style="7" customWidth="1"/>
    <col min="37" max="37" width="12.6640625" style="7" bestFit="1" customWidth="1"/>
    <col min="38" max="38" width="13.6640625" style="7" bestFit="1" customWidth="1"/>
    <col min="39" max="40" width="12.109375" style="7" customWidth="1"/>
    <col min="41" max="41" width="2.44140625" style="7" customWidth="1"/>
    <col min="42" max="42" width="12.6640625" style="7" bestFit="1" customWidth="1"/>
    <col min="43" max="43" width="13.6640625" style="7" bestFit="1" customWidth="1"/>
    <col min="44" max="45" width="12.109375" style="7" customWidth="1"/>
    <col min="46" max="46" width="2.44140625" style="7" customWidth="1"/>
    <col min="47" max="47" width="12.6640625" style="7" bestFit="1" customWidth="1"/>
    <col min="48" max="48" width="13.6640625" style="7" bestFit="1" customWidth="1"/>
    <col min="49" max="50" width="12.109375" style="7" customWidth="1"/>
    <col min="51" max="51" width="2.44140625" style="7" customWidth="1"/>
    <col min="52" max="52" width="13.6640625" style="7" bestFit="1" customWidth="1"/>
    <col min="53" max="53" width="13.6640625" style="2" bestFit="1" customWidth="1"/>
    <col min="54" max="55" width="12.109375" style="2" customWidth="1"/>
    <col min="56" max="56" width="2.44140625" style="2" customWidth="1"/>
    <col min="57" max="57" width="12.6640625" style="2" bestFit="1" customWidth="1"/>
    <col min="58" max="58" width="13.6640625" style="2" bestFit="1" customWidth="1"/>
    <col min="59" max="60" width="12.109375" style="2" customWidth="1"/>
    <col min="61" max="61" width="2.44140625" style="2" customWidth="1"/>
    <col min="62" max="62" width="13.6640625" style="2" bestFit="1" customWidth="1"/>
    <col min="63" max="63" width="15.6640625" style="2" bestFit="1" customWidth="1"/>
    <col min="64" max="65" width="12.109375" style="2" customWidth="1"/>
    <col min="66" max="68" width="9.109375" style="2"/>
    <col min="69" max="69" width="11.5546875" style="2" bestFit="1" customWidth="1"/>
    <col min="70" max="16384" width="9.109375" style="2"/>
  </cols>
  <sheetData>
    <row r="1" spans="1:138" s="12" customFormat="1" ht="19.5" customHeight="1" x14ac:dyDescent="0.25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5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5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0</v>
      </c>
      <c r="R3" s="134">
        <f t="shared" ref="R3:T6" si="3">+AV11+BA11+BF11</f>
        <v>0</v>
      </c>
      <c r="S3" s="134">
        <f t="shared" si="3"/>
        <v>0</v>
      </c>
      <c r="T3" s="136">
        <f t="shared" si="3"/>
        <v>0</v>
      </c>
      <c r="U3" s="135"/>
      <c r="V3" s="134">
        <f>+B3+G3+L3+Q3</f>
        <v>433652.73600000003</v>
      </c>
      <c r="W3" s="134">
        <f t="shared" ref="W3:Y6" si="4">+C3+H3+M3+R3</f>
        <v>3516975.1230000001</v>
      </c>
      <c r="X3" s="134">
        <f t="shared" si="4"/>
        <v>94617</v>
      </c>
      <c r="Y3" s="136">
        <f t="shared" si="4"/>
        <v>55352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5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0</v>
      </c>
      <c r="R4" s="134">
        <f t="shared" si="3"/>
        <v>0</v>
      </c>
      <c r="S4" s="134">
        <f t="shared" si="3"/>
        <v>0</v>
      </c>
      <c r="T4" s="136">
        <f t="shared" si="3"/>
        <v>0</v>
      </c>
      <c r="U4" s="135"/>
      <c r="V4" s="134">
        <f>+B4+G4+L4+Q4</f>
        <v>63864.053999999989</v>
      </c>
      <c r="W4" s="134">
        <f t="shared" si="4"/>
        <v>9759.5119999999988</v>
      </c>
      <c r="X4" s="134">
        <f t="shared" si="4"/>
        <v>2874</v>
      </c>
      <c r="Y4" s="136">
        <f t="shared" si="4"/>
        <v>580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5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0</v>
      </c>
      <c r="S5" s="134">
        <f t="shared" si="3"/>
        <v>0</v>
      </c>
      <c r="T5" s="136">
        <f t="shared" si="3"/>
        <v>0</v>
      </c>
      <c r="U5" s="135"/>
      <c r="V5" s="134">
        <f>+B5+G5+L5+Q5</f>
        <v>0</v>
      </c>
      <c r="W5" s="134">
        <f t="shared" si="4"/>
        <v>778955.9</v>
      </c>
      <c r="X5" s="134">
        <f t="shared" si="4"/>
        <v>1060</v>
      </c>
      <c r="Y5" s="136">
        <f t="shared" si="4"/>
        <v>506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8" thickBot="1" x14ac:dyDescent="0.3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2132.3469999999998</v>
      </c>
      <c r="M6" s="134">
        <f t="shared" si="2"/>
        <v>0</v>
      </c>
      <c r="N6" s="134">
        <f t="shared" si="2"/>
        <v>4856</v>
      </c>
      <c r="O6" s="136">
        <f t="shared" si="2"/>
        <v>0</v>
      </c>
      <c r="P6" s="135"/>
      <c r="Q6" s="134">
        <f>+AU14+AZ14+BE14</f>
        <v>0</v>
      </c>
      <c r="R6" s="134">
        <f t="shared" si="3"/>
        <v>0</v>
      </c>
      <c r="S6" s="134">
        <f t="shared" si="3"/>
        <v>0</v>
      </c>
      <c r="T6" s="136">
        <f t="shared" si="3"/>
        <v>0</v>
      </c>
      <c r="U6" s="135"/>
      <c r="V6" s="134">
        <f>+B6+G6+L6+Q6</f>
        <v>5068.0249999999996</v>
      </c>
      <c r="W6" s="134">
        <f t="shared" si="4"/>
        <v>0</v>
      </c>
      <c r="X6" s="134">
        <f t="shared" si="4"/>
        <v>12757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8" thickBot="1" x14ac:dyDescent="0.3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181866.24100000001</v>
      </c>
      <c r="M7" s="142">
        <f>SUM(M3:M6)</f>
        <v>1547212.5</v>
      </c>
      <c r="N7" s="142">
        <f>SUM(N3:N6)</f>
        <v>40619</v>
      </c>
      <c r="O7" s="143">
        <f>SUM(O3:O6)</f>
        <v>20636</v>
      </c>
      <c r="P7" s="144"/>
      <c r="Q7" s="142">
        <f>SUM(Q3:Q6)</f>
        <v>0</v>
      </c>
      <c r="R7" s="142">
        <f>SUM(R3:R6)</f>
        <v>0</v>
      </c>
      <c r="S7" s="142">
        <f>SUM(S3:S6)</f>
        <v>0</v>
      </c>
      <c r="T7" s="143">
        <f>SUM(T3:T6)</f>
        <v>0</v>
      </c>
      <c r="U7" s="135"/>
      <c r="V7" s="142">
        <f>SUM(V3:V6)</f>
        <v>502584.81500000006</v>
      </c>
      <c r="W7" s="142">
        <f>SUM(W3:W6)</f>
        <v>4305690.5350000001</v>
      </c>
      <c r="X7" s="142">
        <f>SUM(X3:X6)</f>
        <v>111308</v>
      </c>
      <c r="Y7" s="143">
        <f>SUM(Y3:Y6)</f>
        <v>56438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5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5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5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5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/>
      <c r="AV11" s="134"/>
      <c r="AW11" s="134"/>
      <c r="AX11" s="136"/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5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/>
      <c r="AV12" s="134"/>
      <c r="AW12" s="134"/>
      <c r="AX12" s="136"/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5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/>
      <c r="AV13" s="134"/>
      <c r="AW13" s="134"/>
      <c r="AX13" s="136"/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8" thickBot="1" x14ac:dyDescent="0.3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933.68700000000001</v>
      </c>
      <c r="AQ14" s="134">
        <v>0</v>
      </c>
      <c r="AR14" s="134">
        <v>1601</v>
      </c>
      <c r="AS14" s="136">
        <v>0</v>
      </c>
      <c r="AT14" s="135"/>
      <c r="AU14" s="134"/>
      <c r="AV14" s="134"/>
      <c r="AW14" s="134"/>
      <c r="AX14" s="136"/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8" thickBot="1" x14ac:dyDescent="0.3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5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5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5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5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5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5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8" thickBot="1" x14ac:dyDescent="0.3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8" thickBot="1" x14ac:dyDescent="0.3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5">
      <c r="V24" s="7"/>
      <c r="W24" s="7"/>
      <c r="X24" s="7"/>
      <c r="Y24" s="7"/>
    </row>
    <row r="26" spans="1:128" ht="15.6" x14ac:dyDescent="0.3">
      <c r="A26" s="155"/>
    </row>
  </sheetData>
  <phoneticPr fontId="0" type="noConversion"/>
  <pageMargins left="0.25" right="0.25" top="1" bottom="1" header="0.5" footer="0.5"/>
  <pageSetup scale="13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topLeftCell="D1" zoomScaleNormal="100" zoomScaleSheetLayoutView="85" workbookViewId="0">
      <selection activeCell="L11" sqref="L11"/>
    </sheetView>
  </sheetViews>
  <sheetFormatPr defaultColWidth="9.109375" defaultRowHeight="13.2" x14ac:dyDescent="0.25"/>
  <cols>
    <col min="1" max="1" width="2.6640625" style="78" customWidth="1"/>
    <col min="2" max="2" width="51.33203125" style="78" customWidth="1"/>
    <col min="3" max="3" width="7.6640625" style="78" customWidth="1"/>
    <col min="4" max="4" width="13.88671875" style="78" bestFit="1" customWidth="1"/>
    <col min="5" max="5" width="9" style="78" customWidth="1"/>
    <col min="6" max="6" width="8.88671875" style="78" customWidth="1"/>
    <col min="7" max="15" width="9" style="78" customWidth="1"/>
    <col min="16" max="16" width="3.109375" style="78" customWidth="1"/>
    <col min="17" max="16384" width="9.109375" style="78"/>
  </cols>
  <sheetData>
    <row r="1" spans="2:15" x14ac:dyDescent="0.25">
      <c r="B1" s="79" t="s">
        <v>61</v>
      </c>
      <c r="C1" s="79"/>
      <c r="J1" s="80" t="str">
        <f ca="1">CELL("FILENAME",A1)</f>
        <v>O:\Fin_Ops\Finrpt\Global\Management Summaries\2001\4Q 2001\Radar Screens\[RADAR Screens-4Q 1026.xls]Funds Flow-Cap Employed</v>
      </c>
    </row>
    <row r="2" spans="2:15" x14ac:dyDescent="0.25">
      <c r="B2" s="79" t="s">
        <v>62</v>
      </c>
      <c r="C2" s="79"/>
      <c r="J2" s="81">
        <f ca="1">NOW()</f>
        <v>37193.333134722219</v>
      </c>
    </row>
    <row r="3" spans="2:15" x14ac:dyDescent="0.25">
      <c r="B3" s="79" t="s">
        <v>63</v>
      </c>
      <c r="C3" s="79"/>
      <c r="J3" s="82">
        <f ca="1">NOW()</f>
        <v>37193.333134722219</v>
      </c>
    </row>
    <row r="4" spans="2:15" x14ac:dyDescent="0.25">
      <c r="B4" s="129" t="s">
        <v>101</v>
      </c>
      <c r="C4" s="79"/>
    </row>
    <row r="5" spans="2:15" x14ac:dyDescent="0.25">
      <c r="B5" s="79" t="s">
        <v>64</v>
      </c>
      <c r="C5" s="79"/>
    </row>
    <row r="6" spans="2:15" ht="3.75" customHeight="1" thickBot="1" x14ac:dyDescent="0.3"/>
    <row r="7" spans="2:15" x14ac:dyDescent="0.25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5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5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5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5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5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5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3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3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5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4.5" customHeight="1" x14ac:dyDescent="0.25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17">
        <v>7</v>
      </c>
      <c r="J17" s="117">
        <v>8</v>
      </c>
      <c r="K17" s="117">
        <v>9</v>
      </c>
      <c r="L17" s="117">
        <v>10</v>
      </c>
      <c r="M17" s="117">
        <v>11</v>
      </c>
      <c r="N17" s="117">
        <v>12</v>
      </c>
      <c r="O17" s="118">
        <v>13</v>
      </c>
    </row>
    <row r="18" spans="2:15" x14ac:dyDescent="0.25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5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5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5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/>
      <c r="M21" s="90"/>
      <c r="N21" s="90"/>
      <c r="O21" s="91"/>
    </row>
    <row r="22" spans="2:15" x14ac:dyDescent="0.25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5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</row>
    <row r="24" spans="2:15" x14ac:dyDescent="0.25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0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5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v>1164.9469999999999</v>
      </c>
      <c r="M25" s="90"/>
      <c r="N25" s="90"/>
      <c r="O25" s="91"/>
    </row>
    <row r="26" spans="2:15" x14ac:dyDescent="0.25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582.47349999999994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5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582.47349999999994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5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96">
        <f t="shared" si="0"/>
        <v>582.47349999999994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5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291.23674999999997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5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5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90">
        <f t="shared" si="2"/>
        <v>762.85071428571428</v>
      </c>
      <c r="M31" s="90">
        <f t="shared" si="2"/>
        <v>762.85071428571428</v>
      </c>
      <c r="N31" s="90">
        <f t="shared" si="2"/>
        <v>762.85071428571428</v>
      </c>
      <c r="O31" s="91">
        <f t="shared" si="2"/>
        <v>762.85071428571428</v>
      </c>
    </row>
    <row r="32" spans="2:15" x14ac:dyDescent="0.25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5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O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 t="str">
        <f t="shared" si="3"/>
        <v>-</v>
      </c>
      <c r="M33" s="119" t="str">
        <f t="shared" si="3"/>
        <v>-</v>
      </c>
      <c r="N33" s="119" t="str">
        <f t="shared" si="3"/>
        <v>-</v>
      </c>
      <c r="O33" s="120" t="str">
        <f t="shared" si="3"/>
        <v>-</v>
      </c>
    </row>
    <row r="34" spans="2:15" x14ac:dyDescent="0.25">
      <c r="B34" s="87" t="s">
        <v>84</v>
      </c>
      <c r="C34" s="126"/>
      <c r="D34" s="121">
        <f>$I$33</f>
        <v>6.8361524630752388E-2</v>
      </c>
      <c r="E34" s="121">
        <f t="shared" ref="E34:O34" si="4">$I$33</f>
        <v>6.8361524630752388E-2</v>
      </c>
      <c r="F34" s="121">
        <f t="shared" si="4"/>
        <v>6.8361524630752388E-2</v>
      </c>
      <c r="G34" s="121">
        <f t="shared" si="4"/>
        <v>6.8361524630752388E-2</v>
      </c>
      <c r="H34" s="121">
        <f t="shared" si="4"/>
        <v>6.8361524630752388E-2</v>
      </c>
      <c r="I34" s="121">
        <f t="shared" si="4"/>
        <v>6.8361524630752388E-2</v>
      </c>
      <c r="J34" s="121">
        <f t="shared" si="4"/>
        <v>6.8361524630752388E-2</v>
      </c>
      <c r="K34" s="121">
        <f t="shared" si="4"/>
        <v>6.8361524630752388E-2</v>
      </c>
      <c r="L34" s="121">
        <f t="shared" si="4"/>
        <v>6.8361524630752388E-2</v>
      </c>
      <c r="M34" s="121">
        <f t="shared" si="4"/>
        <v>6.8361524630752388E-2</v>
      </c>
      <c r="N34" s="121">
        <f t="shared" si="4"/>
        <v>6.8361524630752388E-2</v>
      </c>
      <c r="O34" s="122">
        <f t="shared" si="4"/>
        <v>6.8361524630752388E-2</v>
      </c>
    </row>
    <row r="35" spans="2:15" x14ac:dyDescent="0.25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5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8" thickBot="1" x14ac:dyDescent="0.3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20" type="noConversion"/>
  <pageMargins left="0.28000000000000003" right="0.28999999999999998" top="0.34" bottom="0.2" header="0.21" footer="0.16"/>
  <pageSetup scale="7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topLeftCell="A13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abSelected="1" topLeftCell="A9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tabSelected="1" topLeftCell="A10" workbookViewId="0">
      <selection activeCell="C4" sqref="C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IS Input</vt:lpstr>
      <vt:lpstr>volumes Input</vt:lpstr>
      <vt:lpstr>Funds Flow-Cap Employed</vt:lpstr>
      <vt:lpstr>EGM Summary</vt:lpstr>
      <vt:lpstr>EGM Summary (EBIT)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Global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'Crude &amp; Products'!Print_Area</vt:lpstr>
      <vt:lpstr>'Crude &amp; Products volumes '!Print_Area</vt:lpstr>
      <vt:lpstr>'EGM Summary'!Print_Area</vt:lpstr>
      <vt:lpstr>'EGM Summary (EBIT)'!Print_Area</vt:lpstr>
      <vt:lpstr>'Funds Flow-Cap Employed'!Print_Area</vt:lpstr>
      <vt:lpstr>'IS Input'!Print_Area</vt:lpstr>
      <vt:lpstr>Weather!Print_Area</vt:lpstr>
      <vt:lpstr>'Weather volumes'!Print_Area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2001-10-29T13:56:52Z</cp:lastPrinted>
  <dcterms:created xsi:type="dcterms:W3CDTF">2000-08-25T15:53:29Z</dcterms:created>
  <dcterms:modified xsi:type="dcterms:W3CDTF">2023-09-10T11:11:54Z</dcterms:modified>
</cp:coreProperties>
</file>