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12" windowWidth="15312" windowHeight="8988"/>
  </bookViews>
  <sheets>
    <sheet name="Main" sheetId="5" r:id="rId1"/>
    <sheet name="Charts" sheetId="4" r:id="rId2"/>
    <sheet name="Chart for Selected Date" sheetId="78" r:id="rId3"/>
  </sheets>
  <definedNames>
    <definedName name="cCols">COUNTA(#REF!)</definedName>
    <definedName name="cRows">COUNTA(#REF!)</definedName>
    <definedName name="Date">#REF!</definedName>
    <definedName name="EndDt">#REF!</definedName>
    <definedName name="fStart">#REF!</definedName>
    <definedName name="Holidays">#REF!</definedName>
    <definedName name="KLoad">#REF!</definedName>
    <definedName name="_xlnm.Print_Area" localSheetId="1">Charts!$A$1:$W$49</definedName>
    <definedName name="_xlnm.Print_Area" localSheetId="0">Main!$A$1:$AQ$48</definedName>
    <definedName name="StartDt">#REF!</definedName>
    <definedName name="TotalData">OFFSET(fStart,0,0,cRows,cCols)</definedName>
  </definedNames>
  <calcPr calcId="92512"/>
</workbook>
</file>

<file path=xl/calcChain.xml><?xml version="1.0" encoding="utf-8"?>
<calcChain xmlns="http://schemas.openxmlformats.org/spreadsheetml/2006/main">
  <c r="F2" i="78" l="1"/>
  <c r="C7" i="5"/>
  <c r="D7" i="5"/>
  <c r="E7" i="5"/>
  <c r="F7" i="5"/>
  <c r="G7" i="5"/>
  <c r="H7" i="5"/>
  <c r="K7" i="5"/>
  <c r="L7" i="5"/>
  <c r="M7" i="5"/>
  <c r="N7" i="5"/>
  <c r="P7" i="5"/>
  <c r="Q7" i="5"/>
  <c r="C8" i="5"/>
  <c r="D8" i="5"/>
  <c r="E8" i="5"/>
  <c r="F8" i="5"/>
  <c r="G8" i="5"/>
  <c r="H8" i="5"/>
  <c r="K8" i="5"/>
  <c r="L8" i="5"/>
  <c r="M8" i="5"/>
  <c r="N8" i="5"/>
  <c r="P8" i="5"/>
  <c r="Q8" i="5"/>
  <c r="C9" i="5"/>
  <c r="D9" i="5"/>
  <c r="E9" i="5"/>
  <c r="F9" i="5"/>
  <c r="G9" i="5"/>
  <c r="H9" i="5"/>
  <c r="K9" i="5"/>
  <c r="L9" i="5"/>
  <c r="M9" i="5"/>
  <c r="N9" i="5"/>
  <c r="P9" i="5"/>
  <c r="Q9" i="5"/>
  <c r="G11" i="5"/>
  <c r="H11" i="5"/>
  <c r="P11" i="5"/>
  <c r="Q11" i="5"/>
  <c r="G12" i="5"/>
  <c r="H12" i="5"/>
  <c r="P12" i="5"/>
  <c r="Q12" i="5"/>
  <c r="G13" i="5"/>
  <c r="H13" i="5"/>
  <c r="P13" i="5"/>
  <c r="Q13" i="5"/>
  <c r="G14" i="5"/>
  <c r="H14" i="5"/>
  <c r="P14" i="5"/>
  <c r="Q14" i="5"/>
  <c r="W14" i="5"/>
  <c r="Y14" i="5"/>
  <c r="AE14" i="5"/>
  <c r="G15" i="5"/>
  <c r="H15" i="5"/>
  <c r="P15" i="5"/>
  <c r="Q15" i="5"/>
  <c r="G16" i="5"/>
  <c r="H16" i="5"/>
  <c r="P16" i="5"/>
  <c r="Q16" i="5"/>
  <c r="G17" i="5"/>
  <c r="H17" i="5"/>
  <c r="P17" i="5"/>
  <c r="Q17" i="5"/>
  <c r="G18" i="5"/>
  <c r="H18" i="5"/>
  <c r="P18" i="5"/>
  <c r="Q18" i="5"/>
  <c r="G19" i="5"/>
  <c r="H19" i="5"/>
  <c r="P19" i="5"/>
  <c r="Q19" i="5"/>
  <c r="G20" i="5"/>
  <c r="H20" i="5"/>
  <c r="P20" i="5"/>
  <c r="Q20" i="5"/>
  <c r="G21" i="5"/>
  <c r="H21" i="5"/>
  <c r="P21" i="5"/>
  <c r="Q21" i="5"/>
  <c r="G22" i="5"/>
  <c r="H22" i="5"/>
  <c r="P22" i="5"/>
  <c r="Q22" i="5"/>
  <c r="G23" i="5"/>
  <c r="H23" i="5"/>
  <c r="P23" i="5"/>
  <c r="Q23" i="5"/>
  <c r="G24" i="5"/>
  <c r="H24" i="5"/>
  <c r="P24" i="5"/>
  <c r="Q24" i="5"/>
  <c r="G25" i="5"/>
  <c r="H25" i="5"/>
  <c r="P25" i="5"/>
  <c r="Q25" i="5"/>
  <c r="G26" i="5"/>
  <c r="H26" i="5"/>
  <c r="P26" i="5"/>
  <c r="Q26" i="5"/>
  <c r="G27" i="5"/>
  <c r="H27" i="5"/>
  <c r="P27" i="5"/>
  <c r="Q27" i="5"/>
  <c r="G28" i="5"/>
  <c r="H28" i="5"/>
  <c r="P28" i="5"/>
  <c r="Q28" i="5"/>
  <c r="G29" i="5"/>
  <c r="H29" i="5"/>
  <c r="P29" i="5"/>
  <c r="Q29" i="5"/>
  <c r="G30" i="5"/>
  <c r="H30" i="5"/>
  <c r="P30" i="5"/>
  <c r="Q30" i="5"/>
  <c r="G31" i="5"/>
  <c r="H31" i="5"/>
  <c r="P31" i="5"/>
  <c r="Q31" i="5"/>
  <c r="G32" i="5"/>
  <c r="H32" i="5"/>
  <c r="P32" i="5"/>
  <c r="Q32" i="5"/>
  <c r="AK32" i="5"/>
  <c r="AL32" i="5"/>
  <c r="AM32" i="5"/>
  <c r="AN32" i="5"/>
  <c r="AO32" i="5"/>
  <c r="AP32" i="5"/>
  <c r="G33" i="5"/>
  <c r="H33" i="5"/>
  <c r="P33" i="5"/>
  <c r="Q33" i="5"/>
  <c r="G34" i="5"/>
  <c r="H34" i="5"/>
  <c r="P34" i="5"/>
  <c r="Q34" i="5"/>
  <c r="D36" i="5"/>
  <c r="AK41" i="5"/>
  <c r="AK43" i="5"/>
  <c r="AL43" i="5"/>
  <c r="AM43" i="5"/>
  <c r="AN43" i="5"/>
  <c r="AO43" i="5"/>
  <c r="AP43" i="5"/>
  <c r="AK44" i="5"/>
  <c r="AL44" i="5"/>
  <c r="AM44" i="5"/>
  <c r="AN44" i="5"/>
  <c r="AO44" i="5"/>
  <c r="AP44" i="5"/>
</calcChain>
</file>

<file path=xl/sharedStrings.xml><?xml version="1.0" encoding="utf-8"?>
<sst xmlns="http://schemas.openxmlformats.org/spreadsheetml/2006/main" count="227" uniqueCount="135">
  <si>
    <t>Enter Date:</t>
  </si>
  <si>
    <t>Actual</t>
  </si>
  <si>
    <t>Forecast</t>
  </si>
  <si>
    <t>Delta</t>
  </si>
  <si>
    <t>Day 2</t>
  </si>
  <si>
    <t>Day 3</t>
  </si>
  <si>
    <t>Day 4</t>
  </si>
  <si>
    <t>Day 5</t>
  </si>
  <si>
    <t>Day 6</t>
  </si>
  <si>
    <t>Day 7</t>
  </si>
  <si>
    <t>Projected Peak Load</t>
  </si>
  <si>
    <t>Required Reserve</t>
  </si>
  <si>
    <t>Power Watch</t>
  </si>
  <si>
    <t>No</t>
  </si>
  <si>
    <t>Power Warning</t>
  </si>
  <si>
    <t>Morning Report</t>
  </si>
  <si>
    <t>Operable Capacity Analysis (MW):</t>
  </si>
  <si>
    <t>A. Installed Generating Capacity</t>
  </si>
  <si>
    <t>B. Capacity Additions HOL Bid &gt; SCC</t>
  </si>
  <si>
    <t>C. Pre-OP4 Dispatchable Loads</t>
  </si>
  <si>
    <t>D. Generation Outages and Reductions</t>
  </si>
  <si>
    <t>E. Generation Unavailable Due to Start Time</t>
  </si>
  <si>
    <t>F. Capacity Deliveries: Net Purchases = (-) Net Sales = (+)</t>
  </si>
  <si>
    <t>NYPP</t>
  </si>
  <si>
    <t>NB</t>
  </si>
  <si>
    <t>HQ</t>
  </si>
  <si>
    <t>Net Deliveries</t>
  </si>
  <si>
    <t>G. Total Available Capacity (A+B+C-D-E-F)</t>
  </si>
  <si>
    <t>H. Peak Load Forecast for hour 20</t>
  </si>
  <si>
    <t>I. Total Operating Reserve Requirement</t>
  </si>
  <si>
    <t>J. Capacity Required</t>
  </si>
  <si>
    <t>K. Surplus = (+) Deficiency = (-) (G - J)</t>
  </si>
  <si>
    <t>Reserve Summary (MW)</t>
  </si>
  <si>
    <t>Ten Minute Reserve Requirement:</t>
  </si>
  <si>
    <t>Ten Minute Reserve Estimate:</t>
  </si>
  <si>
    <t>Thirty Minute Reserve Requirement:</t>
  </si>
  <si>
    <t>Thirty Minute Reserve Estimate:</t>
  </si>
  <si>
    <t>Expected ICU Operation:</t>
  </si>
  <si>
    <t>Expected Actions of OP 4:</t>
  </si>
  <si>
    <t>Additional Capacity Available from OP 4 Actions:</t>
  </si>
  <si>
    <t>Interchange Summary (MW)</t>
  </si>
  <si>
    <t>Transfer Limit</t>
  </si>
  <si>
    <t>Scheduled Contracts</t>
  </si>
  <si>
    <t>Today's Forecast</t>
  </si>
  <si>
    <t>NYBB</t>
  </si>
  <si>
    <t>PEAK</t>
  </si>
  <si>
    <t>OFF PEAK</t>
  </si>
  <si>
    <t>24 HOUR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</si>
  <si>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</si>
  <si>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</si>
  <si>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</si>
  <si>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</si>
  <si>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</si>
  <si>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</si>
  <si>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</si>
  <si>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</si>
  <si>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</si>
  <si>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</si>
  <si>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</si>
  <si>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</si>
  <si>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</si>
  <si>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</si>
  <si>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</si>
  <si>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</si>
  <si>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</si>
  <si>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</si>
  <si>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</si>
  <si>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</si>
  <si>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</si>
  <si>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</si>
  <si>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</si>
  <si>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</si>
  <si>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Today</t>
  </si>
  <si>
    <t>Tomorrow</t>
  </si>
  <si>
    <t>Demand</t>
  </si>
  <si>
    <t>ECP</t>
  </si>
  <si>
    <t>Short Term Forecast</t>
  </si>
  <si>
    <t>Total installed Capacity</t>
  </si>
  <si>
    <t>Total Avail. Gen + Imports</t>
  </si>
  <si>
    <t>Total Gen Avail</t>
  </si>
  <si>
    <t>Other Gen OOS</t>
  </si>
  <si>
    <t>Import at Peak</t>
  </si>
  <si>
    <t>Projected Surplus (Deficiency)</t>
  </si>
  <si>
    <t>Load Relief Actions Anticiapted</t>
  </si>
  <si>
    <t>Total Load + Reqd Reserves</t>
  </si>
  <si>
    <t>TIME STAMP</t>
  </si>
  <si>
    <t xml:space="preserve"> </t>
  </si>
  <si>
    <t>Outages</t>
  </si>
  <si>
    <t>Unav due to St Time Estimate</t>
  </si>
  <si>
    <t>Kevin Load</t>
  </si>
  <si>
    <t>NEPOOL Load</t>
  </si>
  <si>
    <t>Surplus</t>
  </si>
  <si>
    <t>Estimate Unavailable Gen Here:</t>
  </si>
  <si>
    <t>Largest First Contingency: PHASE 2 at 1500 MW</t>
  </si>
  <si>
    <t>Temperatures</t>
  </si>
  <si>
    <t>BO-Temp</t>
  </si>
  <si>
    <t>Today's Actual</t>
  </si>
  <si>
    <t>Today's Forecast vs. Actual</t>
  </si>
  <si>
    <t xml:space="preserve"> - Actual vs. Forecast</t>
  </si>
  <si>
    <t>Forecast -</t>
  </si>
  <si>
    <t>Actual -</t>
  </si>
  <si>
    <t>Last Updated on: 8/8/2001 3:39:48 PM</t>
  </si>
  <si>
    <t>Date: Monday, August 13,2001</t>
  </si>
  <si>
    <t>Peak Load for Sunday, August 12,2001 hour ending 21 was 15424 MW.</t>
  </si>
  <si>
    <t xml:space="preserve">- </t>
  </si>
  <si>
    <t>BO HI</t>
  </si>
  <si>
    <t>BO DP</t>
  </si>
  <si>
    <t>HF HI</t>
  </si>
  <si>
    <t>HF DP</t>
  </si>
  <si>
    <t>Charts for Selected Date</t>
  </si>
  <si>
    <t>Today:</t>
  </si>
  <si>
    <t xml:space="preserve">Select </t>
  </si>
  <si>
    <t>Date:</t>
  </si>
  <si>
    <t>HE 09-23</t>
  </si>
  <si>
    <t>HE 10-23</t>
  </si>
  <si>
    <t>HE 11-23</t>
  </si>
  <si>
    <t>HE 12-23</t>
  </si>
  <si>
    <t>HE 13-23</t>
  </si>
  <si>
    <t>HE 14-23</t>
  </si>
  <si>
    <t>HE 15-23</t>
  </si>
  <si>
    <t>HE 16-23</t>
  </si>
  <si>
    <t>HE 17-23</t>
  </si>
  <si>
    <t>Sat</t>
  </si>
  <si>
    <t>Mon</t>
  </si>
  <si>
    <t>Tue</t>
  </si>
  <si>
    <t>Wed</t>
  </si>
  <si>
    <t>Thu</t>
  </si>
  <si>
    <t>Sun</t>
  </si>
  <si>
    <t>Date: Friday, November 2,2001</t>
  </si>
  <si>
    <t>Peak Load for Thursday, November 1,2001 hour ending 18 was 17252 MW.</t>
  </si>
  <si>
    <t>H. Peak Load Forecast for hour 18</t>
  </si>
  <si>
    <t>Largest First Contingency: SEABROOK at 1160 MW</t>
  </si>
  <si>
    <t>Last Updated: November 2, 2001 11:27 AM</t>
  </si>
  <si>
    <t>Last Updated on: 11/02/2001 01:53:00 PM</t>
  </si>
  <si>
    <t>Last Updated on: 11/2/2001 3:17:34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</si>
</sst>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2" formatCode="&quot;$&quot;#,##0.00"/>
    <numFmt numFmtId="200" formatCode="m/d/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5.25"/>
      <name val="Arial"/>
    </font>
    <font>
      <b/>
      <sz val="2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/>
    <xf numFmtId="0" fontId="5" fillId="2" borderId="0" xfId="0" applyFont="1" applyFill="1" applyAlignment="1"/>
    <xf numFmtId="0" fontId="0" fillId="2" borderId="0" xfId="0" applyFill="1" applyAlignment="1"/>
    <xf numFmtId="0" fontId="0" fillId="3" borderId="0" xfId="0" applyFill="1"/>
    <xf numFmtId="0" fontId="5" fillId="3" borderId="0" xfId="0" applyFont="1" applyFill="1"/>
    <xf numFmtId="19" fontId="0" fillId="3" borderId="0" xfId="0" applyNumberFormat="1" applyFill="1" applyAlignment="1">
      <alignment horizontal="center"/>
    </xf>
    <xf numFmtId="0" fontId="2" fillId="3" borderId="0" xfId="0" applyFont="1" applyFill="1"/>
    <xf numFmtId="0" fontId="0" fillId="4" borderId="0" xfId="0" applyFill="1"/>
    <xf numFmtId="0" fontId="5" fillId="4" borderId="0" xfId="0" applyFont="1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Alignment="1">
      <alignment horizontal="right"/>
    </xf>
    <xf numFmtId="3" fontId="0" fillId="3" borderId="4" xfId="0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6" fillId="3" borderId="4" xfId="0" applyFont="1" applyFill="1" applyBorder="1"/>
    <xf numFmtId="0" fontId="0" fillId="2" borderId="5" xfId="0" applyFill="1" applyBorder="1" applyAlignment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/>
    <xf numFmtId="3" fontId="0" fillId="4" borderId="4" xfId="0" applyNumberFormat="1" applyFill="1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/>
    <xf numFmtId="0" fontId="2" fillId="3" borderId="0" xfId="0" applyFont="1" applyFill="1" applyAlignment="1">
      <alignment horizontal="center"/>
    </xf>
    <xf numFmtId="0" fontId="0" fillId="5" borderId="6" xfId="0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0" fillId="5" borderId="8" xfId="0" applyFill="1" applyBorder="1"/>
    <xf numFmtId="3" fontId="2" fillId="5" borderId="4" xfId="0" applyNumberFormat="1" applyFont="1" applyFill="1" applyBorder="1"/>
    <xf numFmtId="0" fontId="7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3" fontId="2" fillId="5" borderId="4" xfId="0" applyNumberFormat="1" applyFont="1" applyFill="1" applyBorder="1" applyAlignment="1">
      <alignment horizontal="right"/>
    </xf>
    <xf numFmtId="0" fontId="7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3" fontId="8" fillId="6" borderId="4" xfId="0" applyNumberFormat="1" applyFont="1" applyFill="1" applyBorder="1"/>
    <xf numFmtId="0" fontId="2" fillId="7" borderId="4" xfId="0" applyFont="1" applyFill="1" applyBorder="1" applyAlignment="1">
      <alignment horizontal="center"/>
    </xf>
    <xf numFmtId="3" fontId="2" fillId="5" borderId="12" xfId="0" applyNumberFormat="1" applyFont="1" applyFill="1" applyBorder="1" applyAlignment="1">
      <alignment horizontal="right"/>
    </xf>
    <xf numFmtId="0" fontId="3" fillId="8" borderId="2" xfId="0" applyFont="1" applyFill="1" applyBorder="1"/>
    <xf numFmtId="0" fontId="0" fillId="8" borderId="2" xfId="0" applyFill="1" applyBorder="1"/>
    <xf numFmtId="0" fontId="4" fillId="8" borderId="4" xfId="0" applyFont="1" applyFill="1" applyBorder="1"/>
    <xf numFmtId="0" fontId="0" fillId="8" borderId="4" xfId="0" applyFill="1" applyBorder="1" applyAlignment="1">
      <alignment horizontal="right"/>
    </xf>
    <xf numFmtId="0" fontId="3" fillId="8" borderId="9" xfId="0" applyFont="1" applyFill="1" applyBorder="1"/>
    <xf numFmtId="0" fontId="0" fillId="8" borderId="11" xfId="0" applyFill="1" applyBorder="1"/>
    <xf numFmtId="3" fontId="0" fillId="8" borderId="4" xfId="0" applyNumberFormat="1" applyFill="1" applyBorder="1" applyAlignment="1">
      <alignment horizontal="right"/>
    </xf>
    <xf numFmtId="3" fontId="8" fillId="6" borderId="13" xfId="0" applyNumberFormat="1" applyFont="1" applyFill="1" applyBorder="1" applyAlignment="1">
      <alignment horizontal="right"/>
    </xf>
    <xf numFmtId="0" fontId="2" fillId="4" borderId="0" xfId="0" applyFont="1" applyFill="1" applyBorder="1" applyAlignment="1">
      <alignment horizontal="right" wrapText="1"/>
    </xf>
    <xf numFmtId="0" fontId="0" fillId="3" borderId="0" xfId="0" applyFill="1" applyBorder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0" fillId="2" borderId="5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5" fillId="2" borderId="0" xfId="0" applyFont="1" applyFill="1"/>
    <xf numFmtId="200" fontId="0" fillId="7" borderId="4" xfId="0" applyNumberFormat="1" applyFill="1" applyBorder="1"/>
    <xf numFmtId="0" fontId="2" fillId="9" borderId="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37" fontId="0" fillId="9" borderId="4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4" fontId="5" fillId="2" borderId="0" xfId="0" applyNumberFormat="1" applyFont="1" applyFill="1" applyAlignment="1"/>
    <xf numFmtId="0" fontId="2" fillId="2" borderId="0" xfId="0" applyFont="1" applyFill="1" applyAlignment="1"/>
    <xf numFmtId="0" fontId="0" fillId="3" borderId="0" xfId="0" applyFill="1" applyAlignment="1"/>
    <xf numFmtId="3" fontId="0" fillId="9" borderId="4" xfId="0" applyNumberFormat="1" applyFill="1" applyBorder="1" applyAlignment="1">
      <alignment horizontal="center"/>
    </xf>
    <xf numFmtId="172" fontId="0" fillId="9" borderId="4" xfId="0" applyNumberFormat="1" applyFill="1" applyBorder="1" applyAlignment="1">
      <alignment horizontal="center"/>
    </xf>
    <xf numFmtId="0" fontId="0" fillId="7" borderId="0" xfId="0" applyFill="1"/>
    <xf numFmtId="200" fontId="11" fillId="7" borderId="13" xfId="0" applyNumberFormat="1" applyFont="1" applyFill="1" applyBorder="1"/>
    <xf numFmtId="0" fontId="11" fillId="10" borderId="13" xfId="0" applyFont="1" applyFill="1" applyBorder="1" applyAlignment="1"/>
    <xf numFmtId="0" fontId="11" fillId="10" borderId="6" xfId="0" applyFont="1" applyFill="1" applyBorder="1" applyAlignment="1"/>
    <xf numFmtId="0" fontId="11" fillId="10" borderId="7" xfId="0" applyFont="1" applyFill="1" applyBorder="1" applyAlignment="1">
      <alignment horizontal="right"/>
    </xf>
    <xf numFmtId="0" fontId="10" fillId="10" borderId="7" xfId="0" applyFont="1" applyFill="1" applyBorder="1"/>
    <xf numFmtId="0" fontId="10" fillId="10" borderId="8" xfId="0" applyFont="1" applyFill="1" applyBorder="1"/>
    <xf numFmtId="0" fontId="0" fillId="10" borderId="8" xfId="0" applyFill="1" applyBorder="1"/>
    <xf numFmtId="15" fontId="10" fillId="10" borderId="6" xfId="0" applyNumberFormat="1" applyFont="1" applyFill="1" applyBorder="1"/>
    <xf numFmtId="0" fontId="5" fillId="5" borderId="7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12" fillId="5" borderId="6" xfId="0" applyFont="1" applyFill="1" applyBorder="1" applyAlignment="1">
      <alignment horizontal="left"/>
    </xf>
    <xf numFmtId="0" fontId="13" fillId="2" borderId="0" xfId="0" applyFont="1" applyFill="1"/>
    <xf numFmtId="0" fontId="12" fillId="2" borderId="0" xfId="0" applyFont="1" applyFill="1"/>
    <xf numFmtId="0" fontId="5" fillId="2" borderId="14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16" xfId="0" applyFont="1" applyFill="1" applyBorder="1" applyAlignment="1">
      <alignment horizontal="right"/>
    </xf>
    <xf numFmtId="3" fontId="12" fillId="11" borderId="17" xfId="0" applyNumberFormat="1" applyFont="1" applyFill="1" applyBorder="1" applyAlignment="1">
      <alignment horizontal="center"/>
    </xf>
    <xf numFmtId="172" fontId="12" fillId="8" borderId="18" xfId="0" applyNumberFormat="1" applyFont="1" applyFill="1" applyBorder="1" applyAlignment="1">
      <alignment horizontal="center"/>
    </xf>
    <xf numFmtId="3" fontId="12" fillId="12" borderId="17" xfId="0" applyNumberFormat="1" applyFont="1" applyFill="1" applyBorder="1" applyAlignment="1">
      <alignment horizontal="center"/>
    </xf>
    <xf numFmtId="172" fontId="12" fillId="12" borderId="18" xfId="0" applyNumberFormat="1" applyFont="1" applyFill="1" applyBorder="1" applyAlignment="1">
      <alignment horizontal="center"/>
    </xf>
    <xf numFmtId="3" fontId="12" fillId="11" borderId="19" xfId="0" applyNumberFormat="1" applyFont="1" applyFill="1" applyBorder="1" applyAlignment="1">
      <alignment horizontal="center"/>
    </xf>
    <xf numFmtId="172" fontId="12" fillId="8" borderId="20" xfId="0" applyNumberFormat="1" applyFont="1" applyFill="1" applyBorder="1" applyAlignment="1">
      <alignment horizontal="center"/>
    </xf>
    <xf numFmtId="3" fontId="12" fillId="12" borderId="19" xfId="0" applyNumberFormat="1" applyFont="1" applyFill="1" applyBorder="1" applyAlignment="1">
      <alignment horizontal="center"/>
    </xf>
    <xf numFmtId="172" fontId="12" fillId="12" borderId="20" xfId="0" applyNumberFormat="1" applyFont="1" applyFill="1" applyBorder="1" applyAlignment="1">
      <alignment horizontal="center"/>
    </xf>
    <xf numFmtId="172" fontId="12" fillId="12" borderId="21" xfId="0" applyNumberFormat="1" applyFont="1" applyFill="1" applyBorder="1" applyAlignment="1">
      <alignment horizontal="center"/>
    </xf>
    <xf numFmtId="3" fontId="12" fillId="6" borderId="19" xfId="0" applyNumberFormat="1" applyFont="1" applyFill="1" applyBorder="1" applyAlignment="1">
      <alignment horizontal="center"/>
    </xf>
    <xf numFmtId="3" fontId="12" fillId="11" borderId="22" xfId="0" applyNumberFormat="1" applyFont="1" applyFill="1" applyBorder="1" applyAlignment="1">
      <alignment horizontal="center"/>
    </xf>
    <xf numFmtId="172" fontId="12" fillId="8" borderId="23" xfId="0" applyNumberFormat="1" applyFont="1" applyFill="1" applyBorder="1" applyAlignment="1">
      <alignment horizontal="center"/>
    </xf>
    <xf numFmtId="3" fontId="12" fillId="12" borderId="22" xfId="0" applyNumberFormat="1" applyFont="1" applyFill="1" applyBorder="1" applyAlignment="1">
      <alignment horizontal="center"/>
    </xf>
    <xf numFmtId="172" fontId="12" fillId="12" borderId="23" xfId="0" applyNumberFormat="1" applyFont="1" applyFill="1" applyBorder="1" applyAlignment="1">
      <alignment horizontal="center"/>
    </xf>
    <xf numFmtId="172" fontId="12" fillId="12" borderId="24" xfId="0" applyNumberFormat="1" applyFont="1" applyFill="1" applyBorder="1" applyAlignment="1">
      <alignment horizontal="center"/>
    </xf>
    <xf numFmtId="0" fontId="12" fillId="2" borderId="0" xfId="0" applyFont="1" applyFill="1" applyBorder="1" applyAlignment="1"/>
    <xf numFmtId="3" fontId="12" fillId="2" borderId="0" xfId="0" applyNumberFormat="1" applyFont="1" applyFill="1" applyBorder="1" applyAlignment="1"/>
    <xf numFmtId="0" fontId="13" fillId="2" borderId="0" xfId="0" applyFont="1" applyFill="1" applyBorder="1" applyAlignment="1"/>
    <xf numFmtId="0" fontId="5" fillId="8" borderId="25" xfId="0" applyFont="1" applyFill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/>
    </xf>
    <xf numFmtId="0" fontId="14" fillId="12" borderId="27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5" fillId="12" borderId="26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left"/>
    </xf>
    <xf numFmtId="3" fontId="12" fillId="8" borderId="17" xfId="0" applyNumberFormat="1" applyFont="1" applyFill="1" applyBorder="1" applyAlignment="1">
      <alignment horizontal="center"/>
    </xf>
    <xf numFmtId="172" fontId="5" fillId="5" borderId="18" xfId="0" applyNumberFormat="1" applyFont="1" applyFill="1" applyBorder="1" applyAlignment="1">
      <alignment horizontal="center"/>
    </xf>
    <xf numFmtId="3" fontId="12" fillId="8" borderId="29" xfId="0" applyNumberFormat="1" applyFont="1" applyFill="1" applyBorder="1" applyAlignment="1">
      <alignment horizontal="center"/>
    </xf>
    <xf numFmtId="3" fontId="12" fillId="12" borderId="29" xfId="0" applyNumberFormat="1" applyFont="1" applyFill="1" applyBorder="1" applyAlignment="1">
      <alignment horizontal="center"/>
    </xf>
    <xf numFmtId="37" fontId="12" fillId="8" borderId="30" xfId="1" applyNumberFormat="1" applyFont="1" applyFill="1" applyBorder="1" applyAlignment="1">
      <alignment horizontal="center"/>
    </xf>
    <xf numFmtId="3" fontId="12" fillId="12" borderId="30" xfId="0" applyNumberFormat="1" applyFont="1" applyFill="1" applyBorder="1" applyAlignment="1">
      <alignment horizontal="center"/>
    </xf>
    <xf numFmtId="0" fontId="5" fillId="2" borderId="0" xfId="0" applyFont="1" applyFill="1" applyBorder="1" applyAlignment="1"/>
    <xf numFmtId="172" fontId="5" fillId="12" borderId="18" xfId="0" applyNumberFormat="1" applyFont="1" applyFill="1" applyBorder="1" applyAlignment="1">
      <alignment horizontal="center"/>
    </xf>
    <xf numFmtId="172" fontId="12" fillId="11" borderId="20" xfId="0" applyNumberFormat="1" applyFont="1" applyFill="1" applyBorder="1" applyAlignment="1">
      <alignment horizontal="center"/>
    </xf>
    <xf numFmtId="0" fontId="14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72" fontId="12" fillId="12" borderId="33" xfId="0" applyNumberFormat="1" applyFont="1" applyFill="1" applyBorder="1" applyAlignment="1">
      <alignment horizontal="center"/>
    </xf>
    <xf numFmtId="172" fontId="12" fillId="12" borderId="34" xfId="0" applyNumberFormat="1" applyFont="1" applyFill="1" applyBorder="1" applyAlignment="1">
      <alignment horizontal="center"/>
    </xf>
    <xf numFmtId="3" fontId="12" fillId="12" borderId="35" xfId="0" applyNumberFormat="1" applyFont="1" applyFill="1" applyBorder="1" applyAlignment="1">
      <alignment horizontal="center"/>
    </xf>
    <xf numFmtId="3" fontId="12" fillId="12" borderId="36" xfId="0" applyNumberFormat="1" applyFont="1" applyFill="1" applyBorder="1" applyAlignment="1">
      <alignment horizontal="center"/>
    </xf>
    <xf numFmtId="3" fontId="12" fillId="8" borderId="30" xfId="0" applyNumberFormat="1" applyFont="1" applyFill="1" applyBorder="1" applyAlignment="1">
      <alignment horizontal="center"/>
    </xf>
    <xf numFmtId="37" fontId="12" fillId="12" borderId="30" xfId="1" applyNumberFormat="1" applyFont="1" applyFill="1" applyBorder="1" applyAlignment="1">
      <alignment horizontal="center"/>
    </xf>
    <xf numFmtId="172" fontId="12" fillId="12" borderId="37" xfId="0" applyNumberFormat="1" applyFont="1" applyFill="1" applyBorder="1" applyAlignment="1">
      <alignment horizontal="center"/>
    </xf>
    <xf numFmtId="0" fontId="5" fillId="2" borderId="38" xfId="0" applyFont="1" applyFill="1" applyBorder="1" applyAlignment="1"/>
    <xf numFmtId="3" fontId="12" fillId="12" borderId="31" xfId="0" applyNumberFormat="1" applyFont="1" applyFill="1" applyBorder="1" applyAlignment="1">
      <alignment horizontal="center"/>
    </xf>
    <xf numFmtId="0" fontId="5" fillId="5" borderId="39" xfId="0" applyFont="1" applyFill="1" applyBorder="1" applyAlignment="1">
      <alignment horizontal="left"/>
    </xf>
    <xf numFmtId="0" fontId="5" fillId="5" borderId="40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left"/>
    </xf>
    <xf numFmtId="21" fontId="2" fillId="3" borderId="0" xfId="0" applyNumberFormat="1" applyFont="1" applyFill="1" applyAlignment="1">
      <alignment horizontal="center"/>
    </xf>
    <xf numFmtId="20" fontId="0" fillId="3" borderId="0" xfId="0" applyNumberFormat="1" applyFill="1"/>
    <xf numFmtId="172" fontId="0" fillId="2" borderId="0" xfId="0" applyNumberFormat="1" applyFill="1"/>
    <xf numFmtId="3" fontId="0" fillId="2" borderId="0" xfId="0" applyNumberForma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8" borderId="42" xfId="0" applyFont="1" applyFill="1" applyBorder="1" applyAlignment="1">
      <alignment horizontal="center"/>
    </xf>
    <xf numFmtId="0" fontId="14" fillId="12" borderId="41" xfId="0" applyFont="1" applyFill="1" applyBorder="1" applyAlignment="1">
      <alignment horizontal="center"/>
    </xf>
    <xf numFmtId="0" fontId="14" fillId="12" borderId="42" xfId="0" applyFont="1" applyFill="1" applyBorder="1" applyAlignment="1">
      <alignment horizontal="center"/>
    </xf>
    <xf numFmtId="0" fontId="14" fillId="12" borderId="27" xfId="0" applyFont="1" applyFill="1" applyBorder="1" applyAlignment="1">
      <alignment horizontal="center"/>
    </xf>
    <xf numFmtId="0" fontId="14" fillId="8" borderId="14" xfId="0" applyFont="1" applyFill="1" applyBorder="1" applyAlignment="1">
      <alignment horizontal="center"/>
    </xf>
    <xf numFmtId="0" fontId="14" fillId="8" borderId="27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5"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ISO-NE 7-DAY LOAD FORECAST vs Kevin Cline (Peak Load)</a:t>
            </a:r>
          </a:p>
        </c:rich>
      </c:tx>
      <c:layout>
        <c:manualLayout>
          <c:xMode val="edge"/>
          <c:yMode val="edge"/>
          <c:x val="0.18292697780456771"/>
          <c:y val="3.2197029246991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48626274803503E-2"/>
          <c:y val="0.15909120333807439"/>
          <c:w val="0.87472354841093292"/>
          <c:h val="0.6458345278367067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Main!$AJ$3</c:f>
              <c:strCache>
                <c:ptCount val="1"/>
                <c:pt idx="0">
                  <c:v>NEPOOL Load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Main!$AK$7:$AP$7</c:f>
              <c:strCache>
                <c:ptCount val="6"/>
                <c:pt idx="0">
                  <c:v>Sat</c:v>
                </c:pt>
                <c:pt idx="1">
                  <c:v>Sun</c:v>
                </c:pt>
                <c:pt idx="2">
                  <c:v>Mon</c:v>
                </c:pt>
                <c:pt idx="3">
                  <c:v>Tue</c:v>
                </c:pt>
                <c:pt idx="4">
                  <c:v>Wed</c:v>
                </c:pt>
                <c:pt idx="5">
                  <c:v>Thu</c:v>
                </c:pt>
              </c:strCache>
            </c:strRef>
          </c:cat>
          <c:val>
            <c:numRef>
              <c:f>Main!$AK$17:$AP$17</c:f>
              <c:numCache>
                <c:formatCode>#,##0</c:formatCode>
                <c:ptCount val="6"/>
                <c:pt idx="0">
                  <c:v>15100</c:v>
                </c:pt>
                <c:pt idx="1">
                  <c:v>15300</c:v>
                </c:pt>
                <c:pt idx="2">
                  <c:v>17600</c:v>
                </c:pt>
                <c:pt idx="3">
                  <c:v>17100</c:v>
                </c:pt>
                <c:pt idx="4">
                  <c:v>16400</c:v>
                </c:pt>
                <c:pt idx="5">
                  <c:v>16265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0-49A4-AC26-46E984B704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835952"/>
        <c:axId val="1"/>
      </c:barChart>
      <c:lineChart>
        <c:grouping val="standard"/>
        <c:varyColors val="0"/>
        <c:ser>
          <c:idx val="1"/>
          <c:order val="0"/>
          <c:tx>
            <c:strRef>
              <c:f>Main!$AJ$32</c:f>
              <c:strCache>
                <c:ptCount val="1"/>
                <c:pt idx="0">
                  <c:v>Kevin Load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Main!$AK$7:$AP$7</c:f>
              <c:strCache>
                <c:ptCount val="6"/>
                <c:pt idx="0">
                  <c:v>Sat</c:v>
                </c:pt>
                <c:pt idx="1">
                  <c:v>Sun</c:v>
                </c:pt>
                <c:pt idx="2">
                  <c:v>Mon</c:v>
                </c:pt>
                <c:pt idx="3">
                  <c:v>Tue</c:v>
                </c:pt>
                <c:pt idx="4">
                  <c:v>Wed</c:v>
                </c:pt>
                <c:pt idx="5">
                  <c:v>Thu</c:v>
                </c:pt>
              </c:strCache>
            </c:strRef>
          </c:cat>
          <c:val>
            <c:numRef>
              <c:f>Main!$AK$34:$AP$34</c:f>
              <c:numCache>
                <c:formatCode>#,##0</c:formatCode>
                <c:ptCount val="6"/>
                <c:pt idx="0">
                  <c:v>15204</c:v>
                </c:pt>
                <c:pt idx="1">
                  <c:v>15358</c:v>
                </c:pt>
                <c:pt idx="2">
                  <c:v>17913</c:v>
                </c:pt>
                <c:pt idx="3">
                  <c:v>17909</c:v>
                </c:pt>
                <c:pt idx="4">
                  <c:v>17966</c:v>
                </c:pt>
                <c:pt idx="5">
                  <c:v>17912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0-49A4-AC26-46E984B704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835952"/>
        <c:axId val="1"/>
      </c:lineChart>
      <c:catAx>
        <c:axId val="15983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3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920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74280657469613"/>
          <c:y val="0.90909259050328206"/>
          <c:w val="0.63969009814082178"/>
          <c:h val="5.3030401112691458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ISO-NE Surplus / Outages (Unavail. Gen due to Start Time estimated)</a:t>
            </a:r>
          </a:p>
        </c:rich>
      </c:tx>
      <c:layout>
        <c:manualLayout>
          <c:xMode val="edge"/>
          <c:yMode val="edge"/>
          <c:x val="0.14111114938996025"/>
          <c:y val="3.2197029246991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6669831453405"/>
          <c:y val="0.16098514623495622"/>
          <c:w val="0.82111133385181578"/>
          <c:h val="0.7007588718462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Main!$AJ$43</c:f>
              <c:strCache>
                <c:ptCount val="1"/>
                <c:pt idx="0">
                  <c:v>Outages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Main!$AK$7:$AP$7</c:f>
              <c:strCache>
                <c:ptCount val="6"/>
                <c:pt idx="0">
                  <c:v>Sat</c:v>
                </c:pt>
                <c:pt idx="1">
                  <c:v>Sun</c:v>
                </c:pt>
                <c:pt idx="2">
                  <c:v>Mon</c:v>
                </c:pt>
                <c:pt idx="3">
                  <c:v>Tue</c:v>
                </c:pt>
                <c:pt idx="4">
                  <c:v>Wed</c:v>
                </c:pt>
                <c:pt idx="5">
                  <c:v>Thu</c:v>
                </c:pt>
              </c:strCache>
            </c:strRef>
          </c:cat>
          <c:val>
            <c:numRef>
              <c:f>Main!$AK$43:$AP$43</c:f>
              <c:numCache>
                <c:formatCode>#,##0</c:formatCode>
                <c:ptCount val="6"/>
                <c:pt idx="0">
                  <c:v>-6834</c:v>
                </c:pt>
                <c:pt idx="1">
                  <c:v>-7014</c:v>
                </c:pt>
                <c:pt idx="2">
                  <c:v>-6880</c:v>
                </c:pt>
                <c:pt idx="3">
                  <c:v>-6052</c:v>
                </c:pt>
                <c:pt idx="4">
                  <c:v>-5892</c:v>
                </c:pt>
                <c:pt idx="5">
                  <c:v>-5892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A-4B7E-892A-9B4474E4AAE9}"/>
            </c:ext>
          </c:extLst>
        </c:ser>
        <c:ser>
          <c:idx val="3"/>
          <c:order val="1"/>
          <c:tx>
            <c:strRef>
              <c:f>Main!$AJ$44</c:f>
              <c:strCache>
                <c:ptCount val="1"/>
                <c:pt idx="0">
                  <c:v>Surplus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Main!$AK$7:$AP$7</c:f>
              <c:strCache>
                <c:ptCount val="6"/>
                <c:pt idx="0">
                  <c:v>Sat</c:v>
                </c:pt>
                <c:pt idx="1">
                  <c:v>Sun</c:v>
                </c:pt>
                <c:pt idx="2">
                  <c:v>Mon</c:v>
                </c:pt>
                <c:pt idx="3">
                  <c:v>Tue</c:v>
                </c:pt>
                <c:pt idx="4">
                  <c:v>Wed</c:v>
                </c:pt>
                <c:pt idx="5">
                  <c:v>Thu</c:v>
                </c:pt>
              </c:strCache>
            </c:strRef>
          </c:cat>
          <c:val>
            <c:numRef>
              <c:f>Main!$AK$44:$AP$44</c:f>
              <c:numCache>
                <c:formatCode>#,##0</c:formatCode>
                <c:ptCount val="6"/>
                <c:pt idx="0">
                  <c:v>5123</c:v>
                </c:pt>
                <c:pt idx="1">
                  <c:v>4743</c:v>
                </c:pt>
                <c:pt idx="2">
                  <c:v>2577</c:v>
                </c:pt>
                <c:pt idx="3">
                  <c:v>2577</c:v>
                </c:pt>
                <c:pt idx="4">
                  <c:v>4765</c:v>
                </c:pt>
                <c:pt idx="5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A-4B7E-892A-9B4474E4AA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025880"/>
        <c:axId val="1"/>
      </c:barChart>
      <c:catAx>
        <c:axId val="19102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25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222229606724613"/>
          <c:y val="0.90341076181263658"/>
          <c:w val="0.45000012207034562"/>
          <c:h val="6.8181944287746155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968938575702873"/>
          <c:y val="3.2136180016512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430797069454E-2"/>
          <c:y val="0.22873398717635715"/>
          <c:w val="0.85904597053944554"/>
          <c:h val="0.64083323679987669"/>
        </c:manualLayout>
      </c:layout>
      <c:lineChart>
        <c:grouping val="standard"/>
        <c:varyColors val="0"/>
        <c:ser>
          <c:idx val="0"/>
          <c:order val="0"/>
          <c:tx>
            <c:v>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Main!$C$11:$C$34</c:f>
              <c:numCache>
                <c:formatCode>#,##0</c:formatCode>
                <c:ptCount val="24"/>
                <c:pt idx="0">
                  <c:v>10675</c:v>
                </c:pt>
                <c:pt idx="1">
                  <c:v>10175</c:v>
                </c:pt>
                <c:pt idx="2">
                  <c:v>9975</c:v>
                </c:pt>
                <c:pt idx="3">
                  <c:v>9875</c:v>
                </c:pt>
                <c:pt idx="4">
                  <c:v>10200</c:v>
                </c:pt>
                <c:pt idx="5">
                  <c:v>11250</c:v>
                </c:pt>
                <c:pt idx="6">
                  <c:v>13375</c:v>
                </c:pt>
                <c:pt idx="7">
                  <c:v>14825</c:v>
                </c:pt>
                <c:pt idx="8">
                  <c:v>15375</c:v>
                </c:pt>
                <c:pt idx="9">
                  <c:v>15625</c:v>
                </c:pt>
                <c:pt idx="10">
                  <c:v>15850</c:v>
                </c:pt>
                <c:pt idx="11">
                  <c:v>15875</c:v>
                </c:pt>
                <c:pt idx="12">
                  <c:v>15750</c:v>
                </c:pt>
                <c:pt idx="13">
                  <c:v>15725</c:v>
                </c:pt>
                <c:pt idx="14">
                  <c:v>15400</c:v>
                </c:pt>
                <c:pt idx="15">
                  <c:v>15325</c:v>
                </c:pt>
                <c:pt idx="16">
                  <c:v>15800</c:v>
                </c:pt>
                <c:pt idx="17">
                  <c:v>16625</c:v>
                </c:pt>
                <c:pt idx="18">
                  <c:v>16475</c:v>
                </c:pt>
                <c:pt idx="19">
                  <c:v>15825</c:v>
                </c:pt>
                <c:pt idx="20">
                  <c:v>14950</c:v>
                </c:pt>
                <c:pt idx="21">
                  <c:v>13900</c:v>
                </c:pt>
                <c:pt idx="22">
                  <c:v>12575</c:v>
                </c:pt>
                <c:pt idx="23">
                  <c:v>11325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4-4775-8226-C79AFC3892BC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Main!$E$11:$E$34</c:f>
              <c:numCache>
                <c:formatCode>#,##0</c:formatCode>
                <c:ptCount val="24"/>
                <c:pt idx="0">
                  <c:v>11597</c:v>
                </c:pt>
                <c:pt idx="1">
                  <c:v>11220</c:v>
                </c:pt>
                <c:pt idx="2">
                  <c:v>11148</c:v>
                </c:pt>
                <c:pt idx="3">
                  <c:v>11022</c:v>
                </c:pt>
                <c:pt idx="4">
                  <c:v>11049</c:v>
                </c:pt>
                <c:pt idx="5">
                  <c:v>11655</c:v>
                </c:pt>
                <c:pt idx="6">
                  <c:v>13483</c:v>
                </c:pt>
                <c:pt idx="7">
                  <c:v>14916</c:v>
                </c:pt>
                <c:pt idx="8">
                  <c:v>15344</c:v>
                </c:pt>
                <c:pt idx="9">
                  <c:v>15564</c:v>
                </c:pt>
                <c:pt idx="10">
                  <c:v>15814</c:v>
                </c:pt>
                <c:pt idx="11">
                  <c:v>15812</c:v>
                </c:pt>
                <c:pt idx="12">
                  <c:v>15689</c:v>
                </c:pt>
                <c:pt idx="13">
                  <c:v>15664</c:v>
                </c:pt>
                <c:pt idx="14">
                  <c:v>15442</c:v>
                </c:pt>
                <c:pt idx="15">
                  <c:v>15263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4-4775-8226-C79AFC38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32864"/>
        <c:axId val="1"/>
      </c:lineChart>
      <c:catAx>
        <c:axId val="1915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2864"/>
        <c:crosses val="autoZero"/>
        <c:crossBetween val="between"/>
        <c:majorUnit val="2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3418436664576611"/>
          <c:y val="0.11720253888375327"/>
          <c:w val="0.49056630358970915"/>
          <c:h val="6.80530870937922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28412889981666412"/>
          <c:y val="3.2197029246991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70188652252"/>
          <c:y val="0.25568229107904811"/>
          <c:w val="0.85571633499471889"/>
          <c:h val="0.60416778410530614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Main!$D$11:$D$34</c:f>
              <c:numCache>
                <c:formatCode>"$"#,##0.00</c:formatCode>
                <c:ptCount val="24"/>
                <c:pt idx="0">
                  <c:v>21.899999618530273</c:v>
                </c:pt>
                <c:pt idx="1">
                  <c:v>20.069999694824219</c:v>
                </c:pt>
                <c:pt idx="2">
                  <c:v>20.799999237060547</c:v>
                </c:pt>
                <c:pt idx="3">
                  <c:v>19.610000610351563</c:v>
                </c:pt>
                <c:pt idx="4">
                  <c:v>19.719999313354492</c:v>
                </c:pt>
                <c:pt idx="5">
                  <c:v>19.879999160766602</c:v>
                </c:pt>
                <c:pt idx="6">
                  <c:v>30.809999465942383</c:v>
                </c:pt>
                <c:pt idx="7">
                  <c:v>34.549999237060547</c:v>
                </c:pt>
                <c:pt idx="8">
                  <c:v>27.739999771118164</c:v>
                </c:pt>
                <c:pt idx="9">
                  <c:v>38.110000610351563</c:v>
                </c:pt>
                <c:pt idx="10">
                  <c:v>36.659999847412109</c:v>
                </c:pt>
                <c:pt idx="11">
                  <c:v>34.810001373291016</c:v>
                </c:pt>
                <c:pt idx="12">
                  <c:v>32.5</c:v>
                </c:pt>
                <c:pt idx="13">
                  <c:v>34.659999847412109</c:v>
                </c:pt>
                <c:pt idx="14">
                  <c:v>30.809999465942383</c:v>
                </c:pt>
                <c:pt idx="15">
                  <c:v>30.170000076293945</c:v>
                </c:pt>
                <c:pt idx="16">
                  <c:v>30.809999465942383</c:v>
                </c:pt>
                <c:pt idx="17">
                  <c:v>40</c:v>
                </c:pt>
                <c:pt idx="18">
                  <c:v>37.770000457763672</c:v>
                </c:pt>
                <c:pt idx="19">
                  <c:v>30.180000305175781</c:v>
                </c:pt>
                <c:pt idx="20">
                  <c:v>26.959999084472656</c:v>
                </c:pt>
                <c:pt idx="21">
                  <c:v>25.110000610351563</c:v>
                </c:pt>
                <c:pt idx="22">
                  <c:v>24.809999465942383</c:v>
                </c:pt>
                <c:pt idx="23">
                  <c:v>24.950000762939453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7-434D-9A32-2A5534E0CA7C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Main!$F$11:$F$34</c:f>
              <c:numCache>
                <c:formatCode>"$"#,##0.00</c:formatCode>
                <c:ptCount val="24"/>
                <c:pt idx="0">
                  <c:v>25.200000762939453</c:v>
                </c:pt>
                <c:pt idx="1">
                  <c:v>21.590000152587891</c:v>
                </c:pt>
                <c:pt idx="2">
                  <c:v>20.379999160766602</c:v>
                </c:pt>
                <c:pt idx="3">
                  <c:v>17.079999923706055</c:v>
                </c:pt>
                <c:pt idx="4">
                  <c:v>21.770000457763672</c:v>
                </c:pt>
                <c:pt idx="5">
                  <c:v>22.440000534057617</c:v>
                </c:pt>
                <c:pt idx="6">
                  <c:v>37.139999389648438</c:v>
                </c:pt>
                <c:pt idx="7">
                  <c:v>38.990001678466797</c:v>
                </c:pt>
                <c:pt idx="8">
                  <c:v>37.580001831054688</c:v>
                </c:pt>
                <c:pt idx="9">
                  <c:v>40.740001678466797</c:v>
                </c:pt>
                <c:pt idx="10">
                  <c:v>44.319999694824219</c:v>
                </c:pt>
                <c:pt idx="11">
                  <c:v>46.009998321533203</c:v>
                </c:pt>
                <c:pt idx="12">
                  <c:v>49.680000305175781</c:v>
                </c:pt>
                <c:pt idx="13">
                  <c:v>49.5</c:v>
                </c:pt>
                <c:pt idx="14">
                  <c:v>32.279998779296875</c:v>
                </c:pt>
                <c:pt idx="15">
                  <c:v>26.950000762939453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7-434D-9A32-2A5534E0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28600"/>
        <c:axId val="1"/>
      </c:lineChart>
      <c:catAx>
        <c:axId val="19152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28600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9078817090611719"/>
          <c:y val="0.11742445960667394"/>
          <c:w val="0.46059958368717036"/>
          <c:h val="7.38637729783916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32104337692373386"/>
          <c:y val="3.2567133582915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461603262892E-2"/>
          <c:y val="0.22605422134023731"/>
          <c:w val="0.88039626332867083"/>
          <c:h val="0.64176410295745334"/>
        </c:manualLayout>
      </c:layout>
      <c:lineChart>
        <c:grouping val="standard"/>
        <c:varyColors val="0"/>
        <c:ser>
          <c:idx val="0"/>
          <c:order val="0"/>
          <c:tx>
            <c:v>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Main!$K$11:$K$34</c:f>
              <c:numCache>
                <c:formatCode>#,##0</c:formatCode>
                <c:ptCount val="24"/>
                <c:pt idx="0">
                  <c:v>10900</c:v>
                </c:pt>
                <c:pt idx="1">
                  <c:v>10475</c:v>
                </c:pt>
                <c:pt idx="2">
                  <c:v>10225</c:v>
                </c:pt>
                <c:pt idx="3">
                  <c:v>10200</c:v>
                </c:pt>
                <c:pt idx="4">
                  <c:v>10450</c:v>
                </c:pt>
                <c:pt idx="5">
                  <c:v>11575</c:v>
                </c:pt>
                <c:pt idx="6">
                  <c:v>13750</c:v>
                </c:pt>
                <c:pt idx="7">
                  <c:v>15050</c:v>
                </c:pt>
                <c:pt idx="8">
                  <c:v>15350</c:v>
                </c:pt>
                <c:pt idx="9">
                  <c:v>15500</c:v>
                </c:pt>
                <c:pt idx="10">
                  <c:v>15675</c:v>
                </c:pt>
                <c:pt idx="11">
                  <c:v>15725</c:v>
                </c:pt>
                <c:pt idx="12">
                  <c:v>15550</c:v>
                </c:pt>
                <c:pt idx="13">
                  <c:v>15525</c:v>
                </c:pt>
                <c:pt idx="14">
                  <c:v>15350</c:v>
                </c:pt>
                <c:pt idx="15">
                  <c:v>15425</c:v>
                </c:pt>
                <c:pt idx="16">
                  <c:v>15900</c:v>
                </c:pt>
                <c:pt idx="17">
                  <c:v>16875</c:v>
                </c:pt>
                <c:pt idx="18">
                  <c:v>16750</c:v>
                </c:pt>
                <c:pt idx="19">
                  <c:v>16250</c:v>
                </c:pt>
                <c:pt idx="20">
                  <c:v>15525</c:v>
                </c:pt>
                <c:pt idx="21">
                  <c:v>14450</c:v>
                </c:pt>
                <c:pt idx="22">
                  <c:v>12850</c:v>
                </c:pt>
                <c:pt idx="23">
                  <c:v>11375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4-4569-9E00-C9141B4D1182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Main!$M$11:$M$34</c:f>
              <c:numCache>
                <c:formatCode>#,##0</c:formatCode>
                <c:ptCount val="24"/>
                <c:pt idx="0">
                  <c:v>11626</c:v>
                </c:pt>
                <c:pt idx="1">
                  <c:v>11464</c:v>
                </c:pt>
                <c:pt idx="2">
                  <c:v>11200</c:v>
                </c:pt>
                <c:pt idx="3">
                  <c:v>11171</c:v>
                </c:pt>
                <c:pt idx="4">
                  <c:v>11439</c:v>
                </c:pt>
                <c:pt idx="5">
                  <c:v>12401</c:v>
                </c:pt>
                <c:pt idx="6">
                  <c:v>13921</c:v>
                </c:pt>
                <c:pt idx="7">
                  <c:v>15067</c:v>
                </c:pt>
                <c:pt idx="8">
                  <c:v>15303</c:v>
                </c:pt>
                <c:pt idx="9">
                  <c:v>15394</c:v>
                </c:pt>
                <c:pt idx="10">
                  <c:v>15588</c:v>
                </c:pt>
                <c:pt idx="11">
                  <c:v>15656</c:v>
                </c:pt>
                <c:pt idx="12">
                  <c:v>15517</c:v>
                </c:pt>
                <c:pt idx="13">
                  <c:v>15484</c:v>
                </c:pt>
                <c:pt idx="14">
                  <c:v>15273</c:v>
                </c:pt>
                <c:pt idx="15">
                  <c:v>15219</c:v>
                </c:pt>
                <c:pt idx="16">
                  <c:v>15922</c:v>
                </c:pt>
                <c:pt idx="17">
                  <c:v>17260</c:v>
                </c:pt>
                <c:pt idx="18">
                  <c:v>17008</c:v>
                </c:pt>
                <c:pt idx="19">
                  <c:v>16442</c:v>
                </c:pt>
                <c:pt idx="20">
                  <c:v>15629</c:v>
                </c:pt>
                <c:pt idx="21">
                  <c:v>14427</c:v>
                </c:pt>
                <c:pt idx="22">
                  <c:v>13142</c:v>
                </c:pt>
                <c:pt idx="23">
                  <c:v>12214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4-4569-9E00-C9141B4D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53992"/>
        <c:axId val="1"/>
      </c:lineChart>
      <c:catAx>
        <c:axId val="15875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53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014409575588026"/>
          <c:y val="0.12643710685131915"/>
          <c:w val="0.39748227619128956"/>
          <c:h val="6.89656946461740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3249554727775234"/>
          <c:y val="3.2567133582915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83035824059901E-2"/>
          <c:y val="0.27586277858469632"/>
          <c:w val="0.87791837673043638"/>
          <c:h val="0.58237697701213664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Main!$L$11:$L$34</c:f>
              <c:numCache>
                <c:formatCode>"$"#,##0.00</c:formatCode>
                <c:ptCount val="24"/>
                <c:pt idx="0">
                  <c:v>25.559999465942383</c:v>
                </c:pt>
                <c:pt idx="1">
                  <c:v>20.959999084472656</c:v>
                </c:pt>
                <c:pt idx="2">
                  <c:v>19.719999313354492</c:v>
                </c:pt>
                <c:pt idx="3">
                  <c:v>19.739999771118164</c:v>
                </c:pt>
                <c:pt idx="4">
                  <c:v>19.739999771118164</c:v>
                </c:pt>
                <c:pt idx="5">
                  <c:v>21.899999618530273</c:v>
                </c:pt>
                <c:pt idx="6">
                  <c:v>43.330001831054688</c:v>
                </c:pt>
                <c:pt idx="7">
                  <c:v>26.75</c:v>
                </c:pt>
                <c:pt idx="8">
                  <c:v>26.739999771118164</c:v>
                </c:pt>
                <c:pt idx="9">
                  <c:v>29.659999847412109</c:v>
                </c:pt>
                <c:pt idx="10">
                  <c:v>34.159999847412109</c:v>
                </c:pt>
                <c:pt idx="11">
                  <c:v>31.989999771118164</c:v>
                </c:pt>
                <c:pt idx="12">
                  <c:v>27.739999771118164</c:v>
                </c:pt>
                <c:pt idx="13">
                  <c:v>32.200000762939453</c:v>
                </c:pt>
                <c:pt idx="14">
                  <c:v>31.989999771118164</c:v>
                </c:pt>
                <c:pt idx="15">
                  <c:v>31.399999618530273</c:v>
                </c:pt>
                <c:pt idx="16">
                  <c:v>31.399999618530273</c:v>
                </c:pt>
                <c:pt idx="17">
                  <c:v>40</c:v>
                </c:pt>
                <c:pt idx="18">
                  <c:v>37.5</c:v>
                </c:pt>
                <c:pt idx="19">
                  <c:v>34</c:v>
                </c:pt>
                <c:pt idx="20">
                  <c:v>26.75</c:v>
                </c:pt>
                <c:pt idx="21">
                  <c:v>30.600000381469727</c:v>
                </c:pt>
                <c:pt idx="22">
                  <c:v>21.969999313354492</c:v>
                </c:pt>
                <c:pt idx="23">
                  <c:v>21.899999618530273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2-435D-9E3E-C257391AE954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Main!$N$11:$N$34</c:f>
              <c:numCache>
                <c:formatCode>"$"#,##0.00</c:formatCode>
                <c:ptCount val="24"/>
                <c:pt idx="0">
                  <c:v>23.239999771118164</c:v>
                </c:pt>
                <c:pt idx="1">
                  <c:v>24.010000228881836</c:v>
                </c:pt>
                <c:pt idx="2">
                  <c:v>22.709999084472656</c:v>
                </c:pt>
                <c:pt idx="3">
                  <c:v>20.459999084472656</c:v>
                </c:pt>
                <c:pt idx="4">
                  <c:v>23.129999160766602</c:v>
                </c:pt>
                <c:pt idx="5">
                  <c:v>26.989999771118164</c:v>
                </c:pt>
                <c:pt idx="6">
                  <c:v>34.040000915527344</c:v>
                </c:pt>
                <c:pt idx="7">
                  <c:v>29.870000839233398</c:v>
                </c:pt>
                <c:pt idx="8">
                  <c:v>36.630001068115234</c:v>
                </c:pt>
                <c:pt idx="9">
                  <c:v>42.599998474121094</c:v>
                </c:pt>
                <c:pt idx="10">
                  <c:v>43.180000305175781</c:v>
                </c:pt>
                <c:pt idx="11">
                  <c:v>42.919998168945313</c:v>
                </c:pt>
                <c:pt idx="12">
                  <c:v>31.459999084472656</c:v>
                </c:pt>
                <c:pt idx="13">
                  <c:v>35.479999542236328</c:v>
                </c:pt>
                <c:pt idx="14">
                  <c:v>33.220001220703125</c:v>
                </c:pt>
                <c:pt idx="15">
                  <c:v>29.719999313354492</c:v>
                </c:pt>
                <c:pt idx="16">
                  <c:v>42.319999694824219</c:v>
                </c:pt>
                <c:pt idx="17">
                  <c:v>54.009998321533203</c:v>
                </c:pt>
                <c:pt idx="18">
                  <c:v>44.970001220703125</c:v>
                </c:pt>
                <c:pt idx="19">
                  <c:v>38.549999237060547</c:v>
                </c:pt>
                <c:pt idx="20">
                  <c:v>31.370000839233398</c:v>
                </c:pt>
                <c:pt idx="21">
                  <c:v>24.700000762939453</c:v>
                </c:pt>
                <c:pt idx="22">
                  <c:v>26.889999389648438</c:v>
                </c:pt>
                <c:pt idx="23">
                  <c:v>23.370000839233398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2-435D-9E3E-C257391A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18744"/>
        <c:axId val="1"/>
      </c:lineChart>
      <c:catAx>
        <c:axId val="19141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8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1472217796468458"/>
          <c:y val="0.14367853051286267"/>
          <c:w val="0.37253182652671885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6" fmlaLink="$N$44" fmlaRange="$M$44:$M$52" sel="5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34</xdr:row>
          <xdr:rowOff>106680</xdr:rowOff>
        </xdr:from>
        <xdr:to>
          <xdr:col>14</xdr:col>
          <xdr:colOff>472440</xdr:colOff>
          <xdr:row>36</xdr:row>
          <xdr:rowOff>106680</xdr:rowOff>
        </xdr:to>
        <xdr:sp macro="" textlink="">
          <xdr:nvSpPr>
            <xdr:cNvPr id="5122" name="cmdUpdate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34</xdr:row>
          <xdr:rowOff>83820</xdr:rowOff>
        </xdr:from>
        <xdr:to>
          <xdr:col>6</xdr:col>
          <xdr:colOff>342900</xdr:colOff>
          <xdr:row>36</xdr:row>
          <xdr:rowOff>106680</xdr:rowOff>
        </xdr:to>
        <xdr:sp macro="" textlink="">
          <xdr:nvSpPr>
            <xdr:cNvPr id="5124" name="cmdRefresh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44</xdr:row>
          <xdr:rowOff>144780</xdr:rowOff>
        </xdr:from>
        <xdr:to>
          <xdr:col>32</xdr:col>
          <xdr:colOff>106680</xdr:colOff>
          <xdr:row>47</xdr:row>
          <xdr:rowOff>7620</xdr:rowOff>
        </xdr:to>
        <xdr:sp macro="" textlink="">
          <xdr:nvSpPr>
            <xdr:cNvPr id="5126" name="cmdUpdateMR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39</xdr:row>
          <xdr:rowOff>91440</xdr:rowOff>
        </xdr:from>
        <xdr:to>
          <xdr:col>11</xdr:col>
          <xdr:colOff>777240</xdr:colOff>
          <xdr:row>41</xdr:row>
          <xdr:rowOff>60960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24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0</xdr:row>
      <xdr:rowOff>7620</xdr:rowOff>
    </xdr:from>
    <xdr:to>
      <xdr:col>22</xdr:col>
      <xdr:colOff>617220</xdr:colOff>
      <xdr:row>24</xdr:row>
      <xdr:rowOff>7620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617220</xdr:colOff>
      <xdr:row>49</xdr:row>
      <xdr:rowOff>7620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25</xdr:row>
      <xdr:rowOff>7620</xdr:rowOff>
    </xdr:from>
    <xdr:to>
      <xdr:col>22</xdr:col>
      <xdr:colOff>617220</xdr:colOff>
      <xdr:row>49</xdr:row>
      <xdr:rowOff>7620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45720</xdr:rowOff>
    </xdr:from>
    <xdr:to>
      <xdr:col>11</xdr:col>
      <xdr:colOff>563880</xdr:colOff>
      <xdr:row>27</xdr:row>
      <xdr:rowOff>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68580</xdr:rowOff>
    </xdr:from>
    <xdr:to>
      <xdr:col>11</xdr:col>
      <xdr:colOff>579120</xdr:colOff>
      <xdr:row>51</xdr:row>
      <xdr:rowOff>22860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Q52"/>
  <sheetViews>
    <sheetView tabSelected="1" zoomScale="75" zoomScaleNormal="65" workbookViewId="0">
      <selection activeCell="I19" sqref="I18:I19"/>
    </sheetView>
  </sheetViews>
  <sheetFormatPr defaultRowHeight="13.2" x14ac:dyDescent="0.25"/>
  <cols>
    <col min="1" max="1" width="5.33203125" customWidth="1"/>
    <col min="2" max="2" width="12.44140625" customWidth="1"/>
    <col min="3" max="3" width="10.88671875" customWidth="1"/>
    <col min="4" max="4" width="19" customWidth="1"/>
    <col min="5" max="5" width="11.5546875" customWidth="1"/>
    <col min="6" max="6" width="10.44140625" customWidth="1"/>
    <col min="7" max="8" width="10.88671875" customWidth="1"/>
    <col min="9" max="9" width="8.6640625" customWidth="1"/>
    <col min="10" max="10" width="13.33203125" bestFit="1" customWidth="1"/>
    <col min="11" max="11" width="10.88671875" customWidth="1"/>
    <col min="12" max="12" width="13.88671875" customWidth="1"/>
    <col min="13" max="14" width="10.33203125" customWidth="1"/>
    <col min="15" max="15" width="9.88671875" customWidth="1"/>
    <col min="16" max="17" width="9.6640625" customWidth="1"/>
    <col min="18" max="18" width="9.33203125" customWidth="1"/>
    <col min="19" max="19" width="11.33203125" customWidth="1"/>
    <col min="20" max="20" width="34.5546875" customWidth="1"/>
    <col min="21" max="21" width="14.109375" customWidth="1"/>
    <col min="22" max="22" width="15.6640625" customWidth="1"/>
    <col min="23" max="23" width="11.88671875" customWidth="1"/>
    <col min="24" max="24" width="11.44140625" customWidth="1"/>
    <col min="25" max="25" width="10.33203125" customWidth="1"/>
    <col min="26" max="26" width="7" customWidth="1"/>
    <col min="27" max="27" width="11.33203125" customWidth="1"/>
    <col min="28" max="28" width="34.5546875" customWidth="1"/>
    <col min="29" max="29" width="14.44140625" customWidth="1"/>
    <col min="30" max="30" width="12.88671875" customWidth="1"/>
    <col min="31" max="31" width="11.5546875" customWidth="1"/>
    <col min="32" max="32" width="14.44140625" customWidth="1"/>
    <col min="33" max="33" width="11.33203125" customWidth="1"/>
    <col min="35" max="35" width="5.5546875" customWidth="1"/>
    <col min="36" max="36" width="25.6640625" customWidth="1"/>
    <col min="37" max="37" width="11.5546875" customWidth="1"/>
    <col min="38" max="39" width="12.5546875" customWidth="1"/>
    <col min="40" max="40" width="11.6640625" customWidth="1"/>
    <col min="41" max="41" width="11.5546875" customWidth="1"/>
    <col min="42" max="42" width="12.44140625" customWidth="1"/>
  </cols>
  <sheetData>
    <row r="1" spans="1:43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8"/>
      <c r="AJ1" s="8"/>
      <c r="AK1" s="8"/>
      <c r="AL1" s="8"/>
      <c r="AM1" s="8"/>
      <c r="AN1" s="8"/>
      <c r="AO1" s="8"/>
      <c r="AP1" s="8"/>
      <c r="AQ1" s="8"/>
    </row>
    <row r="2" spans="1:43" ht="13.5" customHeight="1" thickBot="1" x14ac:dyDescent="0.35">
      <c r="A2" s="1"/>
      <c r="B2" s="2" t="s">
        <v>97</v>
      </c>
      <c r="C2" s="3"/>
      <c r="D2" s="3"/>
      <c r="E2" s="3"/>
      <c r="F2" s="3"/>
      <c r="G2" s="3"/>
      <c r="H2" s="3"/>
      <c r="I2" s="1"/>
      <c r="J2" s="70">
        <v>37196</v>
      </c>
      <c r="K2" s="2" t="s">
        <v>98</v>
      </c>
      <c r="L2" s="3"/>
      <c r="M2" s="3"/>
      <c r="N2" s="3"/>
      <c r="O2" s="1"/>
      <c r="P2" s="1"/>
      <c r="Q2" s="1"/>
      <c r="R2" s="1"/>
      <c r="S2" s="4"/>
      <c r="T2" s="5" t="s">
        <v>15</v>
      </c>
      <c r="U2" s="4"/>
      <c r="V2" s="4"/>
      <c r="W2" s="4" t="s">
        <v>86</v>
      </c>
      <c r="X2" s="4"/>
      <c r="Y2" s="4"/>
      <c r="Z2" s="4"/>
      <c r="AA2" s="4"/>
      <c r="AB2" s="5" t="s">
        <v>15</v>
      </c>
      <c r="AC2" s="4"/>
      <c r="AD2" s="4"/>
      <c r="AE2" s="4" t="s">
        <v>86</v>
      </c>
      <c r="AF2" s="4"/>
      <c r="AG2" s="4"/>
      <c r="AH2" s="4"/>
      <c r="AI2" s="8"/>
      <c r="AJ2" s="9" t="s">
        <v>76</v>
      </c>
      <c r="AK2" s="8"/>
      <c r="AL2" s="8"/>
      <c r="AM2" s="8"/>
      <c r="AN2" s="8"/>
      <c r="AO2" s="8"/>
      <c r="AP2" s="8"/>
      <c r="AQ2" s="8"/>
    </row>
    <row r="3" spans="1:43" ht="13.5" customHeight="1" thickBot="1" x14ac:dyDescent="0.35">
      <c r="A3" s="1"/>
      <c r="B3" s="71" t="s">
        <v>99</v>
      </c>
      <c r="C3" s="137" t="s">
        <v>133</v>
      </c>
      <c r="D3" s="138"/>
      <c r="E3" s="138"/>
      <c r="F3" s="116"/>
      <c r="G3" s="116"/>
      <c r="H3" s="1"/>
      <c r="I3" s="1"/>
      <c r="J3" s="3"/>
      <c r="K3" s="2"/>
      <c r="L3" s="1"/>
      <c r="M3" s="60"/>
      <c r="N3" s="1"/>
      <c r="O3" s="1"/>
      <c r="P3" s="1"/>
      <c r="Q3" s="1"/>
      <c r="R3" s="1"/>
      <c r="S3" s="4"/>
      <c r="T3" s="4"/>
      <c r="U3" s="30" t="s">
        <v>85</v>
      </c>
      <c r="V3" s="4"/>
      <c r="W3" s="4"/>
      <c r="X3" s="4"/>
      <c r="Y3" s="4"/>
      <c r="Z3" s="4"/>
      <c r="AA3" s="4"/>
      <c r="AB3" s="4"/>
      <c r="AC3" s="30" t="s">
        <v>85</v>
      </c>
      <c r="AD3" s="4"/>
      <c r="AE3" s="4"/>
      <c r="AF3" s="4"/>
      <c r="AG3" s="4"/>
      <c r="AH3" s="4"/>
      <c r="AI3" s="8"/>
      <c r="AJ3" s="26" t="s">
        <v>90</v>
      </c>
      <c r="AK3" s="32" t="s">
        <v>132</v>
      </c>
      <c r="AL3" s="33"/>
      <c r="AM3" s="33"/>
      <c r="AN3" s="34"/>
      <c r="AO3" s="31"/>
      <c r="AP3" s="26"/>
      <c r="AQ3" s="8"/>
    </row>
    <row r="4" spans="1:43" ht="13.5" customHeight="1" thickBot="1" x14ac:dyDescent="0.35">
      <c r="A4" s="1"/>
      <c r="B4" s="71" t="s">
        <v>100</v>
      </c>
      <c r="C4" s="84" t="s">
        <v>134</v>
      </c>
      <c r="D4" s="85"/>
      <c r="E4" s="85"/>
      <c r="F4" s="139"/>
      <c r="G4" s="86"/>
      <c r="H4" s="1"/>
      <c r="I4" s="1"/>
      <c r="J4" s="3"/>
      <c r="K4" s="2"/>
      <c r="L4" s="1"/>
      <c r="M4" s="60"/>
      <c r="N4" s="1"/>
      <c r="O4" s="1"/>
      <c r="P4" s="1"/>
      <c r="Q4" s="1"/>
      <c r="R4" s="1"/>
      <c r="S4" s="4"/>
      <c r="T4" s="4" t="s">
        <v>128</v>
      </c>
      <c r="U4" s="140">
        <v>0.35893518518518519</v>
      </c>
      <c r="V4" s="4"/>
      <c r="W4" s="4"/>
      <c r="X4" s="4"/>
      <c r="Y4" s="4"/>
      <c r="Z4" s="4"/>
      <c r="AA4" s="4"/>
      <c r="AB4" s="4" t="s">
        <v>102</v>
      </c>
      <c r="AC4" s="30">
        <v>0.34947916666666662</v>
      </c>
      <c r="AD4" s="4"/>
      <c r="AE4" s="4"/>
      <c r="AF4" s="4"/>
      <c r="AG4" s="4"/>
      <c r="AH4" s="4"/>
      <c r="AI4" s="8"/>
      <c r="AJ4" s="26"/>
      <c r="AK4" s="32"/>
      <c r="AL4" s="33"/>
      <c r="AM4" s="33"/>
      <c r="AN4" s="34"/>
      <c r="AO4" s="31"/>
      <c r="AP4" s="26"/>
      <c r="AQ4" s="8"/>
    </row>
    <row r="5" spans="1:43" ht="13.5" customHeight="1" x14ac:dyDescent="0.25">
      <c r="A5" s="1"/>
      <c r="B5" s="109"/>
      <c r="C5" s="150" t="s">
        <v>43</v>
      </c>
      <c r="D5" s="151"/>
      <c r="E5" s="152" t="s">
        <v>96</v>
      </c>
      <c r="F5" s="153"/>
      <c r="G5" s="152" t="s">
        <v>3</v>
      </c>
      <c r="H5" s="154"/>
      <c r="I5" s="87"/>
      <c r="J5" s="109"/>
      <c r="K5" s="155" t="s">
        <v>2</v>
      </c>
      <c r="L5" s="156"/>
      <c r="M5" s="157" t="s">
        <v>1</v>
      </c>
      <c r="N5" s="154"/>
      <c r="O5" s="126"/>
      <c r="P5" s="112" t="s">
        <v>3</v>
      </c>
      <c r="Q5" s="113"/>
      <c r="R5" s="1"/>
      <c r="S5" s="4"/>
      <c r="T5" s="6" t="s">
        <v>101</v>
      </c>
      <c r="U5" s="4"/>
      <c r="V5" s="4"/>
      <c r="W5" s="4"/>
      <c r="X5" s="4"/>
      <c r="Y5" s="4"/>
      <c r="Z5" s="4"/>
      <c r="AA5" s="4"/>
      <c r="AB5" s="6" t="s">
        <v>101</v>
      </c>
      <c r="AC5" s="4"/>
      <c r="AD5" s="4"/>
      <c r="AE5" s="4"/>
      <c r="AF5" s="4"/>
      <c r="AG5" s="4"/>
      <c r="AH5" s="4"/>
      <c r="AI5" s="8"/>
      <c r="AJ5" s="26"/>
      <c r="AK5" s="23" t="s">
        <v>4</v>
      </c>
      <c r="AL5" s="23" t="s">
        <v>5</v>
      </c>
      <c r="AM5" s="23" t="s">
        <v>6</v>
      </c>
      <c r="AN5" s="23" t="s">
        <v>7</v>
      </c>
      <c r="AO5" s="23" t="s">
        <v>8</v>
      </c>
      <c r="AP5" s="23" t="s">
        <v>9</v>
      </c>
      <c r="AQ5" s="8"/>
    </row>
    <row r="6" spans="1:43" ht="13.5" customHeight="1" thickBot="1" x14ac:dyDescent="0.35">
      <c r="A6" s="1"/>
      <c r="B6" s="107"/>
      <c r="C6" s="110" t="s">
        <v>74</v>
      </c>
      <c r="D6" s="111" t="s">
        <v>75</v>
      </c>
      <c r="E6" s="114" t="s">
        <v>74</v>
      </c>
      <c r="F6" s="115" t="s">
        <v>75</v>
      </c>
      <c r="G6" s="114" t="s">
        <v>74</v>
      </c>
      <c r="H6" s="115" t="s">
        <v>75</v>
      </c>
      <c r="I6" s="63"/>
      <c r="J6" s="123"/>
      <c r="K6" s="110" t="s">
        <v>74</v>
      </c>
      <c r="L6" s="111" t="s">
        <v>75</v>
      </c>
      <c r="M6" s="114" t="s">
        <v>74</v>
      </c>
      <c r="N6" s="115" t="s">
        <v>75</v>
      </c>
      <c r="O6" s="127" t="s">
        <v>95</v>
      </c>
      <c r="P6" s="114" t="s">
        <v>74</v>
      </c>
      <c r="Q6" s="115" t="s">
        <v>75</v>
      </c>
      <c r="R6" s="1"/>
      <c r="S6" s="4"/>
      <c r="T6" s="4" t="s">
        <v>129</v>
      </c>
      <c r="U6" s="4"/>
      <c r="V6" s="4"/>
      <c r="W6" s="4"/>
      <c r="X6" s="4"/>
      <c r="Y6" s="4"/>
      <c r="Z6" s="4"/>
      <c r="AA6" s="4"/>
      <c r="AB6" s="4" t="s">
        <v>103</v>
      </c>
      <c r="AC6" s="4"/>
      <c r="AD6" s="4"/>
      <c r="AE6" s="4"/>
      <c r="AF6" s="4"/>
      <c r="AG6" s="4"/>
      <c r="AH6" s="4"/>
      <c r="AI6" s="8"/>
      <c r="AJ6" s="26"/>
      <c r="AK6" s="24">
        <v>37198</v>
      </c>
      <c r="AL6" s="24">
        <v>37199</v>
      </c>
      <c r="AM6" s="24">
        <v>37200</v>
      </c>
      <c r="AN6" s="24">
        <v>37201</v>
      </c>
      <c r="AO6" s="24">
        <v>37202</v>
      </c>
      <c r="AP6" s="24">
        <v>37203</v>
      </c>
      <c r="AQ6" s="8"/>
    </row>
    <row r="7" spans="1:43" ht="13.5" customHeight="1" x14ac:dyDescent="0.3">
      <c r="A7" s="1"/>
      <c r="B7" s="89" t="s">
        <v>45</v>
      </c>
      <c r="C7" s="117">
        <f>MAX(C18:C33)</f>
        <v>16625</v>
      </c>
      <c r="D7" s="118">
        <f>AVERAGE(D18:D33)</f>
        <v>32.228124976158142</v>
      </c>
      <c r="E7" s="94">
        <f>MAX(E18:E33)</f>
        <v>15814</v>
      </c>
      <c r="F7" s="95">
        <f>AVERAGE(F18:F33)</f>
        <v>40.672222561306427</v>
      </c>
      <c r="G7" s="94">
        <f t="shared" ref="G7:H9" si="0">C7-E7</f>
        <v>811</v>
      </c>
      <c r="H7" s="95">
        <f t="shared" si="0"/>
        <v>-8.4440975851482847</v>
      </c>
      <c r="I7" s="88"/>
      <c r="J7" s="89" t="s">
        <v>45</v>
      </c>
      <c r="K7" s="117">
        <f>MAX(K18:K33)</f>
        <v>16875</v>
      </c>
      <c r="L7" s="93">
        <f>AVERAGE(L18:L33)</f>
        <v>30.928124904632568</v>
      </c>
      <c r="M7" s="94">
        <f>MAX(M18:M33)</f>
        <v>17260</v>
      </c>
      <c r="N7" s="124">
        <f>AVERAGE(N18:N33)</f>
        <v>36.743124842643738</v>
      </c>
      <c r="O7" s="128"/>
      <c r="P7" s="94">
        <f t="shared" ref="P7:Q9" si="1">M7-K7</f>
        <v>385</v>
      </c>
      <c r="Q7" s="95">
        <f t="shared" si="1"/>
        <v>5.8149999380111694</v>
      </c>
      <c r="R7" s="1"/>
      <c r="S7" s="4"/>
      <c r="T7" s="4"/>
      <c r="U7" s="4"/>
      <c r="V7" s="4"/>
      <c r="W7" s="4"/>
      <c r="X7" s="4"/>
      <c r="Y7" s="141">
        <v>0.23472222222222219</v>
      </c>
      <c r="Z7" s="4"/>
      <c r="AA7" s="4"/>
      <c r="AB7" s="4"/>
      <c r="AC7" s="4"/>
      <c r="AD7" s="4"/>
      <c r="AE7" s="4"/>
      <c r="AF7" s="4"/>
      <c r="AG7" s="4"/>
      <c r="AH7" s="4"/>
      <c r="AI7" s="8"/>
      <c r="AJ7" s="26"/>
      <c r="AK7" s="44" t="s">
        <v>122</v>
      </c>
      <c r="AL7" s="44" t="s">
        <v>127</v>
      </c>
      <c r="AM7" s="44" t="s">
        <v>123</v>
      </c>
      <c r="AN7" s="44" t="s">
        <v>124</v>
      </c>
      <c r="AO7" s="44" t="s">
        <v>125</v>
      </c>
      <c r="AP7" s="44" t="s">
        <v>126</v>
      </c>
      <c r="AQ7" s="8"/>
    </row>
    <row r="8" spans="1:43" ht="13.5" customHeight="1" x14ac:dyDescent="0.3">
      <c r="A8" s="1"/>
      <c r="B8" s="90" t="s">
        <v>46</v>
      </c>
      <c r="C8" s="119">
        <f>MAX(C11:C17,C34)</f>
        <v>13375</v>
      </c>
      <c r="D8" s="97">
        <f>AVERAGE(D11:D17,D34)</f>
        <v>22.217499732971191</v>
      </c>
      <c r="E8" s="120">
        <f>MAX(E11:E17,E34)</f>
        <v>13483</v>
      </c>
      <c r="F8" s="99">
        <f>AVERAGE(F11:F17,F34)</f>
        <v>23.657142911638534</v>
      </c>
      <c r="G8" s="120">
        <f t="shared" si="0"/>
        <v>-108</v>
      </c>
      <c r="H8" s="99">
        <f t="shared" si="0"/>
        <v>-1.4396431786673425</v>
      </c>
      <c r="I8" s="88"/>
      <c r="J8" s="90" t="s">
        <v>46</v>
      </c>
      <c r="K8" s="119">
        <f>MAX(K11:K17,K34)</f>
        <v>13750</v>
      </c>
      <c r="L8" s="97">
        <f>AVERAGE(L11:L17,L34)</f>
        <v>24.106249809265137</v>
      </c>
      <c r="M8" s="120">
        <f>MAX(M11:M17,M34)</f>
        <v>13921</v>
      </c>
      <c r="N8" s="99">
        <f>AVERAGE(N11:N17,N34)</f>
        <v>24.743749856948853</v>
      </c>
      <c r="O8" s="129"/>
      <c r="P8" s="120">
        <f t="shared" si="1"/>
        <v>171</v>
      </c>
      <c r="Q8" s="99">
        <f t="shared" si="1"/>
        <v>0.63750004768371582</v>
      </c>
      <c r="R8" s="1"/>
      <c r="S8" s="4"/>
      <c r="T8" s="7" t="s">
        <v>16</v>
      </c>
      <c r="U8" s="4"/>
      <c r="V8" s="4"/>
      <c r="W8" s="16"/>
      <c r="X8" s="4"/>
      <c r="Y8" s="4"/>
      <c r="Z8" s="4"/>
      <c r="AA8" s="4"/>
      <c r="AB8" s="7" t="s">
        <v>16</v>
      </c>
      <c r="AC8" s="4"/>
      <c r="AD8" s="4"/>
      <c r="AE8" s="16"/>
      <c r="AF8" s="4"/>
      <c r="AG8" s="4"/>
      <c r="AH8" s="4"/>
      <c r="AI8" s="8"/>
      <c r="AJ8" s="26" t="s">
        <v>77</v>
      </c>
      <c r="AK8" s="25">
        <v>27697</v>
      </c>
      <c r="AL8" s="25">
        <v>27697</v>
      </c>
      <c r="AM8" s="25">
        <v>27697</v>
      </c>
      <c r="AN8" s="25">
        <v>27697</v>
      </c>
      <c r="AO8" s="25">
        <v>27697</v>
      </c>
      <c r="AP8" s="25">
        <v>27697</v>
      </c>
      <c r="AQ8" s="8"/>
    </row>
    <row r="9" spans="1:43" ht="13.5" customHeight="1" thickBot="1" x14ac:dyDescent="0.35">
      <c r="A9" s="1"/>
      <c r="B9" s="91" t="s">
        <v>47</v>
      </c>
      <c r="C9" s="121">
        <f>AVERAGE(C11:C34)</f>
        <v>13864.583333333334</v>
      </c>
      <c r="D9" s="103">
        <f>AVERAGE(D11:D34)</f>
        <v>28.891249895095825</v>
      </c>
      <c r="E9" s="122">
        <f>AVERAGE(E11:E34)</f>
        <v>13792.625</v>
      </c>
      <c r="F9" s="105">
        <f>AVERAGE(F11:F34)</f>
        <v>33.228125214576721</v>
      </c>
      <c r="G9" s="122">
        <f t="shared" si="0"/>
        <v>71.95833333333394</v>
      </c>
      <c r="H9" s="105">
        <f t="shared" si="0"/>
        <v>-4.336875319480896</v>
      </c>
      <c r="I9" s="88"/>
      <c r="J9" s="91" t="s">
        <v>47</v>
      </c>
      <c r="K9" s="132">
        <f>AVERAGE(K11:K34)</f>
        <v>14029.166666666666</v>
      </c>
      <c r="L9" s="103">
        <f>AVERAGE(L11:L34)</f>
        <v>28.65416653951009</v>
      </c>
      <c r="M9" s="133">
        <f>AVERAGE(M11:M34)</f>
        <v>14323.625</v>
      </c>
      <c r="N9" s="105">
        <f>AVERAGE(N11:N34)</f>
        <v>32.743333180745445</v>
      </c>
      <c r="O9" s="134"/>
      <c r="P9" s="122">
        <f t="shared" si="1"/>
        <v>294.45833333333394</v>
      </c>
      <c r="Q9" s="105">
        <f t="shared" si="1"/>
        <v>4.0891666412353551</v>
      </c>
      <c r="R9" s="1"/>
      <c r="S9" s="4"/>
      <c r="T9" s="10" t="s">
        <v>17</v>
      </c>
      <c r="U9" s="11"/>
      <c r="V9" s="12"/>
      <c r="W9" s="17">
        <v>27697</v>
      </c>
      <c r="X9" s="4"/>
      <c r="Y9" s="17">
        <v>26170</v>
      </c>
      <c r="Z9" s="4"/>
      <c r="AA9" s="4"/>
      <c r="AB9" s="10" t="s">
        <v>17</v>
      </c>
      <c r="AC9" s="11"/>
      <c r="AD9" s="12"/>
      <c r="AE9" s="17">
        <v>26179</v>
      </c>
      <c r="AF9" s="4"/>
      <c r="AG9" s="4"/>
      <c r="AH9" s="4"/>
      <c r="AI9" s="8"/>
      <c r="AJ9" s="26"/>
      <c r="AK9" s="26"/>
      <c r="AL9" s="26"/>
      <c r="AM9" s="26"/>
      <c r="AN9" s="26"/>
      <c r="AO9" s="26"/>
      <c r="AP9" s="26"/>
      <c r="AQ9" s="8"/>
    </row>
    <row r="10" spans="1:43" ht="13.5" customHeight="1" thickBot="1" x14ac:dyDescent="0.35">
      <c r="A10" s="1"/>
      <c r="B10" s="107"/>
      <c r="C10" s="108"/>
      <c r="D10" s="107"/>
      <c r="E10" s="108"/>
      <c r="F10" s="107"/>
      <c r="G10" s="108"/>
      <c r="H10" s="107"/>
      <c r="I10" s="88"/>
      <c r="J10" s="135"/>
      <c r="K10" s="108"/>
      <c r="L10" s="107"/>
      <c r="M10" s="108"/>
      <c r="N10" s="107"/>
      <c r="O10" s="108"/>
      <c r="P10" s="107"/>
      <c r="Q10" s="108"/>
      <c r="R10" s="1"/>
      <c r="S10" s="4"/>
      <c r="T10" s="10" t="s">
        <v>18</v>
      </c>
      <c r="U10" s="11"/>
      <c r="V10" s="12"/>
      <c r="W10" s="17">
        <v>147</v>
      </c>
      <c r="X10" s="4"/>
      <c r="Y10" s="17">
        <v>758</v>
      </c>
      <c r="Z10" s="4"/>
      <c r="AA10" s="4"/>
      <c r="AB10" s="10" t="s">
        <v>18</v>
      </c>
      <c r="AC10" s="11"/>
      <c r="AD10" s="12"/>
      <c r="AE10" s="17">
        <v>478</v>
      </c>
      <c r="AF10" s="4"/>
      <c r="AG10" s="4"/>
      <c r="AH10" s="4"/>
      <c r="AI10" s="8"/>
      <c r="AJ10" s="27" t="s">
        <v>80</v>
      </c>
      <c r="AK10" s="43">
        <v>-6834</v>
      </c>
      <c r="AL10" s="43">
        <v>-7014</v>
      </c>
      <c r="AM10" s="43">
        <v>-6880</v>
      </c>
      <c r="AN10" s="43">
        <v>-6052</v>
      </c>
      <c r="AO10" s="43">
        <v>-5892</v>
      </c>
      <c r="AP10" s="43">
        <v>-5892</v>
      </c>
      <c r="AQ10" s="8"/>
    </row>
    <row r="11" spans="1:43" ht="13.5" customHeight="1" x14ac:dyDescent="0.3">
      <c r="A11" s="1"/>
      <c r="B11" s="89" t="s">
        <v>48</v>
      </c>
      <c r="C11" s="92">
        <v>10675</v>
      </c>
      <c r="D11" s="93">
        <v>21.899999618530273</v>
      </c>
      <c r="E11" s="94">
        <v>11597</v>
      </c>
      <c r="F11" s="95">
        <v>25.200000762939453</v>
      </c>
      <c r="G11" s="94">
        <f>E11-C11</f>
        <v>922</v>
      </c>
      <c r="H11" s="95">
        <f>F11-D11</f>
        <v>3.3000011444091797</v>
      </c>
      <c r="I11" s="88"/>
      <c r="J11" s="89" t="s">
        <v>48</v>
      </c>
      <c r="K11" s="92">
        <v>10900</v>
      </c>
      <c r="L11" s="93">
        <v>25.559999465942383</v>
      </c>
      <c r="M11" s="94">
        <v>11626</v>
      </c>
      <c r="N11" s="95">
        <v>23.239999771118164</v>
      </c>
      <c r="O11" s="136"/>
      <c r="P11" s="94">
        <f>M11-K11</f>
        <v>726</v>
      </c>
      <c r="Q11" s="95">
        <f t="shared" ref="Q11:Q34" si="2">N11-L11</f>
        <v>-2.3199996948242188</v>
      </c>
      <c r="R11" s="1"/>
      <c r="S11" s="4"/>
      <c r="T11" s="10" t="s">
        <v>19</v>
      </c>
      <c r="U11" s="11"/>
      <c r="V11" s="12"/>
      <c r="W11" s="18">
        <v>16</v>
      </c>
      <c r="X11" s="4"/>
      <c r="Y11" s="18">
        <v>16</v>
      </c>
      <c r="Z11" s="4"/>
      <c r="AA11" s="4"/>
      <c r="AB11" s="10" t="s">
        <v>19</v>
      </c>
      <c r="AC11" s="11"/>
      <c r="AD11" s="12"/>
      <c r="AE11" s="18">
        <v>16</v>
      </c>
      <c r="AF11" s="4"/>
      <c r="AG11" s="4"/>
      <c r="AH11" s="4"/>
      <c r="AI11" s="8"/>
      <c r="AJ11" s="28" t="s">
        <v>79</v>
      </c>
      <c r="AK11" s="25">
        <v>20863</v>
      </c>
      <c r="AL11" s="25">
        <v>20683</v>
      </c>
      <c r="AM11" s="25">
        <v>20817</v>
      </c>
      <c r="AN11" s="25">
        <v>21645</v>
      </c>
      <c r="AO11" s="25">
        <v>21805</v>
      </c>
      <c r="AP11" s="25">
        <v>21805</v>
      </c>
      <c r="AQ11" s="8"/>
    </row>
    <row r="12" spans="1:43" ht="13.5" customHeight="1" x14ac:dyDescent="0.3">
      <c r="A12" s="1"/>
      <c r="B12" s="90" t="s">
        <v>49</v>
      </c>
      <c r="C12" s="96">
        <v>10175</v>
      </c>
      <c r="D12" s="97">
        <v>20.069999694824219</v>
      </c>
      <c r="E12" s="98">
        <v>11220</v>
      </c>
      <c r="F12" s="99">
        <v>21.590000152587891</v>
      </c>
      <c r="G12" s="98">
        <f t="shared" ref="G12:G34" si="3">E12-C12</f>
        <v>1045</v>
      </c>
      <c r="H12" s="100">
        <f t="shared" ref="H12:H34" si="4">F12-D12</f>
        <v>1.5200004577636719</v>
      </c>
      <c r="I12" s="88"/>
      <c r="J12" s="90" t="s">
        <v>49</v>
      </c>
      <c r="K12" s="96">
        <v>10475</v>
      </c>
      <c r="L12" s="97">
        <v>20.959999084472656</v>
      </c>
      <c r="M12" s="98">
        <v>11464</v>
      </c>
      <c r="N12" s="99">
        <v>24.010000228881836</v>
      </c>
      <c r="O12" s="130"/>
      <c r="P12" s="98">
        <f t="shared" ref="P12:P34" si="5">M12-K12</f>
        <v>989</v>
      </c>
      <c r="Q12" s="100">
        <f t="shared" si="2"/>
        <v>3.0500011444091797</v>
      </c>
      <c r="R12" s="1"/>
      <c r="S12" s="4"/>
      <c r="T12" s="36" t="s">
        <v>20</v>
      </c>
      <c r="U12" s="37"/>
      <c r="V12" s="38"/>
      <c r="W12" s="39">
        <v>7253</v>
      </c>
      <c r="X12" s="4"/>
      <c r="Y12" s="39">
        <v>3841</v>
      </c>
      <c r="Z12" s="4"/>
      <c r="AA12" s="4"/>
      <c r="AB12" s="36" t="s">
        <v>20</v>
      </c>
      <c r="AC12" s="37"/>
      <c r="AD12" s="38"/>
      <c r="AE12" s="39">
        <v>3095</v>
      </c>
      <c r="AF12" s="4"/>
      <c r="AG12" s="4"/>
      <c r="AH12" s="4"/>
      <c r="AI12" s="8"/>
      <c r="AJ12" s="27" t="s">
        <v>81</v>
      </c>
      <c r="AK12" s="22">
        <v>1100</v>
      </c>
      <c r="AL12" s="22">
        <v>1100</v>
      </c>
      <c r="AM12" s="22">
        <v>1100</v>
      </c>
      <c r="AN12" s="22">
        <v>1100</v>
      </c>
      <c r="AO12" s="22">
        <v>1100</v>
      </c>
      <c r="AP12" s="22">
        <v>1100</v>
      </c>
      <c r="AQ12" s="8"/>
    </row>
    <row r="13" spans="1:43" ht="13.5" customHeight="1" thickBot="1" x14ac:dyDescent="0.35">
      <c r="A13" s="1"/>
      <c r="B13" s="90" t="s">
        <v>50</v>
      </c>
      <c r="C13" s="96">
        <v>9975</v>
      </c>
      <c r="D13" s="97">
        <v>20.799999237060547</v>
      </c>
      <c r="E13" s="98">
        <v>11148</v>
      </c>
      <c r="F13" s="99">
        <v>20.379999160766602</v>
      </c>
      <c r="G13" s="98">
        <f t="shared" si="3"/>
        <v>1173</v>
      </c>
      <c r="H13" s="100">
        <f t="shared" si="4"/>
        <v>-0.42000007629394531</v>
      </c>
      <c r="I13" s="88"/>
      <c r="J13" s="90" t="s">
        <v>50</v>
      </c>
      <c r="K13" s="96">
        <v>10225</v>
      </c>
      <c r="L13" s="97">
        <v>19.719999313354492</v>
      </c>
      <c r="M13" s="98">
        <v>11200</v>
      </c>
      <c r="N13" s="99">
        <v>22.709999084472656</v>
      </c>
      <c r="O13" s="130"/>
      <c r="P13" s="98">
        <f t="shared" si="5"/>
        <v>975</v>
      </c>
      <c r="Q13" s="100">
        <f t="shared" si="2"/>
        <v>2.9899997711181641</v>
      </c>
      <c r="R13" s="1"/>
      <c r="S13" s="4"/>
      <c r="T13" s="40" t="s">
        <v>21</v>
      </c>
      <c r="U13" s="41"/>
      <c r="V13" s="42"/>
      <c r="W13" s="45">
        <v>2436</v>
      </c>
      <c r="X13" s="4"/>
      <c r="Y13" s="45">
        <v>3162</v>
      </c>
      <c r="Z13" s="4"/>
      <c r="AA13" s="4"/>
      <c r="AB13" s="40" t="s">
        <v>21</v>
      </c>
      <c r="AC13" s="41"/>
      <c r="AD13" s="42"/>
      <c r="AE13" s="45">
        <v>2085</v>
      </c>
      <c r="AF13" s="4"/>
      <c r="AG13" s="4"/>
      <c r="AH13" s="4"/>
      <c r="AI13" s="8"/>
      <c r="AJ13" s="54" t="s">
        <v>78</v>
      </c>
      <c r="AK13" s="25">
        <v>21963</v>
      </c>
      <c r="AL13" s="25">
        <v>21783</v>
      </c>
      <c r="AM13" s="25">
        <v>21917</v>
      </c>
      <c r="AN13" s="25">
        <v>22745</v>
      </c>
      <c r="AO13" s="25">
        <v>22905</v>
      </c>
      <c r="AP13" s="25">
        <v>22905</v>
      </c>
      <c r="AQ13" s="8"/>
    </row>
    <row r="14" spans="1:43" ht="13.5" customHeight="1" thickBot="1" x14ac:dyDescent="0.35">
      <c r="A14" s="1"/>
      <c r="B14" s="90" t="s">
        <v>51</v>
      </c>
      <c r="C14" s="96">
        <v>9875</v>
      </c>
      <c r="D14" s="97">
        <v>19.610000610351563</v>
      </c>
      <c r="E14" s="98">
        <v>11022</v>
      </c>
      <c r="F14" s="99">
        <v>17.079999923706055</v>
      </c>
      <c r="G14" s="98">
        <f t="shared" si="3"/>
        <v>1147</v>
      </c>
      <c r="H14" s="100">
        <f t="shared" si="4"/>
        <v>-2.5300006866455078</v>
      </c>
      <c r="I14" s="88"/>
      <c r="J14" s="90" t="s">
        <v>51</v>
      </c>
      <c r="K14" s="96">
        <v>10200</v>
      </c>
      <c r="L14" s="97">
        <v>19.739999771118164</v>
      </c>
      <c r="M14" s="98">
        <v>11171</v>
      </c>
      <c r="N14" s="99">
        <v>20.459999084472656</v>
      </c>
      <c r="O14" s="130"/>
      <c r="P14" s="98">
        <f t="shared" si="5"/>
        <v>971</v>
      </c>
      <c r="Q14" s="100">
        <f t="shared" si="2"/>
        <v>0.71999931335449219</v>
      </c>
      <c r="R14" s="1"/>
      <c r="S14" s="15"/>
      <c r="T14" s="46" t="s">
        <v>22</v>
      </c>
      <c r="U14" s="47"/>
      <c r="V14" s="47"/>
      <c r="W14" s="53">
        <f>SUM(W12:W13)</f>
        <v>9689</v>
      </c>
      <c r="X14" s="4"/>
      <c r="Y14" s="53">
        <f>SUM(Y12:Y13)</f>
        <v>7003</v>
      </c>
      <c r="Z14" s="4"/>
      <c r="AA14" s="15"/>
      <c r="AB14" s="46" t="s">
        <v>22</v>
      </c>
      <c r="AC14" s="47"/>
      <c r="AD14" s="47"/>
      <c r="AE14" s="53">
        <f>SUM(AE12:AE13)</f>
        <v>5180</v>
      </c>
      <c r="AF14" s="4"/>
      <c r="AG14" s="55"/>
      <c r="AH14" s="4"/>
      <c r="AI14" s="8"/>
      <c r="AJ14" s="54"/>
      <c r="AK14" s="26"/>
      <c r="AL14" s="26"/>
      <c r="AM14" s="26"/>
      <c r="AN14" s="26"/>
      <c r="AO14" s="26"/>
      <c r="AP14" s="26"/>
      <c r="AQ14" s="8"/>
    </row>
    <row r="15" spans="1:43" ht="13.5" customHeight="1" x14ac:dyDescent="0.3">
      <c r="A15" s="1"/>
      <c r="B15" s="90" t="s">
        <v>52</v>
      </c>
      <c r="C15" s="96">
        <v>10200</v>
      </c>
      <c r="D15" s="97">
        <v>19.719999313354492</v>
      </c>
      <c r="E15" s="98">
        <v>11049</v>
      </c>
      <c r="F15" s="99">
        <v>21.770000457763672</v>
      </c>
      <c r="G15" s="98">
        <f t="shared" si="3"/>
        <v>849</v>
      </c>
      <c r="H15" s="100">
        <f t="shared" si="4"/>
        <v>2.0500011444091797</v>
      </c>
      <c r="I15" s="88"/>
      <c r="J15" s="90" t="s">
        <v>52</v>
      </c>
      <c r="K15" s="96">
        <v>10450</v>
      </c>
      <c r="L15" s="97">
        <v>19.739999771118164</v>
      </c>
      <c r="M15" s="98">
        <v>11439</v>
      </c>
      <c r="N15" s="99">
        <v>23.129999160766602</v>
      </c>
      <c r="O15" s="130"/>
      <c r="P15" s="98">
        <f>M15-K15</f>
        <v>989</v>
      </c>
      <c r="Q15" s="100">
        <f t="shared" si="2"/>
        <v>3.3899993896484375</v>
      </c>
      <c r="R15" s="1"/>
      <c r="S15" s="4"/>
      <c r="T15" s="4"/>
      <c r="U15" s="48" t="s">
        <v>44</v>
      </c>
      <c r="V15" s="49">
        <v>-441</v>
      </c>
      <c r="W15" s="19"/>
      <c r="X15" s="4"/>
      <c r="Y15" s="19"/>
      <c r="Z15" s="4"/>
      <c r="AA15" s="4"/>
      <c r="AB15" s="4"/>
      <c r="AC15" s="48" t="s">
        <v>44</v>
      </c>
      <c r="AD15" s="49">
        <v>186</v>
      </c>
      <c r="AE15" s="19"/>
      <c r="AF15" s="4"/>
      <c r="AG15" s="4"/>
      <c r="AH15" s="4"/>
      <c r="AI15" s="8"/>
      <c r="AJ15" s="27"/>
      <c r="AK15" s="26"/>
      <c r="AL15" s="26"/>
      <c r="AM15" s="26"/>
      <c r="AN15" s="26"/>
      <c r="AO15" s="26"/>
      <c r="AP15" s="26"/>
      <c r="AQ15" s="8"/>
    </row>
    <row r="16" spans="1:43" ht="13.5" customHeight="1" x14ac:dyDescent="0.3">
      <c r="A16" s="1"/>
      <c r="B16" s="90" t="s">
        <v>53</v>
      </c>
      <c r="C16" s="96">
        <v>11250</v>
      </c>
      <c r="D16" s="97">
        <v>19.879999160766602</v>
      </c>
      <c r="E16" s="98">
        <v>11655</v>
      </c>
      <c r="F16" s="99">
        <v>22.440000534057617</v>
      </c>
      <c r="G16" s="98">
        <f t="shared" si="3"/>
        <v>405</v>
      </c>
      <c r="H16" s="100">
        <f t="shared" si="4"/>
        <v>2.5600013732910156</v>
      </c>
      <c r="I16" s="88"/>
      <c r="J16" s="90" t="s">
        <v>53</v>
      </c>
      <c r="K16" s="96">
        <v>11575</v>
      </c>
      <c r="L16" s="97">
        <v>21.899999618530273</v>
      </c>
      <c r="M16" s="98">
        <v>12401</v>
      </c>
      <c r="N16" s="99">
        <v>26.989999771118164</v>
      </c>
      <c r="O16" s="130"/>
      <c r="P16" s="98">
        <f t="shared" si="5"/>
        <v>826</v>
      </c>
      <c r="Q16" s="100">
        <f t="shared" si="2"/>
        <v>5.0900001525878906</v>
      </c>
      <c r="R16" s="1"/>
      <c r="S16" s="4"/>
      <c r="T16" s="4"/>
      <c r="U16" s="48" t="s">
        <v>24</v>
      </c>
      <c r="V16" s="49">
        <v>-250</v>
      </c>
      <c r="W16" s="19"/>
      <c r="X16" s="4"/>
      <c r="Y16" s="19"/>
      <c r="Z16" s="4"/>
      <c r="AA16" s="4"/>
      <c r="AB16" s="4"/>
      <c r="AC16" s="48" t="s">
        <v>24</v>
      </c>
      <c r="AD16" s="49">
        <v>-549</v>
      </c>
      <c r="AE16" s="19"/>
      <c r="AF16" s="4"/>
      <c r="AG16" s="4"/>
      <c r="AH16" s="4"/>
      <c r="AI16" s="8"/>
      <c r="AJ16" s="27"/>
      <c r="AK16" s="26"/>
      <c r="AL16" s="26"/>
      <c r="AM16" s="26"/>
      <c r="AN16" s="26"/>
      <c r="AO16" s="26"/>
      <c r="AP16" s="26"/>
      <c r="AQ16" s="8"/>
    </row>
    <row r="17" spans="1:43" ht="13.5" customHeight="1" x14ac:dyDescent="0.3">
      <c r="A17" s="1"/>
      <c r="B17" s="90" t="s">
        <v>54</v>
      </c>
      <c r="C17" s="96">
        <v>13375</v>
      </c>
      <c r="D17" s="97">
        <v>30.809999465942383</v>
      </c>
      <c r="E17" s="98">
        <v>13483</v>
      </c>
      <c r="F17" s="99">
        <v>37.139999389648438</v>
      </c>
      <c r="G17" s="98">
        <f t="shared" si="3"/>
        <v>108</v>
      </c>
      <c r="H17" s="100">
        <f t="shared" si="4"/>
        <v>6.3299999237060547</v>
      </c>
      <c r="I17" s="88"/>
      <c r="J17" s="90" t="s">
        <v>54</v>
      </c>
      <c r="K17" s="96">
        <v>13750</v>
      </c>
      <c r="L17" s="97">
        <v>43.330001831054688</v>
      </c>
      <c r="M17" s="98">
        <v>13921</v>
      </c>
      <c r="N17" s="99">
        <v>34.040000915527344</v>
      </c>
      <c r="O17" s="130"/>
      <c r="P17" s="98">
        <f t="shared" si="5"/>
        <v>171</v>
      </c>
      <c r="Q17" s="100">
        <f t="shared" si="2"/>
        <v>-9.2900009155273438</v>
      </c>
      <c r="R17" s="1"/>
      <c r="S17" s="4"/>
      <c r="T17" s="4"/>
      <c r="U17" s="48" t="s">
        <v>25</v>
      </c>
      <c r="V17" s="49">
        <v>-441</v>
      </c>
      <c r="W17" s="19"/>
      <c r="X17" s="4"/>
      <c r="Y17" s="19"/>
      <c r="Z17" s="4"/>
      <c r="AA17" s="4"/>
      <c r="AB17" s="4"/>
      <c r="AC17" s="48" t="s">
        <v>25</v>
      </c>
      <c r="AD17" s="49">
        <v>-1708</v>
      </c>
      <c r="AE17" s="19"/>
      <c r="AF17" s="4"/>
      <c r="AG17" s="4"/>
      <c r="AH17" s="4"/>
      <c r="AI17" s="8"/>
      <c r="AJ17" s="27" t="s">
        <v>10</v>
      </c>
      <c r="AK17" s="35">
        <v>15100</v>
      </c>
      <c r="AL17" s="35">
        <v>15300</v>
      </c>
      <c r="AM17" s="35">
        <v>17600</v>
      </c>
      <c r="AN17" s="35">
        <v>17100</v>
      </c>
      <c r="AO17" s="35">
        <v>16400</v>
      </c>
      <c r="AP17" s="35">
        <v>16265</v>
      </c>
      <c r="AQ17" s="8"/>
    </row>
    <row r="18" spans="1:43" ht="13.5" customHeight="1" x14ac:dyDescent="0.3">
      <c r="A18" s="1"/>
      <c r="B18" s="90" t="s">
        <v>55</v>
      </c>
      <c r="C18" s="96">
        <v>14825</v>
      </c>
      <c r="D18" s="97">
        <v>34.549999237060547</v>
      </c>
      <c r="E18" s="98">
        <v>14916</v>
      </c>
      <c r="F18" s="99">
        <v>38.990001678466797</v>
      </c>
      <c r="G18" s="98">
        <f t="shared" si="3"/>
        <v>91</v>
      </c>
      <c r="H18" s="100">
        <f t="shared" si="4"/>
        <v>4.44000244140625</v>
      </c>
      <c r="I18" s="88"/>
      <c r="J18" s="90" t="s">
        <v>55</v>
      </c>
      <c r="K18" s="96">
        <v>15050</v>
      </c>
      <c r="L18" s="97">
        <v>26.75</v>
      </c>
      <c r="M18" s="98">
        <v>15067</v>
      </c>
      <c r="N18" s="99">
        <v>29.870000839233398</v>
      </c>
      <c r="O18" s="130"/>
      <c r="P18" s="98">
        <f t="shared" si="5"/>
        <v>17</v>
      </c>
      <c r="Q18" s="100">
        <f t="shared" si="2"/>
        <v>3.1200008392333984</v>
      </c>
      <c r="R18" s="1"/>
      <c r="S18" s="4"/>
      <c r="T18" s="4"/>
      <c r="U18" s="50" t="s">
        <v>26</v>
      </c>
      <c r="V18" s="51"/>
      <c r="W18" s="52">
        <v>-1132</v>
      </c>
      <c r="X18" s="4"/>
      <c r="Y18" s="52">
        <v>-1457</v>
      </c>
      <c r="Z18" s="4"/>
      <c r="AA18" s="4"/>
      <c r="AB18" s="4"/>
      <c r="AC18" s="50" t="s">
        <v>26</v>
      </c>
      <c r="AD18" s="51"/>
      <c r="AE18" s="52">
        <v>-2071</v>
      </c>
      <c r="AF18" s="4"/>
      <c r="AG18" s="4"/>
      <c r="AH18" s="4"/>
      <c r="AI18" s="8"/>
      <c r="AJ18" s="27"/>
      <c r="AK18" s="26"/>
      <c r="AL18" s="26"/>
      <c r="AM18" s="26"/>
      <c r="AN18" s="26"/>
      <c r="AO18" s="26"/>
      <c r="AP18" s="26"/>
      <c r="AQ18" s="8"/>
    </row>
    <row r="19" spans="1:43" ht="13.5" customHeight="1" x14ac:dyDescent="0.3">
      <c r="A19" s="1"/>
      <c r="B19" s="90" t="s">
        <v>56</v>
      </c>
      <c r="C19" s="96">
        <v>15375</v>
      </c>
      <c r="D19" s="97">
        <v>27.739999771118164</v>
      </c>
      <c r="E19" s="98">
        <v>15344</v>
      </c>
      <c r="F19" s="99">
        <v>37.580001831054688</v>
      </c>
      <c r="G19" s="98">
        <f t="shared" si="3"/>
        <v>-31</v>
      </c>
      <c r="H19" s="100">
        <f t="shared" si="4"/>
        <v>9.8400020599365234</v>
      </c>
      <c r="I19" s="88"/>
      <c r="J19" s="90" t="s">
        <v>56</v>
      </c>
      <c r="K19" s="96">
        <v>15350</v>
      </c>
      <c r="L19" s="125">
        <v>26.739999771118164</v>
      </c>
      <c r="M19" s="98">
        <v>15303</v>
      </c>
      <c r="N19" s="99">
        <v>36.630001068115234</v>
      </c>
      <c r="O19" s="130"/>
      <c r="P19" s="98">
        <f t="shared" si="5"/>
        <v>-47</v>
      </c>
      <c r="Q19" s="100">
        <f t="shared" si="2"/>
        <v>9.8900012969970703</v>
      </c>
      <c r="R19" s="1"/>
      <c r="S19" s="4"/>
      <c r="T19" s="10" t="s">
        <v>27</v>
      </c>
      <c r="U19" s="11"/>
      <c r="V19" s="12"/>
      <c r="W19" s="17">
        <v>19303</v>
      </c>
      <c r="X19" s="4"/>
      <c r="Y19" s="17">
        <v>21398</v>
      </c>
      <c r="Z19" s="4"/>
      <c r="AA19" s="4"/>
      <c r="AB19" s="10" t="s">
        <v>27</v>
      </c>
      <c r="AC19" s="11"/>
      <c r="AD19" s="12"/>
      <c r="AE19" s="17">
        <v>23564</v>
      </c>
      <c r="AF19" s="4"/>
      <c r="AG19" s="4"/>
      <c r="AH19" s="4"/>
      <c r="AI19" s="8"/>
      <c r="AJ19" s="27" t="s">
        <v>11</v>
      </c>
      <c r="AK19" s="25">
        <v>1740</v>
      </c>
      <c r="AL19" s="25">
        <v>1740</v>
      </c>
      <c r="AM19" s="25">
        <v>1740</v>
      </c>
      <c r="AN19" s="25">
        <v>1740</v>
      </c>
      <c r="AO19" s="25">
        <v>1740</v>
      </c>
      <c r="AP19" s="25">
        <v>1740</v>
      </c>
      <c r="AQ19" s="8"/>
    </row>
    <row r="20" spans="1:43" ht="13.5" customHeight="1" x14ac:dyDescent="0.3">
      <c r="A20" s="1"/>
      <c r="B20" s="90" t="s">
        <v>57</v>
      </c>
      <c r="C20" s="96">
        <v>15625</v>
      </c>
      <c r="D20" s="97">
        <v>38.110000610351563</v>
      </c>
      <c r="E20" s="98">
        <v>15564</v>
      </c>
      <c r="F20" s="99">
        <v>40.740001678466797</v>
      </c>
      <c r="G20" s="98">
        <f t="shared" si="3"/>
        <v>-61</v>
      </c>
      <c r="H20" s="100">
        <f t="shared" si="4"/>
        <v>2.6300010681152344</v>
      </c>
      <c r="I20" s="88"/>
      <c r="J20" s="90" t="s">
        <v>57</v>
      </c>
      <c r="K20" s="96">
        <v>15500</v>
      </c>
      <c r="L20" s="97">
        <v>29.659999847412109</v>
      </c>
      <c r="M20" s="98">
        <v>15394</v>
      </c>
      <c r="N20" s="99">
        <v>42.599998474121094</v>
      </c>
      <c r="O20" s="130"/>
      <c r="P20" s="98">
        <f t="shared" si="5"/>
        <v>-106</v>
      </c>
      <c r="Q20" s="100">
        <f t="shared" si="2"/>
        <v>12.939998626708984</v>
      </c>
      <c r="R20" s="1"/>
      <c r="S20" s="4"/>
      <c r="T20" s="36" t="s">
        <v>130</v>
      </c>
      <c r="U20" s="37"/>
      <c r="V20" s="38"/>
      <c r="W20" s="39">
        <v>16425</v>
      </c>
      <c r="X20" s="4"/>
      <c r="Y20" s="39">
        <v>17350</v>
      </c>
      <c r="Z20" s="4"/>
      <c r="AA20" s="4"/>
      <c r="AB20" s="36" t="s">
        <v>28</v>
      </c>
      <c r="AC20" s="37"/>
      <c r="AD20" s="38"/>
      <c r="AE20" s="39">
        <v>19350</v>
      </c>
      <c r="AF20" s="4"/>
      <c r="AG20" s="4"/>
      <c r="AH20" s="4"/>
      <c r="AI20" s="8"/>
      <c r="AJ20" s="27"/>
      <c r="AK20" s="26"/>
      <c r="AL20" s="26"/>
      <c r="AM20" s="26"/>
      <c r="AN20" s="26"/>
      <c r="AO20" s="26"/>
      <c r="AP20" s="26"/>
      <c r="AQ20" s="8"/>
    </row>
    <row r="21" spans="1:43" ht="13.5" customHeight="1" x14ac:dyDescent="0.3">
      <c r="A21" s="1"/>
      <c r="B21" s="90" t="s">
        <v>58</v>
      </c>
      <c r="C21" s="96">
        <v>15850</v>
      </c>
      <c r="D21" s="97">
        <v>36.659999847412109</v>
      </c>
      <c r="E21" s="101">
        <v>15814</v>
      </c>
      <c r="F21" s="99">
        <v>44.319999694824219</v>
      </c>
      <c r="G21" s="98">
        <f t="shared" si="3"/>
        <v>-36</v>
      </c>
      <c r="H21" s="100">
        <f t="shared" si="4"/>
        <v>7.6599998474121094</v>
      </c>
      <c r="I21" s="88"/>
      <c r="J21" s="90" t="s">
        <v>58</v>
      </c>
      <c r="K21" s="96">
        <v>15675</v>
      </c>
      <c r="L21" s="97">
        <v>34.159999847412109</v>
      </c>
      <c r="M21" s="98">
        <v>15588</v>
      </c>
      <c r="N21" s="99">
        <v>43.180000305175781</v>
      </c>
      <c r="O21" s="130"/>
      <c r="P21" s="98">
        <f t="shared" si="5"/>
        <v>-87</v>
      </c>
      <c r="Q21" s="100">
        <f t="shared" si="2"/>
        <v>9.0200004577636719</v>
      </c>
      <c r="R21" s="1"/>
      <c r="S21" s="4"/>
      <c r="T21" s="10" t="s">
        <v>29</v>
      </c>
      <c r="U21" s="11"/>
      <c r="V21" s="12"/>
      <c r="W21" s="17">
        <v>1734</v>
      </c>
      <c r="X21" s="4"/>
      <c r="Y21" s="17">
        <v>1725</v>
      </c>
      <c r="Z21" s="4"/>
      <c r="AA21" s="4"/>
      <c r="AB21" s="10" t="s">
        <v>29</v>
      </c>
      <c r="AC21" s="11"/>
      <c r="AD21" s="12"/>
      <c r="AE21" s="17">
        <v>1854</v>
      </c>
      <c r="AF21" s="4"/>
      <c r="AG21" s="4"/>
      <c r="AH21" s="4"/>
      <c r="AI21" s="8"/>
      <c r="AJ21" s="54" t="s">
        <v>84</v>
      </c>
      <c r="AK21" s="25">
        <v>16840</v>
      </c>
      <c r="AL21" s="25">
        <v>17040</v>
      </c>
      <c r="AM21" s="25">
        <v>19340</v>
      </c>
      <c r="AN21" s="25">
        <v>18840</v>
      </c>
      <c r="AO21" s="25">
        <v>18140</v>
      </c>
      <c r="AP21" s="25">
        <v>18005</v>
      </c>
      <c r="AQ21" s="8"/>
    </row>
    <row r="22" spans="1:43" ht="13.5" customHeight="1" x14ac:dyDescent="0.3">
      <c r="A22" s="1"/>
      <c r="B22" s="90" t="s">
        <v>59</v>
      </c>
      <c r="C22" s="96">
        <v>15875</v>
      </c>
      <c r="D22" s="97">
        <v>34.810001373291016</v>
      </c>
      <c r="E22" s="98">
        <v>15812</v>
      </c>
      <c r="F22" s="99">
        <v>46.009998321533203</v>
      </c>
      <c r="G22" s="98">
        <f t="shared" si="3"/>
        <v>-63</v>
      </c>
      <c r="H22" s="100">
        <f t="shared" si="4"/>
        <v>11.199996948242188</v>
      </c>
      <c r="I22" s="88"/>
      <c r="J22" s="90" t="s">
        <v>59</v>
      </c>
      <c r="K22" s="96">
        <v>15725</v>
      </c>
      <c r="L22" s="125">
        <v>31.989999771118164</v>
      </c>
      <c r="M22" s="98">
        <v>15656</v>
      </c>
      <c r="N22" s="99">
        <v>42.919998168945313</v>
      </c>
      <c r="O22" s="130"/>
      <c r="P22" s="98">
        <f t="shared" si="5"/>
        <v>-69</v>
      </c>
      <c r="Q22" s="100">
        <f t="shared" si="2"/>
        <v>10.929998397827148</v>
      </c>
      <c r="R22" s="1"/>
      <c r="S22" s="4"/>
      <c r="T22" s="10" t="s">
        <v>30</v>
      </c>
      <c r="U22" s="11"/>
      <c r="V22" s="12"/>
      <c r="W22" s="17">
        <v>18159</v>
      </c>
      <c r="X22" s="4"/>
      <c r="Y22" s="17">
        <v>19075</v>
      </c>
      <c r="Z22" s="4"/>
      <c r="AA22" s="4"/>
      <c r="AB22" s="10" t="s">
        <v>30</v>
      </c>
      <c r="AC22" s="11"/>
      <c r="AD22" s="12"/>
      <c r="AE22" s="17">
        <v>21204</v>
      </c>
      <c r="AF22" s="4"/>
      <c r="AG22" s="4"/>
      <c r="AH22" s="4"/>
      <c r="AI22" s="8"/>
      <c r="AJ22" s="54"/>
      <c r="AK22" s="26"/>
      <c r="AL22" s="26"/>
      <c r="AM22" s="26"/>
      <c r="AN22" s="26"/>
      <c r="AO22" s="26"/>
      <c r="AP22" s="26"/>
      <c r="AQ22" s="8"/>
    </row>
    <row r="23" spans="1:43" ht="13.5" customHeight="1" x14ac:dyDescent="0.3">
      <c r="A23" s="1"/>
      <c r="B23" s="90" t="s">
        <v>60</v>
      </c>
      <c r="C23" s="96">
        <v>15750</v>
      </c>
      <c r="D23" s="97">
        <v>32.5</v>
      </c>
      <c r="E23" s="98">
        <v>15689</v>
      </c>
      <c r="F23" s="99">
        <v>49.680000305175781</v>
      </c>
      <c r="G23" s="98">
        <f t="shared" si="3"/>
        <v>-61</v>
      </c>
      <c r="H23" s="100">
        <f t="shared" si="4"/>
        <v>17.180000305175781</v>
      </c>
      <c r="I23" s="88"/>
      <c r="J23" s="90" t="s">
        <v>60</v>
      </c>
      <c r="K23" s="96">
        <v>15550</v>
      </c>
      <c r="L23" s="97">
        <v>27.739999771118164</v>
      </c>
      <c r="M23" s="98">
        <v>15517</v>
      </c>
      <c r="N23" s="99">
        <v>31.459999084472656</v>
      </c>
      <c r="O23" s="130"/>
      <c r="P23" s="98">
        <f t="shared" si="5"/>
        <v>-33</v>
      </c>
      <c r="Q23" s="100">
        <f t="shared" si="2"/>
        <v>3.7199993133544922</v>
      </c>
      <c r="R23" s="1"/>
      <c r="S23" s="4"/>
      <c r="T23" s="10" t="s">
        <v>31</v>
      </c>
      <c r="U23" s="11"/>
      <c r="V23" s="12"/>
      <c r="W23" s="17">
        <v>1144</v>
      </c>
      <c r="X23" s="4"/>
      <c r="Y23" s="17">
        <v>2323</v>
      </c>
      <c r="Z23" s="4"/>
      <c r="AA23" s="4"/>
      <c r="AB23" s="10" t="s">
        <v>31</v>
      </c>
      <c r="AC23" s="11"/>
      <c r="AD23" s="12"/>
      <c r="AE23" s="17">
        <v>2360</v>
      </c>
      <c r="AF23" s="4"/>
      <c r="AG23" s="4"/>
      <c r="AH23" s="4"/>
      <c r="AI23" s="8"/>
      <c r="AJ23" s="27"/>
      <c r="AK23" s="26"/>
      <c r="AL23" s="26"/>
      <c r="AM23" s="26"/>
      <c r="AN23" s="26"/>
      <c r="AO23" s="26"/>
      <c r="AP23" s="26"/>
      <c r="AQ23" s="8"/>
    </row>
    <row r="24" spans="1:43" ht="13.5" customHeight="1" x14ac:dyDescent="0.3">
      <c r="A24" s="1"/>
      <c r="B24" s="90" t="s">
        <v>61</v>
      </c>
      <c r="C24" s="96">
        <v>15725</v>
      </c>
      <c r="D24" s="97">
        <v>34.659999847412109</v>
      </c>
      <c r="E24" s="98">
        <v>15664</v>
      </c>
      <c r="F24" s="99">
        <v>49.5</v>
      </c>
      <c r="G24" s="98">
        <f t="shared" si="3"/>
        <v>-61</v>
      </c>
      <c r="H24" s="100">
        <f t="shared" si="4"/>
        <v>14.840000152587891</v>
      </c>
      <c r="I24" s="88"/>
      <c r="J24" s="90" t="s">
        <v>61</v>
      </c>
      <c r="K24" s="96">
        <v>15525</v>
      </c>
      <c r="L24" s="97">
        <v>32.200000762939453</v>
      </c>
      <c r="M24" s="98">
        <v>15484</v>
      </c>
      <c r="N24" s="99">
        <v>35.479999542236328</v>
      </c>
      <c r="O24" s="130"/>
      <c r="P24" s="98">
        <f t="shared" si="5"/>
        <v>-41</v>
      </c>
      <c r="Q24" s="100">
        <f t="shared" si="2"/>
        <v>3.279998779296875</v>
      </c>
      <c r="R24" s="1"/>
      <c r="S24" s="4"/>
      <c r="T24" s="4"/>
      <c r="U24" s="4"/>
      <c r="V24" s="4"/>
      <c r="W24" s="16"/>
      <c r="X24" s="4"/>
      <c r="Y24" s="16"/>
      <c r="Z24" s="4"/>
      <c r="AA24" s="4"/>
      <c r="AB24" s="4"/>
      <c r="AC24" s="4"/>
      <c r="AD24" s="4"/>
      <c r="AE24" s="16"/>
      <c r="AF24" s="4"/>
      <c r="AG24" s="4"/>
      <c r="AH24" s="4"/>
      <c r="AI24" s="8"/>
      <c r="AJ24" s="54" t="s">
        <v>82</v>
      </c>
      <c r="AK24" s="25">
        <v>5123</v>
      </c>
      <c r="AL24" s="25">
        <v>4743</v>
      </c>
      <c r="AM24" s="25">
        <v>2577</v>
      </c>
      <c r="AN24" s="25">
        <v>3905</v>
      </c>
      <c r="AO24" s="25">
        <v>4765</v>
      </c>
      <c r="AP24" s="25">
        <v>4900</v>
      </c>
      <c r="AQ24" s="8"/>
    </row>
    <row r="25" spans="1:43" ht="13.5" customHeight="1" x14ac:dyDescent="0.3">
      <c r="A25" s="1"/>
      <c r="B25" s="90" t="s">
        <v>62</v>
      </c>
      <c r="C25" s="96">
        <v>15400</v>
      </c>
      <c r="D25" s="97">
        <v>30.809999465942383</v>
      </c>
      <c r="E25" s="98">
        <v>15442</v>
      </c>
      <c r="F25" s="99">
        <v>32.279998779296875</v>
      </c>
      <c r="G25" s="98">
        <f t="shared" si="3"/>
        <v>42</v>
      </c>
      <c r="H25" s="100">
        <f t="shared" si="4"/>
        <v>1.4699993133544922</v>
      </c>
      <c r="I25" s="88"/>
      <c r="J25" s="90" t="s">
        <v>62</v>
      </c>
      <c r="K25" s="96">
        <v>15350</v>
      </c>
      <c r="L25" s="97">
        <v>31.989999771118164</v>
      </c>
      <c r="M25" s="98">
        <v>15273</v>
      </c>
      <c r="N25" s="99">
        <v>33.220001220703125</v>
      </c>
      <c r="O25" s="130"/>
      <c r="P25" s="98">
        <f t="shared" si="5"/>
        <v>-77</v>
      </c>
      <c r="Q25" s="100">
        <f t="shared" si="2"/>
        <v>1.2300014495849609</v>
      </c>
      <c r="R25" s="1"/>
      <c r="S25" s="4"/>
      <c r="T25" s="4"/>
      <c r="U25" s="4"/>
      <c r="V25" s="4"/>
      <c r="W25" s="16"/>
      <c r="X25" s="4"/>
      <c r="Y25" s="16"/>
      <c r="Z25" s="4"/>
      <c r="AA25" s="4"/>
      <c r="AB25" s="4"/>
      <c r="AC25" s="4"/>
      <c r="AD25" s="4"/>
      <c r="AE25" s="16"/>
      <c r="AF25" s="4"/>
      <c r="AG25" s="4"/>
      <c r="AH25" s="4"/>
      <c r="AI25" s="8"/>
      <c r="AJ25" s="54"/>
      <c r="AK25" s="26"/>
      <c r="AL25" s="26"/>
      <c r="AM25" s="26"/>
      <c r="AN25" s="26"/>
      <c r="AO25" s="26"/>
      <c r="AP25" s="26"/>
      <c r="AQ25" s="8"/>
    </row>
    <row r="26" spans="1:43" ht="13.5" customHeight="1" x14ac:dyDescent="0.3">
      <c r="A26" s="1"/>
      <c r="B26" s="90" t="s">
        <v>63</v>
      </c>
      <c r="C26" s="96">
        <v>15325</v>
      </c>
      <c r="D26" s="97">
        <v>30.170000076293945</v>
      </c>
      <c r="E26" s="98">
        <v>15263</v>
      </c>
      <c r="F26" s="99">
        <v>26.950000762939453</v>
      </c>
      <c r="G26" s="98">
        <f t="shared" si="3"/>
        <v>-62</v>
      </c>
      <c r="H26" s="100">
        <f t="shared" si="4"/>
        <v>-3.2199993133544922</v>
      </c>
      <c r="I26" s="88"/>
      <c r="J26" s="90" t="s">
        <v>63</v>
      </c>
      <c r="K26" s="96">
        <v>15425</v>
      </c>
      <c r="L26" s="97">
        <v>31.399999618530273</v>
      </c>
      <c r="M26" s="98">
        <v>15219</v>
      </c>
      <c r="N26" s="99">
        <v>29.719999313354492</v>
      </c>
      <c r="O26" s="130"/>
      <c r="P26" s="98">
        <f t="shared" si="5"/>
        <v>-206</v>
      </c>
      <c r="Q26" s="100">
        <f t="shared" si="2"/>
        <v>-1.6800003051757813</v>
      </c>
      <c r="R26" s="1"/>
      <c r="S26" s="4"/>
      <c r="T26" s="7" t="s">
        <v>131</v>
      </c>
      <c r="U26" s="4"/>
      <c r="V26" s="4"/>
      <c r="W26" s="16"/>
      <c r="X26" s="4"/>
      <c r="Y26" s="16"/>
      <c r="Z26" s="4"/>
      <c r="AA26" s="4"/>
      <c r="AB26" s="7" t="s">
        <v>93</v>
      </c>
      <c r="AC26" s="4"/>
      <c r="AD26" s="4"/>
      <c r="AE26" s="16"/>
      <c r="AF26" s="4"/>
      <c r="AG26" s="4"/>
      <c r="AH26" s="4"/>
      <c r="AI26" s="8"/>
      <c r="AJ26" s="26"/>
      <c r="AK26" s="26"/>
      <c r="AL26" s="26"/>
      <c r="AM26" s="26"/>
      <c r="AN26" s="26"/>
      <c r="AO26" s="26"/>
      <c r="AP26" s="26"/>
      <c r="AQ26" s="8"/>
    </row>
    <row r="27" spans="1:43" ht="13.5" customHeight="1" x14ac:dyDescent="0.3">
      <c r="A27" s="1"/>
      <c r="B27" s="90" t="s">
        <v>64</v>
      </c>
      <c r="C27" s="96">
        <v>15800</v>
      </c>
      <c r="D27" s="97">
        <v>30.809999465942383</v>
      </c>
      <c r="E27" s="98"/>
      <c r="F27" s="99"/>
      <c r="G27" s="98">
        <f t="shared" si="3"/>
        <v>-15800</v>
      </c>
      <c r="H27" s="100">
        <f t="shared" si="4"/>
        <v>-30.809999465942383</v>
      </c>
      <c r="I27" s="88"/>
      <c r="J27" s="90" t="s">
        <v>64</v>
      </c>
      <c r="K27" s="96">
        <v>15900</v>
      </c>
      <c r="L27" s="97">
        <v>31.399999618530273</v>
      </c>
      <c r="M27" s="98">
        <v>15922</v>
      </c>
      <c r="N27" s="99">
        <v>42.319999694824219</v>
      </c>
      <c r="O27" s="130"/>
      <c r="P27" s="98">
        <f t="shared" si="5"/>
        <v>22</v>
      </c>
      <c r="Q27" s="100">
        <f t="shared" si="2"/>
        <v>10.920000076293945</v>
      </c>
      <c r="R27" s="1"/>
      <c r="S27" s="4"/>
      <c r="T27" s="4"/>
      <c r="U27" s="4"/>
      <c r="V27" s="4"/>
      <c r="W27" s="16"/>
      <c r="X27" s="4"/>
      <c r="Y27" s="16"/>
      <c r="Z27" s="4"/>
      <c r="AA27" s="4"/>
      <c r="AB27" s="4"/>
      <c r="AC27" s="4"/>
      <c r="AD27" s="4"/>
      <c r="AE27" s="16"/>
      <c r="AF27" s="4"/>
      <c r="AG27" s="4"/>
      <c r="AH27" s="4"/>
      <c r="AI27" s="8"/>
      <c r="AJ27" s="29" t="s">
        <v>83</v>
      </c>
      <c r="AK27" s="26"/>
      <c r="AL27" s="26"/>
      <c r="AM27" s="26"/>
      <c r="AN27" s="26"/>
      <c r="AO27" s="26"/>
      <c r="AP27" s="26"/>
      <c r="AQ27" s="8"/>
    </row>
    <row r="28" spans="1:43" ht="13.5" customHeight="1" x14ac:dyDescent="0.3">
      <c r="A28" s="1"/>
      <c r="B28" s="90" t="s">
        <v>65</v>
      </c>
      <c r="C28" s="101">
        <v>16625</v>
      </c>
      <c r="D28" s="97">
        <v>40</v>
      </c>
      <c r="E28" s="98"/>
      <c r="F28" s="99"/>
      <c r="G28" s="98">
        <f t="shared" si="3"/>
        <v>-16625</v>
      </c>
      <c r="H28" s="100">
        <f t="shared" si="4"/>
        <v>-40</v>
      </c>
      <c r="I28" s="88"/>
      <c r="J28" s="90" t="s">
        <v>65</v>
      </c>
      <c r="K28" s="101">
        <v>16875</v>
      </c>
      <c r="L28" s="97">
        <v>40</v>
      </c>
      <c r="M28" s="101">
        <v>17260</v>
      </c>
      <c r="N28" s="99">
        <v>54.009998321533203</v>
      </c>
      <c r="O28" s="130"/>
      <c r="P28" s="98">
        <f t="shared" si="5"/>
        <v>385</v>
      </c>
      <c r="Q28" s="100">
        <f t="shared" si="2"/>
        <v>14.009998321533203</v>
      </c>
      <c r="R28" s="1"/>
      <c r="S28" s="4"/>
      <c r="T28" s="7" t="s">
        <v>32</v>
      </c>
      <c r="U28" s="4"/>
      <c r="V28" s="4"/>
      <c r="W28" s="16"/>
      <c r="X28" s="4"/>
      <c r="Y28" s="16"/>
      <c r="Z28" s="4"/>
      <c r="AA28" s="4"/>
      <c r="AB28" s="7" t="s">
        <v>32</v>
      </c>
      <c r="AC28" s="4"/>
      <c r="AD28" s="4"/>
      <c r="AE28" s="16"/>
      <c r="AF28" s="4"/>
      <c r="AG28" s="4"/>
      <c r="AH28" s="4"/>
      <c r="AI28" s="8"/>
      <c r="AJ28" s="27" t="s">
        <v>12</v>
      </c>
      <c r="AK28" s="22" t="s">
        <v>13</v>
      </c>
      <c r="AL28" s="22" t="s">
        <v>13</v>
      </c>
      <c r="AM28" s="22" t="s">
        <v>13</v>
      </c>
      <c r="AN28" s="22" t="s">
        <v>13</v>
      </c>
      <c r="AO28" s="22" t="s">
        <v>13</v>
      </c>
      <c r="AP28" s="22" t="s">
        <v>13</v>
      </c>
      <c r="AQ28" s="8"/>
    </row>
    <row r="29" spans="1:43" ht="13.5" customHeight="1" x14ac:dyDescent="0.3">
      <c r="A29" s="1"/>
      <c r="B29" s="90" t="s">
        <v>66</v>
      </c>
      <c r="C29" s="96">
        <v>16475</v>
      </c>
      <c r="D29" s="97">
        <v>37.770000457763672</v>
      </c>
      <c r="E29" s="98"/>
      <c r="F29" s="99"/>
      <c r="G29" s="98">
        <f t="shared" si="3"/>
        <v>-16475</v>
      </c>
      <c r="H29" s="100">
        <f t="shared" si="4"/>
        <v>-37.770000457763672</v>
      </c>
      <c r="I29" s="88"/>
      <c r="J29" s="90" t="s">
        <v>66</v>
      </c>
      <c r="K29" s="96">
        <v>16750</v>
      </c>
      <c r="L29" s="97">
        <v>37.5</v>
      </c>
      <c r="M29" s="98">
        <v>17008</v>
      </c>
      <c r="N29" s="99">
        <v>44.970001220703125</v>
      </c>
      <c r="O29" s="130"/>
      <c r="P29" s="98">
        <f t="shared" si="5"/>
        <v>258</v>
      </c>
      <c r="Q29" s="100">
        <f t="shared" si="2"/>
        <v>7.470001220703125</v>
      </c>
      <c r="R29" s="1"/>
      <c r="S29" s="4"/>
      <c r="T29" s="10" t="s">
        <v>33</v>
      </c>
      <c r="U29" s="11"/>
      <c r="V29" s="12"/>
      <c r="W29" s="17">
        <v>1160</v>
      </c>
      <c r="X29" s="4"/>
      <c r="Y29" s="17">
        <v>1160</v>
      </c>
      <c r="Z29" s="4"/>
      <c r="AA29" s="4"/>
      <c r="AB29" s="10" t="s">
        <v>33</v>
      </c>
      <c r="AC29" s="11"/>
      <c r="AD29" s="12"/>
      <c r="AE29" s="17">
        <v>1500</v>
      </c>
      <c r="AF29" s="4"/>
      <c r="AG29" s="4"/>
      <c r="AH29" s="4"/>
      <c r="AI29" s="8"/>
      <c r="AJ29" s="27" t="s">
        <v>14</v>
      </c>
      <c r="AK29" s="22" t="s">
        <v>13</v>
      </c>
      <c r="AL29" s="22" t="s">
        <v>13</v>
      </c>
      <c r="AM29" s="22" t="s">
        <v>13</v>
      </c>
      <c r="AN29" s="22" t="s">
        <v>13</v>
      </c>
      <c r="AO29" s="22" t="s">
        <v>13</v>
      </c>
      <c r="AP29" s="22" t="s">
        <v>13</v>
      </c>
      <c r="AQ29" s="8"/>
    </row>
    <row r="30" spans="1:43" ht="13.5" customHeight="1" x14ac:dyDescent="0.3">
      <c r="A30" s="1"/>
      <c r="B30" s="90" t="s">
        <v>67</v>
      </c>
      <c r="C30" s="96">
        <v>15825</v>
      </c>
      <c r="D30" s="97">
        <v>30.180000305175781</v>
      </c>
      <c r="E30" s="98"/>
      <c r="F30" s="99"/>
      <c r="G30" s="98">
        <f t="shared" si="3"/>
        <v>-15825</v>
      </c>
      <c r="H30" s="100">
        <f t="shared" si="4"/>
        <v>-30.180000305175781</v>
      </c>
      <c r="I30" s="88"/>
      <c r="J30" s="90" t="s">
        <v>67</v>
      </c>
      <c r="K30" s="96">
        <v>16250</v>
      </c>
      <c r="L30" s="97">
        <v>34</v>
      </c>
      <c r="M30" s="98">
        <v>16442</v>
      </c>
      <c r="N30" s="99">
        <v>38.549999237060547</v>
      </c>
      <c r="O30" s="130"/>
      <c r="P30" s="98">
        <f t="shared" si="5"/>
        <v>192</v>
      </c>
      <c r="Q30" s="100">
        <f t="shared" si="2"/>
        <v>4.5499992370605469</v>
      </c>
      <c r="R30" s="1"/>
      <c r="S30" s="4"/>
      <c r="T30" s="10" t="s">
        <v>34</v>
      </c>
      <c r="U30" s="11"/>
      <c r="V30" s="12"/>
      <c r="W30" s="17">
        <v>1160</v>
      </c>
      <c r="X30" s="4"/>
      <c r="Y30" s="17">
        <v>1160</v>
      </c>
      <c r="Z30" s="4"/>
      <c r="AA30" s="4"/>
      <c r="AB30" s="10" t="s">
        <v>34</v>
      </c>
      <c r="AC30" s="11"/>
      <c r="AD30" s="12"/>
      <c r="AE30" s="17">
        <v>1500</v>
      </c>
      <c r="AF30" s="4"/>
      <c r="AG30" s="4"/>
      <c r="AH30" s="4"/>
      <c r="AI30" s="8"/>
      <c r="AJ30" s="26"/>
      <c r="AK30" s="26"/>
      <c r="AL30" s="26"/>
      <c r="AM30" s="26"/>
      <c r="AN30" s="26"/>
      <c r="AO30" s="26"/>
      <c r="AP30" s="26"/>
      <c r="AQ30" s="8"/>
    </row>
    <row r="31" spans="1:43" ht="13.5" customHeight="1" x14ac:dyDescent="0.3">
      <c r="A31" s="1"/>
      <c r="B31" s="90" t="s">
        <v>68</v>
      </c>
      <c r="C31" s="96">
        <v>14950</v>
      </c>
      <c r="D31" s="97">
        <v>26.959999084472656</v>
      </c>
      <c r="E31" s="98"/>
      <c r="F31" s="99"/>
      <c r="G31" s="98">
        <f t="shared" si="3"/>
        <v>-14950</v>
      </c>
      <c r="H31" s="100">
        <f t="shared" si="4"/>
        <v>-26.959999084472656</v>
      </c>
      <c r="I31" s="88"/>
      <c r="J31" s="90" t="s">
        <v>68</v>
      </c>
      <c r="K31" s="96">
        <v>15525</v>
      </c>
      <c r="L31" s="97">
        <v>26.75</v>
      </c>
      <c r="M31" s="98">
        <v>15629</v>
      </c>
      <c r="N31" s="99">
        <v>31.370000839233398</v>
      </c>
      <c r="O31" s="130"/>
      <c r="P31" s="98">
        <f t="shared" si="5"/>
        <v>104</v>
      </c>
      <c r="Q31" s="100">
        <f t="shared" si="2"/>
        <v>4.6200008392333984</v>
      </c>
      <c r="R31" s="1"/>
      <c r="S31" s="4"/>
      <c r="T31" s="10" t="s">
        <v>35</v>
      </c>
      <c r="U31" s="11"/>
      <c r="V31" s="12"/>
      <c r="W31" s="18">
        <v>574</v>
      </c>
      <c r="X31" s="4"/>
      <c r="Y31" s="18">
        <v>564</v>
      </c>
      <c r="Z31" s="4"/>
      <c r="AA31" s="4"/>
      <c r="AB31" s="10" t="s">
        <v>35</v>
      </c>
      <c r="AC31" s="11"/>
      <c r="AD31" s="12"/>
      <c r="AE31" s="18">
        <v>568</v>
      </c>
      <c r="AF31" s="4"/>
      <c r="AG31" s="4"/>
      <c r="AH31" s="4"/>
      <c r="AI31" s="8"/>
      <c r="AJ31" s="26"/>
      <c r="AK31" s="26"/>
      <c r="AL31" s="26"/>
      <c r="AM31" s="26"/>
      <c r="AN31" s="26"/>
      <c r="AO31" s="26"/>
      <c r="AP31" s="26"/>
      <c r="AQ31" s="8"/>
    </row>
    <row r="32" spans="1:43" ht="13.5" customHeight="1" x14ac:dyDescent="0.3">
      <c r="A32" s="1"/>
      <c r="B32" s="90" t="s">
        <v>69</v>
      </c>
      <c r="C32" s="96">
        <v>13900</v>
      </c>
      <c r="D32" s="97">
        <v>25.110000610351563</v>
      </c>
      <c r="E32" s="98"/>
      <c r="F32" s="99"/>
      <c r="G32" s="98">
        <f t="shared" si="3"/>
        <v>-13900</v>
      </c>
      <c r="H32" s="100">
        <f t="shared" si="4"/>
        <v>-25.110000610351563</v>
      </c>
      <c r="I32" s="88"/>
      <c r="J32" s="90" t="s">
        <v>69</v>
      </c>
      <c r="K32" s="96">
        <v>14450</v>
      </c>
      <c r="L32" s="97">
        <v>30.600000381469727</v>
      </c>
      <c r="M32" s="98">
        <v>14427</v>
      </c>
      <c r="N32" s="99">
        <v>24.700000762939453</v>
      </c>
      <c r="O32" s="130"/>
      <c r="P32" s="98">
        <f t="shared" si="5"/>
        <v>-23</v>
      </c>
      <c r="Q32" s="100">
        <f t="shared" si="2"/>
        <v>-5.8999996185302734</v>
      </c>
      <c r="R32" s="1"/>
      <c r="S32" s="4"/>
      <c r="T32" s="10" t="s">
        <v>36</v>
      </c>
      <c r="U32" s="11"/>
      <c r="V32" s="12"/>
      <c r="W32" s="17">
        <v>1718</v>
      </c>
      <c r="X32" s="4"/>
      <c r="Y32" s="17">
        <v>2887</v>
      </c>
      <c r="Z32" s="4"/>
      <c r="AA32" s="4"/>
      <c r="AB32" s="10" t="s">
        <v>36</v>
      </c>
      <c r="AC32" s="11"/>
      <c r="AD32" s="12"/>
      <c r="AE32" s="17">
        <v>2928</v>
      </c>
      <c r="AF32" s="4"/>
      <c r="AG32" s="4"/>
      <c r="AH32" s="4"/>
      <c r="AI32" s="8"/>
      <c r="AJ32" s="26" t="s">
        <v>89</v>
      </c>
      <c r="AK32" s="44" t="str">
        <f t="shared" ref="AK32:AP32" si="6">(AK7)</f>
        <v>Sat</v>
      </c>
      <c r="AL32" s="44" t="str">
        <f t="shared" si="6"/>
        <v>Sun</v>
      </c>
      <c r="AM32" s="44" t="str">
        <f t="shared" si="6"/>
        <v>Mon</v>
      </c>
      <c r="AN32" s="44" t="str">
        <f t="shared" si="6"/>
        <v>Tue</v>
      </c>
      <c r="AO32" s="44" t="str">
        <f t="shared" si="6"/>
        <v>Wed</v>
      </c>
      <c r="AP32" s="44" t="str">
        <f t="shared" si="6"/>
        <v>Thu</v>
      </c>
      <c r="AQ32" s="8"/>
    </row>
    <row r="33" spans="1:43" ht="13.5" customHeight="1" x14ac:dyDescent="0.3">
      <c r="A33" s="1"/>
      <c r="B33" s="90" t="s">
        <v>70</v>
      </c>
      <c r="C33" s="96">
        <v>12575</v>
      </c>
      <c r="D33" s="97">
        <v>24.809999465942383</v>
      </c>
      <c r="E33" s="98"/>
      <c r="F33" s="99"/>
      <c r="G33" s="98">
        <f t="shared" si="3"/>
        <v>-12575</v>
      </c>
      <c r="H33" s="100">
        <f t="shared" si="4"/>
        <v>-24.809999465942383</v>
      </c>
      <c r="I33" s="88"/>
      <c r="J33" s="90" t="s">
        <v>70</v>
      </c>
      <c r="K33" s="96">
        <v>12850</v>
      </c>
      <c r="L33" s="97">
        <v>21.969999313354492</v>
      </c>
      <c r="M33" s="98">
        <v>13142</v>
      </c>
      <c r="N33" s="99">
        <v>26.889999389648438</v>
      </c>
      <c r="O33" s="130"/>
      <c r="P33" s="98">
        <f t="shared" si="5"/>
        <v>292</v>
      </c>
      <c r="Q33" s="100">
        <f t="shared" si="2"/>
        <v>4.9200000762939453</v>
      </c>
      <c r="R33" s="1"/>
      <c r="S33" s="4"/>
      <c r="T33" s="10" t="s">
        <v>37</v>
      </c>
      <c r="U33" s="11"/>
      <c r="V33" s="12"/>
      <c r="W33" s="18" t="s">
        <v>104</v>
      </c>
      <c r="X33" s="4"/>
      <c r="Y33" s="18" t="s">
        <v>104</v>
      </c>
      <c r="Z33" s="4"/>
      <c r="AA33" s="4"/>
      <c r="AB33" s="10" t="s">
        <v>37</v>
      </c>
      <c r="AC33" s="11"/>
      <c r="AD33" s="12"/>
      <c r="AE33" s="18" t="s">
        <v>104</v>
      </c>
      <c r="AF33" s="4"/>
      <c r="AG33" s="4"/>
      <c r="AH33" s="4"/>
      <c r="AI33" s="8"/>
      <c r="AJ33" s="26"/>
      <c r="AK33" s="26"/>
      <c r="AL33" s="26"/>
      <c r="AM33" s="26"/>
      <c r="AN33" s="26"/>
      <c r="AO33" s="26"/>
      <c r="AP33" s="26"/>
      <c r="AQ33" s="8"/>
    </row>
    <row r="34" spans="1:43" ht="13.5" customHeight="1" thickBot="1" x14ac:dyDescent="0.35">
      <c r="A34" s="1"/>
      <c r="B34" s="91" t="s">
        <v>71</v>
      </c>
      <c r="C34" s="102">
        <v>11325</v>
      </c>
      <c r="D34" s="103">
        <v>24.950000762939453</v>
      </c>
      <c r="E34" s="104"/>
      <c r="F34" s="105"/>
      <c r="G34" s="104">
        <f t="shared" si="3"/>
        <v>-11325</v>
      </c>
      <c r="H34" s="106">
        <f t="shared" si="4"/>
        <v>-24.950000762939453</v>
      </c>
      <c r="I34" s="88"/>
      <c r="J34" s="91" t="s">
        <v>71</v>
      </c>
      <c r="K34" s="102">
        <v>11375</v>
      </c>
      <c r="L34" s="103">
        <v>21.899999618530273</v>
      </c>
      <c r="M34" s="104">
        <v>12214</v>
      </c>
      <c r="N34" s="105">
        <v>23.370000839233398</v>
      </c>
      <c r="O34" s="131"/>
      <c r="P34" s="104">
        <f t="shared" si="5"/>
        <v>839</v>
      </c>
      <c r="Q34" s="106">
        <f t="shared" si="2"/>
        <v>1.470001220703125</v>
      </c>
      <c r="R34" s="1"/>
      <c r="S34" s="4"/>
      <c r="T34" s="10" t="s">
        <v>38</v>
      </c>
      <c r="U34" s="11"/>
      <c r="V34" s="12"/>
      <c r="W34" s="18"/>
      <c r="X34" s="4"/>
      <c r="Y34" s="18"/>
      <c r="Z34" s="4"/>
      <c r="AA34" s="4"/>
      <c r="AB34" s="10" t="s">
        <v>38</v>
      </c>
      <c r="AC34" s="11"/>
      <c r="AD34" s="12"/>
      <c r="AE34" s="18"/>
      <c r="AF34" s="4"/>
      <c r="AG34" s="4"/>
      <c r="AH34" s="4"/>
      <c r="AI34" s="8"/>
      <c r="AJ34" s="27" t="s">
        <v>10</v>
      </c>
      <c r="AK34" s="35">
        <v>15204</v>
      </c>
      <c r="AL34" s="35">
        <v>15358</v>
      </c>
      <c r="AM34" s="35">
        <v>17913</v>
      </c>
      <c r="AN34" s="35">
        <v>17909</v>
      </c>
      <c r="AO34" s="35">
        <v>17966</v>
      </c>
      <c r="AP34" s="35">
        <v>17912</v>
      </c>
      <c r="AQ34" s="8"/>
    </row>
    <row r="35" spans="1:43" ht="13.5" customHeight="1" thickBot="1" x14ac:dyDescent="0.3">
      <c r="A35" s="1"/>
      <c r="B35" s="14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4"/>
      <c r="T35" s="10" t="s">
        <v>39</v>
      </c>
      <c r="U35" s="11"/>
      <c r="V35" s="12"/>
      <c r="W35" s="18"/>
      <c r="X35" s="4"/>
      <c r="Y35" s="18"/>
      <c r="Z35" s="4"/>
      <c r="AA35" s="4"/>
      <c r="AB35" s="10" t="s">
        <v>39</v>
      </c>
      <c r="AC35" s="11"/>
      <c r="AD35" s="12"/>
      <c r="AE35" s="18"/>
      <c r="AF35" s="4"/>
      <c r="AG35" s="4"/>
      <c r="AH35" s="4"/>
      <c r="AI35" s="8"/>
      <c r="AJ35" s="8"/>
      <c r="AK35" s="8"/>
      <c r="AL35" s="8"/>
      <c r="AM35" s="8"/>
      <c r="AN35" s="8"/>
      <c r="AO35" s="8"/>
      <c r="AP35" s="8"/>
      <c r="AQ35" s="8"/>
    </row>
    <row r="36" spans="1:43" ht="18" thickBot="1" x14ac:dyDescent="0.35">
      <c r="A36" s="1"/>
      <c r="B36" s="3"/>
      <c r="C36" s="77" t="s">
        <v>110</v>
      </c>
      <c r="D36" s="76">
        <f ca="1">TODAY()</f>
        <v>37197</v>
      </c>
      <c r="E36" s="3"/>
      <c r="F36" s="3"/>
      <c r="G36" s="3"/>
      <c r="H36" s="3"/>
      <c r="I36" s="1"/>
      <c r="J36" s="79" t="s">
        <v>111</v>
      </c>
      <c r="K36" s="78" t="s">
        <v>112</v>
      </c>
      <c r="L36" s="76">
        <v>37196</v>
      </c>
      <c r="M36" s="1"/>
      <c r="N36" s="1"/>
      <c r="O36" s="1"/>
      <c r="P36" s="1"/>
      <c r="Q36" s="1"/>
      <c r="R36" s="1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8"/>
      <c r="AJ36" s="26"/>
      <c r="AK36" s="26"/>
      <c r="AL36" s="26"/>
      <c r="AM36" s="26"/>
      <c r="AN36" s="26"/>
      <c r="AO36" s="26"/>
      <c r="AP36" s="26"/>
      <c r="AQ36" s="8"/>
    </row>
    <row r="37" spans="1:43" x14ac:dyDescent="0.25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8"/>
      <c r="AJ37" s="26"/>
      <c r="AK37" s="144" t="s">
        <v>92</v>
      </c>
      <c r="AL37" s="145"/>
      <c r="AM37" s="145"/>
      <c r="AN37" s="146"/>
      <c r="AO37" s="26"/>
      <c r="AP37" s="26"/>
      <c r="AQ37" s="8"/>
    </row>
    <row r="38" spans="1:43" ht="15.6" x14ac:dyDescent="0.3">
      <c r="A38" s="1"/>
      <c r="B38" s="2" t="s">
        <v>94</v>
      </c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4"/>
      <c r="T38" s="7" t="s">
        <v>40</v>
      </c>
      <c r="U38" s="4"/>
      <c r="V38" s="4"/>
      <c r="W38" s="4"/>
      <c r="X38" s="4"/>
      <c r="Y38" s="4"/>
      <c r="Z38" s="4"/>
      <c r="AA38" s="4"/>
      <c r="AB38" s="7" t="s">
        <v>40</v>
      </c>
      <c r="AC38" s="4"/>
      <c r="AD38" s="4"/>
      <c r="AE38" s="4"/>
      <c r="AF38" s="4"/>
      <c r="AG38" s="4"/>
      <c r="AH38" s="4"/>
      <c r="AI38" s="8"/>
      <c r="AJ38" s="26"/>
      <c r="AK38" s="147">
        <v>0</v>
      </c>
      <c r="AL38" s="148"/>
      <c r="AM38" s="148"/>
      <c r="AN38" s="149"/>
      <c r="AO38" s="26"/>
      <c r="AP38" s="26"/>
      <c r="AQ38" s="8"/>
    </row>
    <row r="39" spans="1:43" ht="13.8" x14ac:dyDescent="0.3">
      <c r="A39" s="1"/>
      <c r="B39" s="21"/>
      <c r="C39" s="65" t="s">
        <v>72</v>
      </c>
      <c r="D39" s="66"/>
      <c r="E39" s="65" t="s">
        <v>73</v>
      </c>
      <c r="F39" s="6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4"/>
      <c r="T39" s="4"/>
      <c r="U39" s="20" t="s">
        <v>41</v>
      </c>
      <c r="V39" s="56" t="s">
        <v>42</v>
      </c>
      <c r="W39" s="57"/>
      <c r="X39" s="57"/>
      <c r="Y39" s="58"/>
      <c r="Z39" s="4"/>
      <c r="AA39" s="4"/>
      <c r="AB39" s="4"/>
      <c r="AC39" s="20" t="s">
        <v>41</v>
      </c>
      <c r="AD39" s="56" t="s">
        <v>42</v>
      </c>
      <c r="AE39" s="57"/>
      <c r="AF39" s="57"/>
      <c r="AG39" s="58"/>
      <c r="AH39" s="4"/>
      <c r="AI39" s="8"/>
      <c r="AJ39" s="26"/>
      <c r="AK39" s="26"/>
      <c r="AL39" s="26"/>
      <c r="AM39" s="26"/>
      <c r="AN39" s="26"/>
      <c r="AO39" s="26"/>
      <c r="AP39" s="26"/>
      <c r="AQ39" s="8"/>
    </row>
    <row r="40" spans="1:43" x14ac:dyDescent="0.25">
      <c r="A40" s="1"/>
      <c r="B40" s="21"/>
      <c r="C40" s="67" t="s">
        <v>105</v>
      </c>
      <c r="D40" s="69" t="s">
        <v>106</v>
      </c>
      <c r="E40" s="69" t="s">
        <v>105</v>
      </c>
      <c r="F40" s="69" t="s">
        <v>106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4"/>
      <c r="T40" s="13" t="s">
        <v>23</v>
      </c>
      <c r="U40" s="14">
        <v>-1700</v>
      </c>
      <c r="V40" s="59">
        <v>-441</v>
      </c>
      <c r="W40" s="59"/>
      <c r="X40" s="59"/>
      <c r="Y40" s="59"/>
      <c r="Z40" s="4"/>
      <c r="AA40" s="4"/>
      <c r="AB40" s="13" t="s">
        <v>23</v>
      </c>
      <c r="AC40" s="14">
        <v>800</v>
      </c>
      <c r="AD40" s="59">
        <v>186</v>
      </c>
      <c r="AE40" s="59"/>
      <c r="AF40" s="59"/>
      <c r="AG40" s="59"/>
      <c r="AH40" s="4"/>
      <c r="AI40" s="8"/>
      <c r="AJ40" s="26"/>
      <c r="AK40" s="144" t="s">
        <v>88</v>
      </c>
      <c r="AL40" s="145"/>
      <c r="AM40" s="145"/>
      <c r="AN40" s="146"/>
      <c r="AO40" s="26"/>
      <c r="AP40" s="26"/>
      <c r="AQ40" s="8"/>
    </row>
    <row r="41" spans="1:43" x14ac:dyDescent="0.25">
      <c r="A41" s="1"/>
      <c r="B41" s="61"/>
      <c r="C41" s="68">
        <v>63</v>
      </c>
      <c r="D41" s="68">
        <v>37</v>
      </c>
      <c r="E41" s="68">
        <v>66</v>
      </c>
      <c r="F41" s="68">
        <v>37</v>
      </c>
      <c r="G41" s="1"/>
      <c r="H41" s="1"/>
      <c r="I41" s="1"/>
      <c r="J41" s="1"/>
      <c r="K41" s="1"/>
      <c r="L41" s="1"/>
      <c r="M41" s="1"/>
      <c r="N41" s="142"/>
      <c r="O41" s="1"/>
      <c r="P41" s="1"/>
      <c r="Q41" s="1"/>
      <c r="R41" s="1"/>
      <c r="S41" s="4"/>
      <c r="T41" s="13" t="s">
        <v>24</v>
      </c>
      <c r="U41" s="14">
        <v>-700</v>
      </c>
      <c r="V41" s="59">
        <v>-250</v>
      </c>
      <c r="W41" s="59"/>
      <c r="X41" s="59"/>
      <c r="Y41" s="59"/>
      <c r="Z41" s="4"/>
      <c r="AA41" s="4"/>
      <c r="AB41" s="13" t="s">
        <v>24</v>
      </c>
      <c r="AC41" s="14">
        <v>-700</v>
      </c>
      <c r="AD41" s="59">
        <v>-549</v>
      </c>
      <c r="AE41" s="59"/>
      <c r="AF41" s="59"/>
      <c r="AG41" s="59"/>
      <c r="AH41" s="4"/>
      <c r="AI41" s="8"/>
      <c r="AJ41" s="26"/>
      <c r="AK41" s="147">
        <f>(AK38)*-1</f>
        <v>0</v>
      </c>
      <c r="AL41" s="148"/>
      <c r="AM41" s="148"/>
      <c r="AN41" s="149"/>
      <c r="AO41" s="26"/>
      <c r="AP41" s="26"/>
      <c r="AQ41" s="8"/>
    </row>
    <row r="42" spans="1:43" x14ac:dyDescent="0.25">
      <c r="A42" s="1"/>
      <c r="B42" s="62"/>
      <c r="C42" s="73" t="s">
        <v>107</v>
      </c>
      <c r="D42" s="74" t="s">
        <v>108</v>
      </c>
      <c r="E42" s="73" t="s">
        <v>107</v>
      </c>
      <c r="F42" s="74" t="s">
        <v>108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4"/>
      <c r="T42" s="13" t="s">
        <v>25</v>
      </c>
      <c r="U42" s="14">
        <v>-2218</v>
      </c>
      <c r="V42" s="59">
        <v>-441</v>
      </c>
      <c r="W42" s="59"/>
      <c r="X42" s="59"/>
      <c r="Y42" s="59"/>
      <c r="Z42" s="4"/>
      <c r="AA42" s="4"/>
      <c r="AB42" s="13" t="s">
        <v>25</v>
      </c>
      <c r="AC42" s="14">
        <v>-2225</v>
      </c>
      <c r="AD42" s="59">
        <v>1708</v>
      </c>
      <c r="AE42" s="59"/>
      <c r="AF42" s="59"/>
      <c r="AG42" s="59"/>
      <c r="AH42" s="4"/>
      <c r="AI42" s="8"/>
      <c r="AJ42" s="26"/>
      <c r="AK42" s="26"/>
      <c r="AL42" s="26"/>
      <c r="AM42" s="26"/>
      <c r="AN42" s="26"/>
      <c r="AO42" s="26"/>
      <c r="AP42" s="26"/>
      <c r="AQ42" s="8"/>
    </row>
    <row r="43" spans="1:43" x14ac:dyDescent="0.25">
      <c r="A43" s="1"/>
      <c r="B43" s="62"/>
      <c r="C43" s="68">
        <v>64</v>
      </c>
      <c r="D43" s="68">
        <v>37</v>
      </c>
      <c r="E43" s="68">
        <v>67</v>
      </c>
      <c r="F43" s="68">
        <v>37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8"/>
      <c r="AJ43" s="27" t="s">
        <v>87</v>
      </c>
      <c r="AK43" s="43">
        <f>(AK10)+AK41</f>
        <v>-6834</v>
      </c>
      <c r="AL43" s="43">
        <f>AL10+AK41</f>
        <v>-7014</v>
      </c>
      <c r="AM43" s="43">
        <f>AM10+AK41</f>
        <v>-6880</v>
      </c>
      <c r="AN43" s="43">
        <f>AN10+AK41</f>
        <v>-6052</v>
      </c>
      <c r="AO43" s="43">
        <f>AO10+AK41</f>
        <v>-5892</v>
      </c>
      <c r="AP43" s="43">
        <f>AP10+AK41</f>
        <v>-5892</v>
      </c>
      <c r="AQ43" s="8"/>
    </row>
    <row r="44" spans="1:4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 t="s">
        <v>113</v>
      </c>
      <c r="N44" s="1">
        <v>5</v>
      </c>
      <c r="O44" s="1"/>
      <c r="P44" s="1"/>
      <c r="Q44" s="1"/>
      <c r="R44" s="1"/>
      <c r="S44" s="4"/>
      <c r="T44" s="4"/>
      <c r="U44" s="4"/>
      <c r="V44" s="4"/>
      <c r="W44" s="16"/>
      <c r="X44" s="4"/>
      <c r="Y44" s="4"/>
      <c r="Z44" s="4"/>
      <c r="AA44" s="4"/>
      <c r="AB44" s="4"/>
      <c r="AC44" s="4"/>
      <c r="AD44" s="4"/>
      <c r="AE44" s="16"/>
      <c r="AF44" s="4"/>
      <c r="AG44" s="4"/>
      <c r="AH44" s="4"/>
      <c r="AI44" s="8"/>
      <c r="AJ44" s="27" t="s">
        <v>91</v>
      </c>
      <c r="AK44" s="35">
        <f>AK24+AK41</f>
        <v>5123</v>
      </c>
      <c r="AL44" s="35">
        <f>AL24+AK41</f>
        <v>4743</v>
      </c>
      <c r="AM44" s="35">
        <f>AM24+AK41</f>
        <v>2577</v>
      </c>
      <c r="AN44" s="35">
        <f>AM24+AK41</f>
        <v>2577</v>
      </c>
      <c r="AO44" s="35">
        <f>AO24+AK41</f>
        <v>4765</v>
      </c>
      <c r="AP44" s="35">
        <f>AP24+AK41</f>
        <v>4900</v>
      </c>
      <c r="AQ44" s="8"/>
    </row>
    <row r="45" spans="1:4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 t="s">
        <v>114</v>
      </c>
      <c r="N45" s="1"/>
      <c r="O45" s="1"/>
      <c r="P45" s="1"/>
      <c r="Q45" s="1"/>
      <c r="R45" s="1"/>
      <c r="S45" s="4"/>
      <c r="T45" s="4"/>
      <c r="U45" s="4"/>
      <c r="V45" s="4"/>
      <c r="W45" s="16"/>
      <c r="X45" s="4"/>
      <c r="Y45" s="4"/>
      <c r="Z45" s="4"/>
      <c r="AA45" s="4"/>
      <c r="AB45" s="4"/>
      <c r="AC45" s="4"/>
      <c r="AD45" s="4"/>
      <c r="AE45" s="16"/>
      <c r="AF45" s="4"/>
      <c r="AG45" s="4"/>
      <c r="AH45" s="4"/>
      <c r="AI45" s="8"/>
      <c r="AJ45" s="26"/>
      <c r="AK45" s="26"/>
      <c r="AL45" s="26"/>
      <c r="AM45" s="26"/>
      <c r="AN45" s="26"/>
      <c r="AO45" s="26"/>
      <c r="AP45" s="26"/>
      <c r="AQ45" s="8"/>
    </row>
    <row r="46" spans="1:4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 t="s">
        <v>115</v>
      </c>
      <c r="N46" s="1"/>
      <c r="O46" s="1"/>
      <c r="P46" s="1"/>
      <c r="Q46" s="1"/>
      <c r="R46" s="1"/>
      <c r="S46" s="4"/>
      <c r="T46" s="4"/>
      <c r="U46" s="4"/>
      <c r="V46" s="4"/>
      <c r="W46" s="16"/>
      <c r="X46" s="4"/>
      <c r="Y46" s="4"/>
      <c r="Z46" s="4"/>
      <c r="AA46" s="4"/>
      <c r="AB46" s="4"/>
      <c r="AC46" s="72" t="s">
        <v>0</v>
      </c>
      <c r="AD46" s="64">
        <v>37111</v>
      </c>
      <c r="AE46" s="16"/>
      <c r="AF46" s="4"/>
      <c r="AG46" s="4"/>
      <c r="AH46" s="4"/>
      <c r="AI46" s="8"/>
      <c r="AJ46" s="26"/>
      <c r="AK46" s="26"/>
      <c r="AL46" s="26"/>
      <c r="AM46" s="26"/>
      <c r="AN46" s="26"/>
      <c r="AO46" s="26"/>
      <c r="AP46" s="26"/>
      <c r="AQ46" s="8"/>
    </row>
    <row r="47" spans="1:4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116</v>
      </c>
      <c r="N47" s="1"/>
      <c r="O47" s="1"/>
      <c r="P47" s="1"/>
      <c r="Q47" s="1"/>
      <c r="R47" s="1"/>
      <c r="S47" s="4"/>
      <c r="T47" s="4"/>
      <c r="U47" s="4"/>
      <c r="V47" s="4"/>
      <c r="W47" s="16"/>
      <c r="X47" s="4"/>
      <c r="Y47" s="4"/>
      <c r="Z47" s="4"/>
      <c r="AA47" s="4"/>
      <c r="AB47" s="4"/>
      <c r="AC47" s="4"/>
      <c r="AD47" s="4"/>
      <c r="AE47" s="16"/>
      <c r="AF47" s="4"/>
      <c r="AG47" s="4"/>
      <c r="AH47" s="4"/>
      <c r="AI47" s="8"/>
      <c r="AJ47" s="26"/>
      <c r="AK47" s="26"/>
      <c r="AL47" s="26"/>
      <c r="AM47" s="26"/>
      <c r="AN47" s="26"/>
      <c r="AO47" s="26"/>
      <c r="AP47" s="26"/>
      <c r="AQ47" s="8"/>
    </row>
    <row r="48" spans="1:4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 t="s">
        <v>117</v>
      </c>
      <c r="N48" s="1"/>
      <c r="O48" s="1"/>
      <c r="P48" s="1"/>
      <c r="Q48" s="1"/>
      <c r="R48" s="1"/>
      <c r="S48" s="4"/>
      <c r="T48" s="4"/>
      <c r="U48" s="4"/>
      <c r="V48" s="4"/>
      <c r="W48" s="16"/>
      <c r="X48" s="4"/>
      <c r="Y48" s="4"/>
      <c r="Z48" s="4"/>
      <c r="AA48" s="4"/>
      <c r="AB48" s="4"/>
      <c r="AC48" s="4"/>
      <c r="AD48" s="4"/>
      <c r="AE48" s="16"/>
      <c r="AF48" s="4"/>
      <c r="AG48" s="4"/>
      <c r="AH48" s="4"/>
      <c r="AI48" s="8"/>
      <c r="AJ48" s="26"/>
      <c r="AK48" s="26"/>
      <c r="AL48" s="26"/>
      <c r="AM48" s="26"/>
      <c r="AN48" s="26"/>
      <c r="AO48" s="26"/>
      <c r="AP48" s="26"/>
      <c r="AQ48" s="8"/>
    </row>
    <row r="49" spans="13:13" x14ac:dyDescent="0.25">
      <c r="M49" s="1" t="s">
        <v>118</v>
      </c>
    </row>
    <row r="50" spans="13:13" x14ac:dyDescent="0.25">
      <c r="M50" s="1" t="s">
        <v>119</v>
      </c>
    </row>
    <row r="51" spans="13:13" x14ac:dyDescent="0.25">
      <c r="M51" s="1" t="s">
        <v>120</v>
      </c>
    </row>
    <row r="52" spans="13:13" x14ac:dyDescent="0.25">
      <c r="M52" s="1" t="s">
        <v>121</v>
      </c>
    </row>
  </sheetData>
  <mergeCells count="9">
    <mergeCell ref="AK40:AN40"/>
    <mergeCell ref="AK41:AN41"/>
    <mergeCell ref="C5:D5"/>
    <mergeCell ref="E5:F5"/>
    <mergeCell ref="AK37:AN37"/>
    <mergeCell ref="AK38:AN38"/>
    <mergeCell ref="G5:H5"/>
    <mergeCell ref="K5:L5"/>
    <mergeCell ref="M5:N5"/>
  </mergeCells>
  <phoneticPr fontId="9" type="noConversion"/>
  <conditionalFormatting sqref="AK7:AP7 AK32:AP32">
    <cfRule type="cellIs" dxfId="4" priority="1" stopIfTrue="1" operator="equal">
      <formula>"Sat"</formula>
    </cfRule>
    <cfRule type="cellIs" dxfId="3" priority="2" stopIfTrue="1" operator="equal">
      <formula>"Sun"</formula>
    </cfRule>
  </conditionalFormatting>
  <conditionalFormatting sqref="AK24:AP24">
    <cfRule type="cellIs" dxfId="2" priority="3" stopIfTrue="1" operator="lessThan">
      <formula>0</formula>
    </cfRule>
  </conditionalFormatting>
  <conditionalFormatting sqref="C11:C34 M11:M34">
    <cfRule type="cellIs" dxfId="1" priority="4" stopIfTrue="1" operator="equal">
      <formula>$AM$7</formula>
    </cfRule>
  </conditionalFormatting>
  <conditionalFormatting sqref="E11:E34 K11:K34 P11:P34 G11:G34">
    <cfRule type="cellIs" dxfId="0" priority="5" stopIfTrue="1" operator="equal">
      <formula>$AO$7</formula>
    </cfRule>
  </conditionalFormatting>
  <pageMargins left="0.75" right="0.75" top="1" bottom="1" header="0.5" footer="0.5"/>
  <pageSetup scale="76" fitToHeight="5" orientation="portrait" r:id="rId1"/>
  <headerFooter alignWithMargins="0">
    <oddFooter>&amp;C&amp;D&amp;R&amp;T</oddFooter>
  </headerFooter>
  <colBreaks count="4" manualBreakCount="4">
    <brk id="9" max="1048575" man="1"/>
    <brk id="18" max="1048575" man="1"/>
    <brk id="26" max="1048575" man="1"/>
    <brk id="34" max="1048575" man="1"/>
  </colBreaks>
  <drawing r:id="rId2"/>
  <legacyDrawing r:id="rId3"/>
  <controls>
    <mc:AlternateContent xmlns:mc="http://schemas.openxmlformats.org/markup-compatibility/2006">
      <mc:Choice Requires="x14">
        <control shapeId="5126" r:id="rId4" name="cmdUpdateMR">
          <controlPr defaultSize="0" disabled="1" autoFill="0" autoLine="0" r:id="rId5">
            <anchor moveWithCells="1">
              <from>
                <xdr:col>31</xdr:col>
                <xdr:colOff>0</xdr:colOff>
                <xdr:row>44</xdr:row>
                <xdr:rowOff>144780</xdr:rowOff>
              </from>
              <to>
                <xdr:col>32</xdr:col>
                <xdr:colOff>106680</xdr:colOff>
                <xdr:row>47</xdr:row>
                <xdr:rowOff>7620</xdr:rowOff>
              </to>
            </anchor>
          </controlPr>
        </control>
      </mc:Choice>
      <mc:Fallback>
        <control shapeId="5126" r:id="rId4" name="cmdUpdateMR"/>
      </mc:Fallback>
    </mc:AlternateContent>
    <mc:AlternateContent xmlns:mc="http://schemas.openxmlformats.org/markup-compatibility/2006">
      <mc:Choice Requires="x14">
        <control shapeId="5124" r:id="rId6" name="cmdRefresh">
          <controlPr defaultSize="0" autoFill="0" autoLine="0" r:id="rId7">
            <anchor moveWithCells="1">
              <from>
                <xdr:col>4</xdr:col>
                <xdr:colOff>60960</xdr:colOff>
                <xdr:row>34</xdr:row>
                <xdr:rowOff>83820</xdr:rowOff>
              </from>
              <to>
                <xdr:col>6</xdr:col>
                <xdr:colOff>342900</xdr:colOff>
                <xdr:row>36</xdr:row>
                <xdr:rowOff>106680</xdr:rowOff>
              </to>
            </anchor>
          </controlPr>
        </control>
      </mc:Choice>
      <mc:Fallback>
        <control shapeId="5124" r:id="rId6" name="cmdRefresh"/>
      </mc:Fallback>
    </mc:AlternateContent>
    <mc:AlternateContent xmlns:mc="http://schemas.openxmlformats.org/markup-compatibility/2006">
      <mc:Choice Requires="x14">
        <control shapeId="5122" r:id="rId8" name="cmdUpdate">
          <controlPr defaultSize="0" autoFill="0" autoLine="0" autoPict="0" r:id="rId9">
            <anchor moveWithCells="1">
              <from>
                <xdr:col>12</xdr:col>
                <xdr:colOff>45720</xdr:colOff>
                <xdr:row>34</xdr:row>
                <xdr:rowOff>106680</xdr:rowOff>
              </from>
              <to>
                <xdr:col>14</xdr:col>
                <xdr:colOff>472440</xdr:colOff>
                <xdr:row>36</xdr:row>
                <xdr:rowOff>106680</xdr:rowOff>
              </to>
            </anchor>
          </controlPr>
        </control>
      </mc:Choice>
      <mc:Fallback>
        <control shapeId="5122" r:id="rId8" name="cmdUpdate"/>
      </mc:Fallback>
    </mc:AlternateContent>
    <mc:AlternateContent xmlns:mc="http://schemas.openxmlformats.org/markup-compatibility/2006">
      <mc:Choice Requires="x14">
        <control shapeId="5129" r:id="rId10" name="Drop Down 9">
          <controlPr defaultSize="0" autoLine="0" autoPict="0">
            <anchor moveWithCells="1">
              <from>
                <xdr:col>9</xdr:col>
                <xdr:colOff>304800</xdr:colOff>
                <xdr:row>39</xdr:row>
                <xdr:rowOff>91440</xdr:rowOff>
              </from>
              <to>
                <xdr:col>11</xdr:col>
                <xdr:colOff>777240</xdr:colOff>
                <xdr:row>41</xdr:row>
                <xdr:rowOff>60960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"/>
  <sheetViews>
    <sheetView zoomScale="65" zoomScaleNormal="65" workbookViewId="0">
      <selection activeCell="M52" sqref="M52"/>
    </sheetView>
  </sheetViews>
  <sheetFormatPr defaultColWidth="9.109375" defaultRowHeight="13.2" x14ac:dyDescent="0.25"/>
  <cols>
    <col min="1" max="11" width="9.109375" style="75"/>
    <col min="12" max="12" width="2.5546875" style="75" customWidth="1"/>
    <col min="13" max="16384" width="9.109375" style="75"/>
  </cols>
  <sheetData>
    <row r="2" spans="2:2" x14ac:dyDescent="0.25">
      <c r="B2" s="75" t="s">
        <v>87</v>
      </c>
    </row>
  </sheetData>
  <phoneticPr fontId="9" type="noConversion"/>
  <printOptions horizontalCentered="1" verticalCentered="1"/>
  <pageMargins left="0.24" right="0.24" top="0.62" bottom="0.35" header="0.5" footer="0.23"/>
  <pageSetup scale="67" fitToHeight="2" orientation="landscape" horizontalDpi="96" verticalDpi="96" r:id="rId1"/>
  <headerFooter alignWithMargins="0">
    <oddFooter>&amp;C&amp;D&amp;R&amp;T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"/>
  <sheetViews>
    <sheetView zoomScale="60" workbookViewId="0">
      <selection activeCell="C2" sqref="C2"/>
    </sheetView>
  </sheetViews>
  <sheetFormatPr defaultColWidth="9.109375" defaultRowHeight="13.2" x14ac:dyDescent="0.25"/>
  <cols>
    <col min="1" max="1" width="2.44140625" style="75" customWidth="1"/>
    <col min="2" max="2" width="14.44140625" style="75" customWidth="1"/>
    <col min="3" max="3" width="11.44140625" style="75" customWidth="1"/>
    <col min="4" max="4" width="20.109375" style="75" bestFit="1" customWidth="1"/>
    <col min="5" max="5" width="2.88671875" style="75" customWidth="1"/>
    <col min="6" max="6" width="20.88671875" style="75" bestFit="1" customWidth="1"/>
    <col min="7" max="16384" width="9.109375" style="75"/>
  </cols>
  <sheetData>
    <row r="1" spans="2:6" ht="13.8" thickBot="1" x14ac:dyDescent="0.3"/>
    <row r="2" spans="2:6" ht="25.2" thickBot="1" x14ac:dyDescent="0.45">
      <c r="B2" s="80" t="s">
        <v>109</v>
      </c>
      <c r="C2" s="81"/>
      <c r="D2" s="82"/>
      <c r="E2" s="82"/>
      <c r="F2" s="83">
        <f>Main!L36</f>
        <v>37196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</vt:lpstr>
      <vt:lpstr>Charts</vt:lpstr>
      <vt:lpstr>Chart for Selected Date</vt:lpstr>
      <vt:lpstr>Charts!Print_Area</vt:lpstr>
      <vt:lpstr>Main!Print_Area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arodriqu</dc:creator>
  <cp:lastModifiedBy>Havlíček Jan</cp:lastModifiedBy>
  <cp:lastPrinted>2001-08-16T18:42:15Z</cp:lastPrinted>
  <dcterms:created xsi:type="dcterms:W3CDTF">2000-10-02T21:03:28Z</dcterms:created>
  <dcterms:modified xsi:type="dcterms:W3CDTF">2023-09-10T11:11:57Z</dcterms:modified>
</cp:coreProperties>
</file>