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G2" i="9"/>
  <c r="AH2" i="9"/>
  <c r="AJ2" i="9"/>
  <c r="AK2" i="9"/>
  <c r="K3" i="9"/>
  <c r="L3" i="9"/>
  <c r="P3" i="9"/>
  <c r="T3" i="9"/>
  <c r="Z3" i="9"/>
  <c r="AD3" i="9"/>
  <c r="AG3" i="9"/>
  <c r="AJ3" i="9"/>
  <c r="D4" i="9"/>
  <c r="M4" i="9"/>
  <c r="Z4" i="9"/>
  <c r="AD4" i="9"/>
  <c r="AG4" i="9"/>
  <c r="AJ4" i="9"/>
  <c r="M5" i="9"/>
  <c r="Z5" i="9"/>
  <c r="AD5" i="9"/>
  <c r="AG5" i="9"/>
  <c r="AJ5" i="9"/>
  <c r="K6" i="9"/>
  <c r="L6" i="9"/>
  <c r="M6" i="9"/>
  <c r="Z6" i="9"/>
  <c r="AD6" i="9"/>
  <c r="AG6" i="9"/>
  <c r="AJ6" i="9"/>
  <c r="Z7" i="9"/>
  <c r="AD7" i="9"/>
  <c r="AJ7" i="9"/>
  <c r="Z8" i="9"/>
  <c r="AD8" i="9"/>
  <c r="AJ8" i="9"/>
  <c r="Z9" i="9"/>
  <c r="AD9" i="9"/>
  <c r="AJ9" i="9"/>
  <c r="Z10" i="9"/>
  <c r="AD10" i="9"/>
  <c r="AJ10" i="9"/>
  <c r="Z11" i="9"/>
  <c r="AD11" i="9"/>
  <c r="AJ11" i="9"/>
  <c r="B12" i="9"/>
  <c r="Z12" i="9"/>
  <c r="AD12" i="9"/>
  <c r="AJ12" i="9"/>
  <c r="Z13" i="9"/>
  <c r="AD13" i="9"/>
  <c r="AJ13" i="9"/>
  <c r="E14" i="9"/>
  <c r="Z14" i="9"/>
  <c r="AD14" i="9"/>
  <c r="AJ14" i="9"/>
  <c r="F15" i="9"/>
  <c r="Z15" i="9"/>
  <c r="AD15" i="9"/>
  <c r="AJ15" i="9"/>
  <c r="Z16" i="9"/>
  <c r="AD16" i="9"/>
  <c r="AJ16" i="9"/>
  <c r="Z17" i="9"/>
  <c r="AD17" i="9"/>
  <c r="AJ17" i="9"/>
  <c r="Z18" i="9"/>
  <c r="AD18" i="9"/>
  <c r="AJ18" i="9"/>
  <c r="Z19" i="9"/>
  <c r="AD19" i="9"/>
  <c r="AJ19" i="9"/>
  <c r="Z20" i="9"/>
  <c r="AD20" i="9"/>
  <c r="AJ20" i="9"/>
  <c r="Z21" i="9"/>
  <c r="AD21" i="9"/>
  <c r="AJ21" i="9"/>
  <c r="Z22" i="9"/>
  <c r="AD22" i="9"/>
  <c r="AJ22" i="9"/>
  <c r="Z23" i="9"/>
  <c r="AD23" i="9"/>
  <c r="AJ23" i="9"/>
  <c r="Z24" i="9"/>
  <c r="AD24" i="9"/>
  <c r="AJ24" i="9"/>
  <c r="Z25" i="9"/>
  <c r="AD25" i="9"/>
  <c r="AJ25" i="9"/>
  <c r="Z26" i="9"/>
  <c r="AD26" i="9"/>
  <c r="AJ26" i="9"/>
  <c r="Z27" i="9"/>
  <c r="AD27" i="9"/>
  <c r="AJ27" i="9"/>
  <c r="C28" i="9"/>
  <c r="Z28" i="9"/>
  <c r="AD28" i="9"/>
  <c r="AJ28" i="9"/>
  <c r="B29" i="9"/>
  <c r="E29" i="9"/>
  <c r="Z29" i="9"/>
  <c r="AD29" i="9"/>
  <c r="AJ29" i="9"/>
  <c r="Z30" i="9"/>
  <c r="AD30" i="9"/>
  <c r="AJ30" i="9"/>
  <c r="Z31" i="9"/>
  <c r="AD31" i="9"/>
  <c r="AJ31" i="9"/>
  <c r="B59" i="9"/>
  <c r="B1" i="11"/>
  <c r="H1" i="11"/>
  <c r="B2" i="11"/>
  <c r="H2" i="11"/>
  <c r="D4" i="11"/>
  <c r="J4" i="11"/>
  <c r="B12" i="11"/>
  <c r="H12" i="11"/>
  <c r="E14" i="11"/>
  <c r="K14" i="11"/>
  <c r="F15" i="11"/>
  <c r="L15" i="11"/>
  <c r="C28" i="11"/>
  <c r="I28" i="11"/>
  <c r="B29" i="11"/>
  <c r="E29" i="11"/>
  <c r="H29" i="11"/>
  <c r="K29" i="11"/>
  <c r="B59" i="11"/>
  <c r="H59" i="11"/>
</calcChain>
</file>

<file path=xl/sharedStrings.xml><?xml version="1.0" encoding="utf-8"?>
<sst xmlns="http://schemas.openxmlformats.org/spreadsheetml/2006/main" count="284" uniqueCount="76">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</sst>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A-48C8-BE42-A3CE4F4A631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A-48C8-BE42-A3CE4F4A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02128"/>
        <c:axId val="1"/>
      </c:lineChart>
      <c:catAx>
        <c:axId val="185602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021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71-4327-B8E7-D6552C17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8936"/>
        <c:axId val="1"/>
      </c:lineChart>
      <c:catAx>
        <c:axId val="18611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189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40-4048-881D-BB8F58EB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21888"/>
        <c:axId val="1"/>
      </c:lineChart>
      <c:catAx>
        <c:axId val="1861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218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EE-423C-8934-89DE86713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9264"/>
        <c:axId val="1"/>
      </c:lineChart>
      <c:catAx>
        <c:axId val="1861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192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1-4493-BC1B-36809DB7775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1-4493-BC1B-36809DB7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85040"/>
        <c:axId val="1"/>
      </c:lineChart>
      <c:catAx>
        <c:axId val="186385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850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4-4219-9AAD-4F9A820C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79136"/>
        <c:axId val="1"/>
      </c:lineChart>
      <c:dateAx>
        <c:axId val="186379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791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2-432D-B90D-C2C4E509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80776"/>
        <c:axId val="1"/>
      </c:lineChart>
      <c:catAx>
        <c:axId val="186380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8077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3D-4722-BF3C-EC39B66E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83728"/>
        <c:axId val="1"/>
      </c:lineChart>
      <c:catAx>
        <c:axId val="18638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837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16-40AD-B880-5ACDD550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78480"/>
        <c:axId val="1"/>
      </c:lineChart>
      <c:catAx>
        <c:axId val="18637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784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DB-46B0-B509-F809373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73128"/>
        <c:axId val="1"/>
      </c:lineChart>
      <c:catAx>
        <c:axId val="18597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31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B-4DD4-91F4-3CC5468CF83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B-4DD4-91F4-3CC5468C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72144"/>
        <c:axId val="1"/>
      </c:lineChart>
      <c:catAx>
        <c:axId val="1859721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214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0-4105-A008-E8966870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19320"/>
        <c:axId val="1"/>
      </c:lineChart>
      <c:dateAx>
        <c:axId val="185719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193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B-44A3-89BE-B910061D8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8208"/>
        <c:axId val="1"/>
      </c:lineChart>
      <c:dateAx>
        <c:axId val="185968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682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0-4859-BC1F-08BB9D24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72800"/>
        <c:axId val="1"/>
      </c:lineChart>
      <c:catAx>
        <c:axId val="185972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280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79-4980-8137-F11F005B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73784"/>
        <c:axId val="1"/>
      </c:lineChart>
      <c:catAx>
        <c:axId val="18597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37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98-453D-B06A-7188CBEA6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93584"/>
        <c:axId val="1"/>
      </c:lineChart>
      <c:catAx>
        <c:axId val="18689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35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BD-437F-8B10-7DFFD4D1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9648"/>
        <c:axId val="1"/>
      </c:lineChart>
      <c:catAx>
        <c:axId val="18688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896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3-458C-9BD6-81B00F41204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3-458C-9BD6-81B00F41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92928"/>
        <c:axId val="1"/>
      </c:lineChart>
      <c:catAx>
        <c:axId val="186892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29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9-4882-9B17-C543AC67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92600"/>
        <c:axId val="1"/>
      </c:lineChart>
      <c:dateAx>
        <c:axId val="186892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26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7-4012-9C12-BE0E8020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93912"/>
        <c:axId val="1"/>
      </c:lineChart>
      <c:catAx>
        <c:axId val="186893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391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1B-4586-823C-6A6006DA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19448"/>
        <c:axId val="1"/>
      </c:lineChart>
      <c:catAx>
        <c:axId val="18721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194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CF-4F0D-B71D-9BBF74FC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3712"/>
        <c:axId val="1"/>
      </c:lineChart>
      <c:catAx>
        <c:axId val="1872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237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4-4635-BAA8-399315AF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7128"/>
        <c:axId val="1"/>
      </c:lineChart>
      <c:catAx>
        <c:axId val="185777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771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3D-47FD-9416-F0072BF6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18792"/>
        <c:axId val="1"/>
      </c:lineChart>
      <c:catAx>
        <c:axId val="18721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18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234904270101933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17007613365095E-2"/>
          <c:y val="8.9324737515235536E-2"/>
          <c:w val="0.93512314465393687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361000</c:v>
                </c:pt>
                <c:pt idx="1">
                  <c:v>339000</c:v>
                </c:pt>
                <c:pt idx="2">
                  <c:v>291000</c:v>
                </c:pt>
                <c:pt idx="3">
                  <c:v>353000</c:v>
                </c:pt>
                <c:pt idx="4">
                  <c:v>353000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A-4FC9-9724-0B54BC93650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A-4FC9-9724-0B54BC93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19776"/>
        <c:axId val="1"/>
      </c:lineChart>
      <c:catAx>
        <c:axId val="18721977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19776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96654617660991"/>
          <c:y val="0.86274624526910426"/>
          <c:w val="5.0111862297244465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296892980437284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6-4F85-97ED-07760C90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96912"/>
        <c:axId val="1"/>
      </c:lineChart>
      <c:dateAx>
        <c:axId val="1872969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969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42807825086316"/>
          <c:y val="0.93580303325317882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741600133581865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1388846735339E-2"/>
          <c:y val="0.10666672453706845"/>
          <c:w val="0.947061721866577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141560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9-4E6D-8862-43A7B0D2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99536"/>
        <c:axId val="1"/>
      </c:lineChart>
      <c:catAx>
        <c:axId val="1872995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9953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23983060644757"/>
          <c:y val="0.93333383969934891"/>
          <c:w val="3.94795980692841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1000</c:v>
                </c:pt>
                <c:pt idx="1">
                  <c:v>-12000</c:v>
                </c:pt>
                <c:pt idx="2">
                  <c:v>-25000</c:v>
                </c:pt>
                <c:pt idx="3">
                  <c:v>-38000</c:v>
                </c:pt>
                <c:pt idx="4">
                  <c:v>-38000</c:v>
                </c:pt>
                <c:pt idx="5">
                  <c:v>-38000</c:v>
                </c:pt>
                <c:pt idx="6">
                  <c:v>-38000</c:v>
                </c:pt>
                <c:pt idx="7">
                  <c:v>-38000</c:v>
                </c:pt>
                <c:pt idx="8">
                  <c:v>-38000</c:v>
                </c:pt>
                <c:pt idx="9">
                  <c:v>-38000</c:v>
                </c:pt>
                <c:pt idx="10">
                  <c:v>-38000</c:v>
                </c:pt>
                <c:pt idx="11">
                  <c:v>-38000</c:v>
                </c:pt>
                <c:pt idx="12">
                  <c:v>-38000</c:v>
                </c:pt>
                <c:pt idx="13">
                  <c:v>-38000</c:v>
                </c:pt>
                <c:pt idx="14">
                  <c:v>-38000</c:v>
                </c:pt>
                <c:pt idx="15">
                  <c:v>-38000</c:v>
                </c:pt>
                <c:pt idx="16">
                  <c:v>-38000</c:v>
                </c:pt>
                <c:pt idx="17">
                  <c:v>-38000</c:v>
                </c:pt>
                <c:pt idx="18">
                  <c:v>-38000</c:v>
                </c:pt>
                <c:pt idx="19">
                  <c:v>-38000</c:v>
                </c:pt>
                <c:pt idx="20">
                  <c:v>-38000</c:v>
                </c:pt>
                <c:pt idx="21">
                  <c:v>-38000</c:v>
                </c:pt>
                <c:pt idx="22">
                  <c:v>-38000</c:v>
                </c:pt>
                <c:pt idx="23">
                  <c:v>-38000</c:v>
                </c:pt>
                <c:pt idx="24">
                  <c:v>-38000</c:v>
                </c:pt>
                <c:pt idx="25">
                  <c:v>-38000</c:v>
                </c:pt>
                <c:pt idx="26">
                  <c:v>-38000</c:v>
                </c:pt>
                <c:pt idx="27">
                  <c:v>-38000</c:v>
                </c:pt>
                <c:pt idx="28">
                  <c:v>-38000</c:v>
                </c:pt>
                <c:pt idx="29">
                  <c:v>-38000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15-46BB-85D1-1541E56E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00520"/>
        <c:axId val="1"/>
      </c:lineChart>
      <c:catAx>
        <c:axId val="187300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0052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704457195362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0098534312623046"/>
          <c:w val="0.85435851576934185"/>
          <c:h val="0.62069040165390443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1B-4AED-98FC-63F31C96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94944"/>
        <c:axId val="1"/>
      </c:lineChart>
      <c:catAx>
        <c:axId val="187294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949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64295411524297"/>
          <c:y val="0.93103560248085659"/>
          <c:w val="9.5183566186383045E-2"/>
          <c:h val="5.6650314436665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86449281219458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49043660586272"/>
          <c:w val="0.86101718667714588"/>
          <c:h val="0.61764853718725399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-14500</c:v>
                </c:pt>
                <c:pt idx="1">
                  <c:v>-12000</c:v>
                </c:pt>
                <c:pt idx="2">
                  <c:v>-9500</c:v>
                </c:pt>
                <c:pt idx="3">
                  <c:v>-7000</c:v>
                </c:pt>
                <c:pt idx="4">
                  <c:v>-7000</c:v>
                </c:pt>
                <c:pt idx="5">
                  <c:v>-7000</c:v>
                </c:pt>
                <c:pt idx="6">
                  <c:v>-7000</c:v>
                </c:pt>
                <c:pt idx="7">
                  <c:v>-7000</c:v>
                </c:pt>
                <c:pt idx="8">
                  <c:v>-7000</c:v>
                </c:pt>
                <c:pt idx="9">
                  <c:v>-7000</c:v>
                </c:pt>
                <c:pt idx="10">
                  <c:v>-7000</c:v>
                </c:pt>
                <c:pt idx="11">
                  <c:v>-7000</c:v>
                </c:pt>
                <c:pt idx="12">
                  <c:v>-7000</c:v>
                </c:pt>
                <c:pt idx="13">
                  <c:v>-7000</c:v>
                </c:pt>
                <c:pt idx="14">
                  <c:v>-7000</c:v>
                </c:pt>
                <c:pt idx="15">
                  <c:v>-7000</c:v>
                </c:pt>
                <c:pt idx="16">
                  <c:v>-7000</c:v>
                </c:pt>
                <c:pt idx="17">
                  <c:v>-7000</c:v>
                </c:pt>
                <c:pt idx="18">
                  <c:v>-7000</c:v>
                </c:pt>
                <c:pt idx="19">
                  <c:v>-7000</c:v>
                </c:pt>
                <c:pt idx="20">
                  <c:v>-7000</c:v>
                </c:pt>
                <c:pt idx="21">
                  <c:v>-7000</c:v>
                </c:pt>
                <c:pt idx="22">
                  <c:v>-7000</c:v>
                </c:pt>
                <c:pt idx="23">
                  <c:v>-7000</c:v>
                </c:pt>
                <c:pt idx="24">
                  <c:v>-7000</c:v>
                </c:pt>
                <c:pt idx="25">
                  <c:v>-7000</c:v>
                </c:pt>
                <c:pt idx="26">
                  <c:v>-7000</c:v>
                </c:pt>
                <c:pt idx="27">
                  <c:v>-7000</c:v>
                </c:pt>
                <c:pt idx="28">
                  <c:v>-7000</c:v>
                </c:pt>
                <c:pt idx="29">
                  <c:v>-7000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A2-48FA-8410-4647CBCA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98552"/>
        <c:axId val="1"/>
      </c:lineChart>
      <c:catAx>
        <c:axId val="187298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985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27675081559913"/>
          <c:w val="0.13220342630082163"/>
          <c:h val="4.6568738914911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A2-4667-91A3-5B19A4DD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74648"/>
        <c:axId val="1"/>
      </c:lineChart>
      <c:catAx>
        <c:axId val="18527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46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C-4A8B-8D41-EEC81DECA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70056"/>
        <c:axId val="1"/>
      </c:lineChart>
      <c:catAx>
        <c:axId val="18527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00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0A-4206-8023-0CF082C2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71368"/>
        <c:axId val="1"/>
      </c:lineChart>
      <c:catAx>
        <c:axId val="18527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1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9-4A8B-91D2-A46E52FD57F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9-4A8B-91D2-A46E52FD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75304"/>
        <c:axId val="1"/>
      </c:lineChart>
      <c:catAx>
        <c:axId val="1852753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53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E-4513-B98C-220C59F4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8744"/>
        <c:axId val="1"/>
      </c:lineChart>
      <c:dateAx>
        <c:axId val="185268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687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2-43CD-843E-CBB224C6E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22872"/>
        <c:axId val="1"/>
      </c:lineChart>
      <c:catAx>
        <c:axId val="1861228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2287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30480</xdr:rowOff>
    </xdr:from>
    <xdr:to>
      <xdr:col>0</xdr:col>
      <xdr:colOff>0</xdr:colOff>
      <xdr:row>80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2356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zoomScale="75" workbookViewId="0"/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37043</v>
      </c>
      <c r="G1" s="2" t="s">
        <v>0</v>
      </c>
      <c r="H1" s="3">
        <f ca="1">TODAY()</f>
        <v>37043</v>
      </c>
    </row>
    <row r="2" spans="1:12" ht="13.8" thickBot="1" x14ac:dyDescent="0.3">
      <c r="A2" s="44" t="s">
        <v>10</v>
      </c>
      <c r="B2" s="45">
        <f ca="1">TODAY()+2</f>
        <v>37045</v>
      </c>
      <c r="G2" s="2" t="s">
        <v>10</v>
      </c>
      <c r="H2" s="3">
        <f ca="1">TODAY()+3</f>
        <v>37046</v>
      </c>
    </row>
    <row r="3" spans="1:12" ht="25.5" customHeight="1" thickBot="1" x14ac:dyDescent="0.3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8" thickBot="1" x14ac:dyDescent="0.3">
      <c r="A4" s="2" t="s">
        <v>14</v>
      </c>
      <c r="B4" s="16">
        <v>65</v>
      </c>
      <c r="C4" s="17">
        <v>50</v>
      </c>
      <c r="D4" s="18">
        <f>AVERAGE(B4,C4)</f>
        <v>57.5</v>
      </c>
      <c r="G4" s="2" t="s">
        <v>14</v>
      </c>
      <c r="H4" s="16">
        <v>62</v>
      </c>
      <c r="I4" s="17">
        <v>47</v>
      </c>
      <c r="J4" s="18">
        <f>AVERAGE(H4,I4)</f>
        <v>54.5</v>
      </c>
    </row>
    <row r="5" spans="1:12" x14ac:dyDescent="0.25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5">
      <c r="A6" s="25" t="s">
        <v>19</v>
      </c>
      <c r="B6" s="26">
        <v>-240000</v>
      </c>
      <c r="C6" s="12">
        <v>-286000</v>
      </c>
      <c r="D6" s="25" t="s">
        <v>20</v>
      </c>
      <c r="E6" s="26">
        <v>-51000</v>
      </c>
      <c r="F6" s="12">
        <v>-55000</v>
      </c>
      <c r="G6" s="25" t="s">
        <v>19</v>
      </c>
      <c r="H6" s="26">
        <v>-290000</v>
      </c>
      <c r="I6" s="12">
        <v>-330000</v>
      </c>
      <c r="J6" s="25" t="s">
        <v>20</v>
      </c>
      <c r="K6" s="26">
        <v>-63000</v>
      </c>
      <c r="L6" s="12">
        <v>-63000</v>
      </c>
    </row>
    <row r="7" spans="1:12" x14ac:dyDescent="0.25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5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5">
      <c r="A9" s="25" t="s">
        <v>64</v>
      </c>
      <c r="B9" s="26">
        <v>0</v>
      </c>
      <c r="D9" s="25" t="s">
        <v>26</v>
      </c>
      <c r="E9" s="26">
        <v>-5000</v>
      </c>
      <c r="G9" s="25" t="s">
        <v>64</v>
      </c>
      <c r="H9" s="26">
        <v>0</v>
      </c>
      <c r="J9" s="25" t="s">
        <v>26</v>
      </c>
      <c r="K9" s="26">
        <v>-5000</v>
      </c>
    </row>
    <row r="10" spans="1:12" x14ac:dyDescent="0.25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0</v>
      </c>
      <c r="I10" s="14" t="s">
        <v>15</v>
      </c>
      <c r="J10" s="25" t="s">
        <v>49</v>
      </c>
      <c r="K10" s="26">
        <v>-8340</v>
      </c>
    </row>
    <row r="11" spans="1:12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25" t="s">
        <v>26</v>
      </c>
      <c r="H12" s="26">
        <f>-86993-43007</f>
        <v>-130000</v>
      </c>
      <c r="I12" s="14"/>
      <c r="J12" s="42" t="s">
        <v>51</v>
      </c>
      <c r="K12" s="40">
        <v>0</v>
      </c>
    </row>
    <row r="13" spans="1:12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0</v>
      </c>
      <c r="G13" s="25" t="s">
        <v>57</v>
      </c>
      <c r="H13" s="26">
        <v>0</v>
      </c>
      <c r="I13" s="1"/>
      <c r="J13" s="25" t="s">
        <v>29</v>
      </c>
      <c r="K13" s="26">
        <v>0</v>
      </c>
    </row>
    <row r="14" spans="1:12" ht="13.8" thickBot="1" x14ac:dyDescent="0.3">
      <c r="A14" s="25" t="s">
        <v>17</v>
      </c>
      <c r="B14" s="26">
        <v>-20000</v>
      </c>
      <c r="C14" s="14"/>
      <c r="D14" s="33" t="s">
        <v>30</v>
      </c>
      <c r="E14" s="34">
        <f>SUM(E6:E13)</f>
        <v>-84340</v>
      </c>
      <c r="G14" s="25" t="s">
        <v>17</v>
      </c>
      <c r="H14" s="26">
        <v>-20000</v>
      </c>
      <c r="I14" s="14"/>
      <c r="J14" s="33" t="s">
        <v>30</v>
      </c>
      <c r="K14" s="34">
        <f>SUM(K6:K13)</f>
        <v>-96340</v>
      </c>
    </row>
    <row r="15" spans="1:12" x14ac:dyDescent="0.25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25" t="s">
        <v>71</v>
      </c>
      <c r="H15" s="26">
        <v>0</v>
      </c>
      <c r="I15" s="14"/>
      <c r="J15" s="25"/>
      <c r="K15" s="26"/>
      <c r="L15" s="14">
        <f>+K14+K29</f>
        <v>0</v>
      </c>
    </row>
    <row r="16" spans="1:12" x14ac:dyDescent="0.25">
      <c r="A16" s="25" t="s">
        <v>24</v>
      </c>
      <c r="B16" s="26"/>
      <c r="C16" s="14"/>
      <c r="D16" s="25" t="s">
        <v>35</v>
      </c>
      <c r="E16" s="26">
        <v>14300</v>
      </c>
      <c r="G16" s="25" t="s">
        <v>24</v>
      </c>
      <c r="H16" s="26"/>
      <c r="I16" s="14"/>
      <c r="J16" s="25" t="s">
        <v>35</v>
      </c>
      <c r="K16" s="26">
        <v>14300</v>
      </c>
    </row>
    <row r="17" spans="1:12" x14ac:dyDescent="0.25">
      <c r="A17" s="25" t="s">
        <v>56</v>
      </c>
      <c r="B17" s="26">
        <v>0</v>
      </c>
      <c r="C17" s="14"/>
      <c r="D17" s="25" t="s">
        <v>36</v>
      </c>
      <c r="E17" s="26">
        <v>10000</v>
      </c>
      <c r="G17" s="25" t="s">
        <v>56</v>
      </c>
      <c r="H17" s="26">
        <v>0</v>
      </c>
      <c r="I17" s="14"/>
      <c r="J17" s="25" t="s">
        <v>36</v>
      </c>
      <c r="K17" s="26">
        <v>10000</v>
      </c>
    </row>
    <row r="18" spans="1:12" x14ac:dyDescent="0.25">
      <c r="A18" s="25" t="s">
        <v>29</v>
      </c>
      <c r="B18" s="40">
        <v>0</v>
      </c>
      <c r="D18" s="25" t="s">
        <v>37</v>
      </c>
      <c r="E18" s="26">
        <v>19987</v>
      </c>
      <c r="F18" s="14" t="s">
        <v>15</v>
      </c>
      <c r="G18" s="25" t="s">
        <v>29</v>
      </c>
      <c r="H18" s="40">
        <v>0</v>
      </c>
      <c r="J18" s="25" t="s">
        <v>37</v>
      </c>
      <c r="K18" s="26">
        <v>19987</v>
      </c>
      <c r="L18" s="14" t="s">
        <v>15</v>
      </c>
    </row>
    <row r="19" spans="1:12" x14ac:dyDescent="0.25">
      <c r="A19" s="25" t="s">
        <v>31</v>
      </c>
      <c r="B19" s="26">
        <v>-14337</v>
      </c>
      <c r="C19" s="41"/>
      <c r="D19" s="25" t="s">
        <v>38</v>
      </c>
      <c r="E19" s="26">
        <v>17191</v>
      </c>
      <c r="G19" s="25" t="s">
        <v>31</v>
      </c>
      <c r="H19" s="26">
        <v>0</v>
      </c>
      <c r="I19" s="41"/>
      <c r="J19" s="25" t="s">
        <v>38</v>
      </c>
      <c r="K19" s="26">
        <v>17191</v>
      </c>
    </row>
    <row r="20" spans="1:12" x14ac:dyDescent="0.25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25" t="s">
        <v>27</v>
      </c>
      <c r="H20" s="26">
        <v>-70000</v>
      </c>
      <c r="I20" s="14"/>
      <c r="J20" s="25" t="s">
        <v>43</v>
      </c>
      <c r="K20" s="26">
        <v>0</v>
      </c>
    </row>
    <row r="21" spans="1:12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25" t="s">
        <v>47</v>
      </c>
      <c r="H21" s="26">
        <v>0</v>
      </c>
      <c r="I21" s="14"/>
      <c r="J21" s="25" t="s">
        <v>55</v>
      </c>
      <c r="K21" s="26">
        <v>4340</v>
      </c>
    </row>
    <row r="22" spans="1:12" x14ac:dyDescent="0.25">
      <c r="A22" s="25" t="s">
        <v>48</v>
      </c>
      <c r="B22" s="26">
        <v>0</v>
      </c>
      <c r="D22" s="25" t="s">
        <v>65</v>
      </c>
      <c r="E22" s="26">
        <v>6945</v>
      </c>
      <c r="G22" s="25" t="s">
        <v>48</v>
      </c>
      <c r="H22" s="26">
        <v>0</v>
      </c>
      <c r="J22" s="25" t="s">
        <v>65</v>
      </c>
      <c r="K22" s="26">
        <v>6945</v>
      </c>
    </row>
    <row r="23" spans="1:12" x14ac:dyDescent="0.25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25" t="s">
        <v>32</v>
      </c>
      <c r="H23" s="26">
        <v>-29198</v>
      </c>
      <c r="I23" s="14" t="s">
        <v>15</v>
      </c>
      <c r="J23" s="25" t="s">
        <v>56</v>
      </c>
      <c r="K23" s="40">
        <v>0</v>
      </c>
      <c r="L23" s="14"/>
    </row>
    <row r="24" spans="1:12" x14ac:dyDescent="0.25">
      <c r="A24" s="25" t="s">
        <v>26</v>
      </c>
      <c r="B24" s="40">
        <v>0</v>
      </c>
      <c r="D24" s="25" t="s">
        <v>29</v>
      </c>
      <c r="E24" s="40">
        <v>11577</v>
      </c>
      <c r="F24" s="14"/>
      <c r="G24" s="25" t="s">
        <v>26</v>
      </c>
      <c r="H24" s="40">
        <v>0</v>
      </c>
      <c r="J24" s="25" t="s">
        <v>29</v>
      </c>
      <c r="K24" s="40">
        <v>23577</v>
      </c>
      <c r="L24" s="14"/>
    </row>
    <row r="25" spans="1:12" x14ac:dyDescent="0.25">
      <c r="A25" s="25" t="s">
        <v>63</v>
      </c>
      <c r="B25" s="40">
        <v>0</v>
      </c>
      <c r="D25" s="25" t="s">
        <v>26</v>
      </c>
      <c r="E25" s="40">
        <v>0</v>
      </c>
      <c r="G25" s="25" t="s">
        <v>63</v>
      </c>
      <c r="H25" s="40">
        <v>0</v>
      </c>
      <c r="J25" s="25" t="s">
        <v>26</v>
      </c>
      <c r="K25" s="40">
        <v>0</v>
      </c>
    </row>
    <row r="26" spans="1:12" x14ac:dyDescent="0.25">
      <c r="A26" s="25" t="s">
        <v>33</v>
      </c>
      <c r="B26" s="26">
        <v>0</v>
      </c>
      <c r="D26" s="25" t="s">
        <v>51</v>
      </c>
      <c r="E26" s="40">
        <v>0</v>
      </c>
      <c r="G26" s="25" t="s">
        <v>33</v>
      </c>
      <c r="H26" s="26">
        <v>0</v>
      </c>
      <c r="J26" s="25" t="s">
        <v>51</v>
      </c>
      <c r="K26" s="40">
        <v>0</v>
      </c>
    </row>
    <row r="27" spans="1:12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25" t="s">
        <v>34</v>
      </c>
      <c r="H27" s="26">
        <v>0</v>
      </c>
      <c r="I27" s="14"/>
      <c r="J27" s="25" t="s">
        <v>53</v>
      </c>
      <c r="K27" s="40">
        <v>0</v>
      </c>
    </row>
    <row r="28" spans="1:12" ht="13.8" thickBot="1" x14ac:dyDescent="0.3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25" t="s">
        <v>62</v>
      </c>
      <c r="H28" s="26">
        <v>0</v>
      </c>
      <c r="I28" s="14">
        <f>SUM(H29,H59)</f>
        <v>0</v>
      </c>
      <c r="J28" s="25" t="s">
        <v>39</v>
      </c>
      <c r="K28" s="26">
        <v>0</v>
      </c>
    </row>
    <row r="29" spans="1:12" ht="13.8" thickBot="1" x14ac:dyDescent="0.3">
      <c r="A29" s="33" t="s">
        <v>30</v>
      </c>
      <c r="B29" s="34">
        <f>SUM(B6:B28)</f>
        <v>-503535</v>
      </c>
      <c r="C29" s="14"/>
      <c r="D29" s="33" t="s">
        <v>40</v>
      </c>
      <c r="E29" s="34">
        <f>SUM(E16:E28)</f>
        <v>84340</v>
      </c>
      <c r="G29" s="33" t="s">
        <v>30</v>
      </c>
      <c r="H29" s="34">
        <f>SUM(H6:H28)</f>
        <v>-539198</v>
      </c>
      <c r="I29" s="14"/>
      <c r="J29" s="33" t="s">
        <v>40</v>
      </c>
      <c r="K29" s="34">
        <f>SUM(K16:K28)</f>
        <v>96340</v>
      </c>
    </row>
    <row r="30" spans="1:12" ht="13.8" thickBot="1" x14ac:dyDescent="0.3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5">
      <c r="A31" s="25" t="s">
        <v>35</v>
      </c>
      <c r="B31" s="40">
        <v>66123</v>
      </c>
      <c r="C31" s="14"/>
      <c r="E31" s="12"/>
      <c r="G31" s="25" t="s">
        <v>35</v>
      </c>
      <c r="H31" s="40">
        <v>66123</v>
      </c>
      <c r="I31" s="14"/>
      <c r="K31" s="12"/>
    </row>
    <row r="32" spans="1:12" x14ac:dyDescent="0.25">
      <c r="A32" s="25" t="s">
        <v>36</v>
      </c>
      <c r="B32" s="40">
        <v>125000</v>
      </c>
      <c r="E32" s="12"/>
      <c r="G32" s="25" t="s">
        <v>36</v>
      </c>
      <c r="H32" s="40">
        <v>125000</v>
      </c>
      <c r="K32" s="12"/>
    </row>
    <row r="33" spans="1:11" x14ac:dyDescent="0.25">
      <c r="A33" s="25" t="s">
        <v>37</v>
      </c>
      <c r="B33" s="40">
        <v>0</v>
      </c>
      <c r="D33" s="52"/>
      <c r="G33" s="25" t="s">
        <v>37</v>
      </c>
      <c r="H33" s="40">
        <v>0</v>
      </c>
      <c r="J33" s="52"/>
    </row>
    <row r="34" spans="1:11" x14ac:dyDescent="0.25">
      <c r="A34" s="25" t="s">
        <v>38</v>
      </c>
      <c r="B34" s="40">
        <v>124369</v>
      </c>
      <c r="C34" s="14"/>
      <c r="G34" s="25" t="s">
        <v>38</v>
      </c>
      <c r="H34" s="40">
        <v>124369</v>
      </c>
      <c r="I34" s="14"/>
    </row>
    <row r="35" spans="1:11" x14ac:dyDescent="0.25">
      <c r="A35" s="25" t="s">
        <v>69</v>
      </c>
      <c r="B35" s="40">
        <v>29198</v>
      </c>
      <c r="G35" s="25" t="s">
        <v>69</v>
      </c>
      <c r="H35" s="40">
        <v>29198</v>
      </c>
    </row>
    <row r="36" spans="1:11" x14ac:dyDescent="0.25">
      <c r="A36" s="25" t="s">
        <v>61</v>
      </c>
      <c r="B36" s="40">
        <v>0</v>
      </c>
      <c r="G36" s="25" t="s">
        <v>61</v>
      </c>
      <c r="H36" s="40">
        <v>0</v>
      </c>
    </row>
    <row r="37" spans="1:11" x14ac:dyDescent="0.25">
      <c r="A37" s="25" t="s">
        <v>66</v>
      </c>
      <c r="B37" s="40">
        <v>0</v>
      </c>
      <c r="D37" s="51"/>
      <c r="G37" s="25" t="s">
        <v>66</v>
      </c>
      <c r="H37" s="40">
        <v>0</v>
      </c>
      <c r="J37" s="51"/>
    </row>
    <row r="38" spans="1:11" x14ac:dyDescent="0.25">
      <c r="A38" s="25" t="s">
        <v>52</v>
      </c>
      <c r="B38" s="40">
        <v>0</v>
      </c>
      <c r="D38" s="50"/>
      <c r="E38" s="14"/>
      <c r="G38" s="25" t="s">
        <v>52</v>
      </c>
      <c r="H38" s="40">
        <v>0</v>
      </c>
      <c r="J38" s="50"/>
      <c r="K38" s="14"/>
    </row>
    <row r="39" spans="1:11" x14ac:dyDescent="0.25">
      <c r="A39" s="25" t="s">
        <v>53</v>
      </c>
      <c r="B39" s="40">
        <v>11000</v>
      </c>
      <c r="G39" s="25" t="s">
        <v>53</v>
      </c>
      <c r="H39" s="40">
        <v>11000</v>
      </c>
    </row>
    <row r="40" spans="1:11" x14ac:dyDescent="0.25">
      <c r="A40" s="25" t="s">
        <v>17</v>
      </c>
      <c r="B40" s="40">
        <v>7000</v>
      </c>
      <c r="G40" s="25" t="s">
        <v>17</v>
      </c>
      <c r="H40" s="40">
        <v>7000</v>
      </c>
    </row>
    <row r="41" spans="1:11" x14ac:dyDescent="0.25">
      <c r="A41" s="25" t="s">
        <v>71</v>
      </c>
      <c r="B41" s="40">
        <v>2500</v>
      </c>
      <c r="G41" s="25" t="s">
        <v>71</v>
      </c>
      <c r="H41" s="40">
        <v>2500</v>
      </c>
    </row>
    <row r="42" spans="1:11" x14ac:dyDescent="0.25">
      <c r="A42" s="25" t="s">
        <v>22</v>
      </c>
      <c r="B42" s="48"/>
      <c r="G42" s="25" t="s">
        <v>22</v>
      </c>
      <c r="H42" s="48"/>
    </row>
    <row r="43" spans="1:11" x14ac:dyDescent="0.25">
      <c r="A43" s="25" t="s">
        <v>60</v>
      </c>
      <c r="B43" s="40">
        <v>0</v>
      </c>
      <c r="E43" s="12"/>
      <c r="G43" s="25" t="s">
        <v>60</v>
      </c>
      <c r="H43" s="40">
        <v>0</v>
      </c>
      <c r="K43" s="12"/>
    </row>
    <row r="44" spans="1:11" x14ac:dyDescent="0.25">
      <c r="A44" s="25" t="s">
        <v>26</v>
      </c>
      <c r="B44" s="40">
        <v>43007</v>
      </c>
      <c r="C44" s="14"/>
      <c r="E44" s="12"/>
      <c r="G44" s="25" t="s">
        <v>26</v>
      </c>
      <c r="H44" s="40">
        <v>43007</v>
      </c>
      <c r="I44" s="14"/>
      <c r="K44" s="12"/>
    </row>
    <row r="45" spans="1:11" x14ac:dyDescent="0.25">
      <c r="A45" s="25" t="s">
        <v>41</v>
      </c>
      <c r="B45" s="40">
        <v>15000</v>
      </c>
      <c r="E45" s="12"/>
      <c r="G45" s="25" t="s">
        <v>41</v>
      </c>
      <c r="H45" s="40">
        <v>15000</v>
      </c>
      <c r="K45" s="12"/>
    </row>
    <row r="46" spans="1:11" x14ac:dyDescent="0.25">
      <c r="A46" s="25" t="s">
        <v>42</v>
      </c>
      <c r="B46" s="40">
        <v>1000</v>
      </c>
      <c r="C46" s="14"/>
      <c r="E46" s="12"/>
      <c r="G46" s="25" t="s">
        <v>42</v>
      </c>
      <c r="H46" s="40">
        <v>1000</v>
      </c>
      <c r="I46" s="14"/>
      <c r="K46" s="12"/>
    </row>
    <row r="47" spans="1:11" x14ac:dyDescent="0.25">
      <c r="A47" s="25" t="s">
        <v>43</v>
      </c>
      <c r="B47" s="40"/>
      <c r="G47" s="25" t="s">
        <v>43</v>
      </c>
      <c r="H47" s="40"/>
    </row>
    <row r="48" spans="1:11" x14ac:dyDescent="0.25">
      <c r="A48" s="25" t="s">
        <v>56</v>
      </c>
      <c r="B48" s="40">
        <v>0</v>
      </c>
      <c r="E48" s="12"/>
      <c r="G48" s="25" t="s">
        <v>56</v>
      </c>
      <c r="H48" s="40">
        <v>0</v>
      </c>
      <c r="K48" s="12"/>
    </row>
    <row r="49" spans="1:11" x14ac:dyDescent="0.25">
      <c r="A49" s="25" t="s">
        <v>29</v>
      </c>
      <c r="B49" s="40">
        <v>0</v>
      </c>
      <c r="C49" s="14" t="s">
        <v>15</v>
      </c>
      <c r="E49" s="12"/>
      <c r="G49" s="25" t="s">
        <v>29</v>
      </c>
      <c r="H49" s="40">
        <v>0</v>
      </c>
      <c r="I49" s="14" t="s">
        <v>15</v>
      </c>
      <c r="K49" s="12"/>
    </row>
    <row r="50" spans="1:11" x14ac:dyDescent="0.25">
      <c r="A50" s="25" t="s">
        <v>31</v>
      </c>
      <c r="B50" s="40">
        <v>0</v>
      </c>
      <c r="E50" s="12"/>
      <c r="G50" s="25" t="s">
        <v>31</v>
      </c>
      <c r="H50" s="40">
        <v>0</v>
      </c>
      <c r="K50" s="12"/>
    </row>
    <row r="51" spans="1:11" x14ac:dyDescent="0.25">
      <c r="A51" s="25" t="s">
        <v>44</v>
      </c>
      <c r="B51" s="40">
        <v>0</v>
      </c>
      <c r="E51" s="12"/>
      <c r="G51" s="25" t="s">
        <v>44</v>
      </c>
      <c r="H51" s="40">
        <v>0</v>
      </c>
      <c r="K51" s="12"/>
    </row>
    <row r="52" spans="1:11" x14ac:dyDescent="0.25">
      <c r="A52" s="25" t="s">
        <v>45</v>
      </c>
      <c r="B52" s="40">
        <v>0</v>
      </c>
      <c r="C52" s="14"/>
      <c r="E52" s="12"/>
      <c r="G52" s="25" t="s">
        <v>45</v>
      </c>
      <c r="H52" s="40">
        <v>0</v>
      </c>
      <c r="I52" s="14"/>
      <c r="K52" s="12"/>
    </row>
    <row r="53" spans="1:11" x14ac:dyDescent="0.25">
      <c r="A53" s="25" t="s">
        <v>46</v>
      </c>
      <c r="B53" s="40">
        <v>0</v>
      </c>
      <c r="E53" s="12"/>
      <c r="G53" s="25" t="s">
        <v>46</v>
      </c>
      <c r="H53" s="40">
        <v>0</v>
      </c>
      <c r="K53" s="12"/>
    </row>
    <row r="54" spans="1:11" x14ac:dyDescent="0.25">
      <c r="A54" s="25" t="s">
        <v>48</v>
      </c>
      <c r="B54" s="40">
        <v>1000</v>
      </c>
      <c r="C54" s="14"/>
      <c r="E54" s="12"/>
      <c r="G54" s="25" t="s">
        <v>48</v>
      </c>
      <c r="H54" s="40">
        <v>1000</v>
      </c>
      <c r="I54" s="14"/>
      <c r="K54" s="12"/>
    </row>
    <row r="55" spans="1:11" x14ac:dyDescent="0.25">
      <c r="A55" s="25" t="s">
        <v>67</v>
      </c>
      <c r="B55" s="40">
        <v>35000</v>
      </c>
      <c r="C55" s="14"/>
      <c r="E55" s="12"/>
      <c r="G55" s="25" t="s">
        <v>67</v>
      </c>
      <c r="H55" s="40">
        <v>35000</v>
      </c>
      <c r="I55" s="14"/>
      <c r="K55" s="12"/>
    </row>
    <row r="56" spans="1:11" x14ac:dyDescent="0.25">
      <c r="A56" s="25" t="s">
        <v>68</v>
      </c>
      <c r="B56" s="40">
        <v>42338</v>
      </c>
      <c r="C56" s="14"/>
      <c r="E56" s="12"/>
      <c r="G56" s="25" t="s">
        <v>68</v>
      </c>
      <c r="H56" s="40">
        <v>42338</v>
      </c>
      <c r="I56" s="14"/>
      <c r="K56" s="12"/>
    </row>
    <row r="57" spans="1:11" x14ac:dyDescent="0.25">
      <c r="A57" s="25" t="s">
        <v>75</v>
      </c>
      <c r="B57" s="40">
        <v>1000</v>
      </c>
      <c r="C57" s="14"/>
      <c r="E57" s="12"/>
      <c r="G57" s="25" t="s">
        <v>75</v>
      </c>
      <c r="H57" s="40">
        <v>1000</v>
      </c>
      <c r="I57" s="14"/>
      <c r="K57" s="12"/>
    </row>
    <row r="58" spans="1:11" ht="13.8" thickBot="1" x14ac:dyDescent="0.3">
      <c r="A58" s="25" t="s">
        <v>39</v>
      </c>
      <c r="B58" s="40">
        <v>0</v>
      </c>
      <c r="C58" s="14"/>
      <c r="G58" s="25" t="s">
        <v>39</v>
      </c>
      <c r="H58" s="40">
        <v>35663</v>
      </c>
      <c r="I58" s="14"/>
    </row>
    <row r="59" spans="1:11" ht="13.8" thickBot="1" x14ac:dyDescent="0.3">
      <c r="A59" s="33" t="s">
        <v>40</v>
      </c>
      <c r="B59" s="34">
        <f>SUM(B31:B58)</f>
        <v>503535</v>
      </c>
      <c r="E59" s="12"/>
      <c r="G59" s="33" t="s">
        <v>40</v>
      </c>
      <c r="H59" s="34">
        <f>SUM(H31:H58)</f>
        <v>539198</v>
      </c>
      <c r="K59" s="12"/>
    </row>
    <row r="60" spans="1:11" ht="13.8" thickBot="1" x14ac:dyDescent="0.3">
      <c r="A60" s="30"/>
      <c r="B60" s="36"/>
      <c r="G60" s="30"/>
      <c r="H60" s="36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37043</v>
      </c>
      <c r="F1" s="4" t="s">
        <v>1</v>
      </c>
      <c r="G1" s="5">
        <v>300000</v>
      </c>
      <c r="H1" s="6"/>
      <c r="I1" s="7" t="s">
        <v>2</v>
      </c>
      <c r="J1" s="8">
        <v>61000</v>
      </c>
      <c r="O1" s="43" t="s">
        <v>3</v>
      </c>
      <c r="P1" s="11">
        <f ca="1">TODAY()+2</f>
        <v>37045</v>
      </c>
      <c r="Q1" s="12">
        <v>240000</v>
      </c>
      <c r="S1" s="43" t="s">
        <v>4</v>
      </c>
      <c r="T1" s="11">
        <f ca="1">TODAY()+2</f>
        <v>37045</v>
      </c>
      <c r="U1" s="12">
        <v>51000</v>
      </c>
      <c r="X1" s="10" t="s">
        <v>5</v>
      </c>
      <c r="Y1" s="10" t="s">
        <v>50</v>
      </c>
      <c r="Z1" s="10" t="s">
        <v>6</v>
      </c>
      <c r="AA1" s="10"/>
      <c r="AB1" s="10" t="s">
        <v>72</v>
      </c>
      <c r="AC1" s="10" t="s">
        <v>73</v>
      </c>
      <c r="AD1" s="10" t="s">
        <v>74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37044</v>
      </c>
      <c r="D2" s="14"/>
      <c r="P2" s="11">
        <f ca="1">TODAY()+3</f>
        <v>37046</v>
      </c>
      <c r="Q2" s="12">
        <v>290000</v>
      </c>
      <c r="T2" s="11">
        <f ca="1">TODAY()+3</f>
        <v>37046</v>
      </c>
      <c r="U2" s="12">
        <v>63000</v>
      </c>
      <c r="W2" s="11">
        <v>37043</v>
      </c>
      <c r="X2" s="14">
        <v>0</v>
      </c>
      <c r="Y2" s="14">
        <v>7000</v>
      </c>
      <c r="Z2" s="13">
        <v>1000</v>
      </c>
      <c r="AA2" s="13"/>
      <c r="AB2" s="14">
        <v>0</v>
      </c>
      <c r="AC2" s="14">
        <v>0</v>
      </c>
      <c r="AD2" s="14">
        <v>-14500</v>
      </c>
      <c r="AF2" s="11">
        <v>37043</v>
      </c>
      <c r="AG2" s="12">
        <f>300000+61000</f>
        <v>361000</v>
      </c>
      <c r="AH2" s="12">
        <f>300000+61000</f>
        <v>361000</v>
      </c>
      <c r="AI2" s="14"/>
      <c r="AJ2" s="15">
        <f>+AF2</f>
        <v>37043</v>
      </c>
      <c r="AK2" s="12">
        <f>124369+17191</f>
        <v>141560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37042</v>
      </c>
      <c r="L3" s="23">
        <f ca="1">TODAY()</f>
        <v>37043</v>
      </c>
      <c r="M3" s="24" t="s">
        <v>18</v>
      </c>
      <c r="P3" s="11">
        <f ca="1">TODAY()+4</f>
        <v>37047</v>
      </c>
      <c r="Q3" s="12">
        <v>290000</v>
      </c>
      <c r="T3" s="11">
        <f ca="1">TODAY()+4</f>
        <v>37047</v>
      </c>
      <c r="U3" s="12">
        <v>63000</v>
      </c>
      <c r="W3" s="11">
        <v>37044</v>
      </c>
      <c r="X3" s="14">
        <v>20000</v>
      </c>
      <c r="Y3" s="14">
        <v>7000</v>
      </c>
      <c r="Z3" s="13">
        <f>Z2-X3+Y3</f>
        <v>-12000</v>
      </c>
      <c r="AA3" s="13"/>
      <c r="AB3" s="14">
        <v>0</v>
      </c>
      <c r="AC3" s="14">
        <v>2500</v>
      </c>
      <c r="AD3" s="14">
        <f>AD2-AB3+AC3</f>
        <v>-12000</v>
      </c>
      <c r="AF3" s="11">
        <v>37044</v>
      </c>
      <c r="AG3" s="12">
        <f>280000+59000</f>
        <v>339000</v>
      </c>
      <c r="AH3" s="12"/>
      <c r="AI3" s="14"/>
      <c r="AJ3" s="15">
        <f t="shared" ref="AJ3:AJ15" si="0">+AF3</f>
        <v>37044</v>
      </c>
      <c r="AK3" s="12"/>
      <c r="AL3" s="12"/>
      <c r="AM3" s="12"/>
    </row>
    <row r="4" spans="1:39" ht="13.8" thickBot="1" x14ac:dyDescent="0.3">
      <c r="A4" s="2" t="s">
        <v>14</v>
      </c>
      <c r="B4" s="16">
        <v>59</v>
      </c>
      <c r="C4" s="17">
        <v>46</v>
      </c>
      <c r="D4" s="18">
        <f>AVERAGE(B4,C4)</f>
        <v>52.5</v>
      </c>
      <c r="J4" s="25" t="s">
        <v>21</v>
      </c>
      <c r="K4" s="37">
        <v>20000</v>
      </c>
      <c r="L4" s="9">
        <v>20000</v>
      </c>
      <c r="M4" s="28">
        <f>+L4-K4</f>
        <v>0</v>
      </c>
      <c r="Q4" s="12"/>
      <c r="R4" s="11" t="s">
        <v>15</v>
      </c>
      <c r="W4" s="11">
        <v>37045</v>
      </c>
      <c r="X4" s="14">
        <v>20000</v>
      </c>
      <c r="Y4" s="14">
        <v>7000</v>
      </c>
      <c r="Z4" s="13">
        <f>Z3-X4+Y4</f>
        <v>-25000</v>
      </c>
      <c r="AA4" s="13"/>
      <c r="AB4" s="14">
        <v>0</v>
      </c>
      <c r="AC4" s="14">
        <v>2500</v>
      </c>
      <c r="AD4" s="14">
        <f>AD3-AB4+AC4</f>
        <v>-9500</v>
      </c>
      <c r="AF4" s="11">
        <v>37045</v>
      </c>
      <c r="AG4" s="12">
        <f>240000+51000</f>
        <v>291000</v>
      </c>
      <c r="AH4" s="12"/>
      <c r="AI4" s="14"/>
      <c r="AJ4" s="15">
        <f t="shared" si="0"/>
        <v>37045</v>
      </c>
      <c r="AK4" s="12"/>
      <c r="AL4" s="12"/>
      <c r="AM4" s="12"/>
    </row>
    <row r="5" spans="1:39" x14ac:dyDescent="0.25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70</v>
      </c>
      <c r="K5" s="38">
        <v>7000</v>
      </c>
      <c r="L5" s="9">
        <v>7000</v>
      </c>
      <c r="M5" s="29">
        <f>+L5-K5</f>
        <v>0</v>
      </c>
      <c r="W5" s="11">
        <v>37046</v>
      </c>
      <c r="X5" s="14">
        <v>20000</v>
      </c>
      <c r="Y5" s="14">
        <v>7000</v>
      </c>
      <c r="Z5" s="13">
        <f t="shared" ref="Z5:Z31" si="1">Z4-X5+Y5</f>
        <v>-38000</v>
      </c>
      <c r="AA5" s="13"/>
      <c r="AB5" s="14">
        <v>0</v>
      </c>
      <c r="AC5" s="14">
        <v>2500</v>
      </c>
      <c r="AD5" s="14">
        <f t="shared" ref="AD5:AD31" si="2">AD4-AB5+AC5</f>
        <v>-7000</v>
      </c>
      <c r="AF5" s="11">
        <v>37046</v>
      </c>
      <c r="AG5" s="12">
        <f>290000+63000</f>
        <v>353000</v>
      </c>
      <c r="AH5" s="12"/>
      <c r="AI5" s="14"/>
      <c r="AJ5" s="15">
        <f t="shared" si="0"/>
        <v>37046</v>
      </c>
      <c r="AK5" s="12"/>
      <c r="AL5" s="12"/>
      <c r="AM5" s="12"/>
    </row>
    <row r="6" spans="1:39" ht="13.8" thickBot="1" x14ac:dyDescent="0.3">
      <c r="A6" s="25" t="s">
        <v>19</v>
      </c>
      <c r="B6" s="26">
        <v>-280000</v>
      </c>
      <c r="C6" s="12">
        <v>-326000</v>
      </c>
      <c r="D6" s="25" t="s">
        <v>20</v>
      </c>
      <c r="E6" s="26">
        <v>-59000</v>
      </c>
      <c r="F6" s="12">
        <v>-61000</v>
      </c>
      <c r="H6" s="12"/>
      <c r="J6" s="30" t="s">
        <v>25</v>
      </c>
      <c r="K6" s="39">
        <f>(+K4-K5)/2</f>
        <v>6500</v>
      </c>
      <c r="L6" s="31">
        <f>(+L4-L5)/2</f>
        <v>6500</v>
      </c>
      <c r="M6" s="32">
        <f>+L6-K6</f>
        <v>0</v>
      </c>
      <c r="W6" s="11">
        <v>37047</v>
      </c>
      <c r="X6" s="14">
        <v>0</v>
      </c>
      <c r="Y6" s="14">
        <v>0</v>
      </c>
      <c r="Z6" s="13">
        <f t="shared" si="1"/>
        <v>-38000</v>
      </c>
      <c r="AA6" s="13"/>
      <c r="AB6" s="14">
        <v>0</v>
      </c>
      <c r="AC6" s="14">
        <v>0</v>
      </c>
      <c r="AD6" s="14">
        <f t="shared" si="2"/>
        <v>-7000</v>
      </c>
      <c r="AF6" s="11">
        <v>37047</v>
      </c>
      <c r="AG6" s="12">
        <f>290000+63000</f>
        <v>353000</v>
      </c>
      <c r="AH6" s="12"/>
      <c r="AJ6" s="15">
        <f t="shared" si="0"/>
        <v>37047</v>
      </c>
      <c r="AK6" s="12"/>
      <c r="AL6" s="12"/>
      <c r="AM6" s="12"/>
    </row>
    <row r="7" spans="1:39" x14ac:dyDescent="0.25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37048</v>
      </c>
      <c r="X7" s="14">
        <v>0</v>
      </c>
      <c r="Y7" s="14">
        <v>0</v>
      </c>
      <c r="Z7" s="13">
        <f t="shared" si="1"/>
        <v>-38000</v>
      </c>
      <c r="AA7" s="13"/>
      <c r="AB7" s="14">
        <v>0</v>
      </c>
      <c r="AC7" s="14">
        <v>0</v>
      </c>
      <c r="AD7" s="14">
        <f t="shared" si="2"/>
        <v>-7000</v>
      </c>
      <c r="AF7" s="11">
        <v>37048</v>
      </c>
      <c r="AG7" s="12"/>
      <c r="AH7" s="47"/>
      <c r="AJ7" s="15">
        <f t="shared" si="0"/>
        <v>37048</v>
      </c>
      <c r="AK7" s="12"/>
      <c r="AL7" s="12"/>
      <c r="AM7" s="12"/>
    </row>
    <row r="8" spans="1:39" x14ac:dyDescent="0.25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37049</v>
      </c>
      <c r="X8" s="14">
        <v>0</v>
      </c>
      <c r="Y8" s="14">
        <v>0</v>
      </c>
      <c r="Z8" s="13">
        <f t="shared" si="1"/>
        <v>-38000</v>
      </c>
      <c r="AA8" s="13"/>
      <c r="AB8" s="14">
        <v>0</v>
      </c>
      <c r="AC8" s="14">
        <v>0</v>
      </c>
      <c r="AD8" s="14">
        <f t="shared" si="2"/>
        <v>-7000</v>
      </c>
      <c r="AF8" s="11">
        <v>37049</v>
      </c>
      <c r="AG8" s="12"/>
      <c r="AH8" s="12"/>
      <c r="AJ8" s="15">
        <f t="shared" si="0"/>
        <v>37049</v>
      </c>
      <c r="AK8" s="12"/>
      <c r="AL8" s="12"/>
      <c r="AM8" s="12"/>
    </row>
    <row r="9" spans="1:39" x14ac:dyDescent="0.25">
      <c r="A9" s="25" t="s">
        <v>64</v>
      </c>
      <c r="B9" s="26">
        <v>0</v>
      </c>
      <c r="D9" s="25" t="s">
        <v>26</v>
      </c>
      <c r="E9" s="26">
        <v>-5000</v>
      </c>
      <c r="G9" s="12"/>
      <c r="H9" s="12"/>
      <c r="L9" s="12"/>
      <c r="W9" s="11">
        <v>37050</v>
      </c>
      <c r="X9" s="14">
        <v>0</v>
      </c>
      <c r="Y9" s="14">
        <v>0</v>
      </c>
      <c r="Z9" s="13">
        <f t="shared" si="1"/>
        <v>-38000</v>
      </c>
      <c r="AA9" s="13"/>
      <c r="AB9" s="14">
        <v>0</v>
      </c>
      <c r="AC9" s="14">
        <v>0</v>
      </c>
      <c r="AD9" s="14">
        <f t="shared" si="2"/>
        <v>-7000</v>
      </c>
      <c r="AF9" s="11">
        <v>37050</v>
      </c>
      <c r="AG9" s="12"/>
      <c r="AH9" s="12"/>
      <c r="AJ9" s="15">
        <f t="shared" si="0"/>
        <v>37050</v>
      </c>
      <c r="AK9" s="12"/>
      <c r="AL9" s="12"/>
      <c r="AM9" s="12"/>
    </row>
    <row r="10" spans="1:39" x14ac:dyDescent="0.25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37051</v>
      </c>
      <c r="X10" s="14">
        <v>0</v>
      </c>
      <c r="Y10" s="14">
        <v>0</v>
      </c>
      <c r="Z10" s="13">
        <f t="shared" si="1"/>
        <v>-38000</v>
      </c>
      <c r="AA10" s="13"/>
      <c r="AB10" s="14">
        <v>0</v>
      </c>
      <c r="AC10" s="14">
        <v>0</v>
      </c>
      <c r="AD10" s="14">
        <f t="shared" si="2"/>
        <v>-7000</v>
      </c>
      <c r="AF10" s="11">
        <v>37051</v>
      </c>
      <c r="AG10" s="12"/>
      <c r="AH10" s="12"/>
      <c r="AJ10" s="15">
        <f t="shared" si="0"/>
        <v>37051</v>
      </c>
      <c r="AK10" s="12"/>
      <c r="AL10" s="12"/>
      <c r="AM10" s="12"/>
    </row>
    <row r="11" spans="1:39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37052</v>
      </c>
      <c r="X11" s="14">
        <v>0</v>
      </c>
      <c r="Y11" s="14">
        <v>0</v>
      </c>
      <c r="Z11" s="13">
        <f t="shared" si="1"/>
        <v>-38000</v>
      </c>
      <c r="AA11" s="13"/>
      <c r="AB11" s="14">
        <v>0</v>
      </c>
      <c r="AC11" s="14">
        <v>0</v>
      </c>
      <c r="AD11" s="14">
        <f t="shared" si="2"/>
        <v>-7000</v>
      </c>
      <c r="AF11" s="11">
        <v>37052</v>
      </c>
      <c r="AG11" s="12"/>
      <c r="AH11" s="12"/>
      <c r="AJ11" s="15">
        <f t="shared" si="0"/>
        <v>37052</v>
      </c>
      <c r="AK11" s="12"/>
      <c r="AL11" s="12"/>
      <c r="AM11" s="12"/>
    </row>
    <row r="12" spans="1:39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37053</v>
      </c>
      <c r="X12" s="14">
        <v>0</v>
      </c>
      <c r="Y12" s="14">
        <v>0</v>
      </c>
      <c r="Z12" s="13">
        <f t="shared" si="1"/>
        <v>-38000</v>
      </c>
      <c r="AA12" s="13"/>
      <c r="AB12" s="14">
        <v>0</v>
      </c>
      <c r="AC12" s="14">
        <v>0</v>
      </c>
      <c r="AD12" s="14">
        <f t="shared" si="2"/>
        <v>-7000</v>
      </c>
      <c r="AF12" s="11">
        <v>37053</v>
      </c>
      <c r="AG12" s="12"/>
      <c r="AH12" s="12"/>
      <c r="AJ12" s="15">
        <f t="shared" si="0"/>
        <v>37053</v>
      </c>
      <c r="AK12" s="12"/>
      <c r="AL12" s="12"/>
      <c r="AM12" s="12"/>
    </row>
    <row r="13" spans="1:39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0</v>
      </c>
      <c r="G13" s="12"/>
      <c r="H13" s="12"/>
      <c r="R13" s="13"/>
      <c r="W13" s="11">
        <v>37054</v>
      </c>
      <c r="X13" s="14">
        <v>0</v>
      </c>
      <c r="Y13" s="14">
        <v>0</v>
      </c>
      <c r="Z13" s="13">
        <f t="shared" si="1"/>
        <v>-38000</v>
      </c>
      <c r="AA13" s="13"/>
      <c r="AB13" s="14">
        <v>0</v>
      </c>
      <c r="AC13" s="14">
        <v>0</v>
      </c>
      <c r="AD13" s="14">
        <f t="shared" si="2"/>
        <v>-7000</v>
      </c>
      <c r="AF13" s="11">
        <v>37054</v>
      </c>
      <c r="AG13" s="12"/>
      <c r="AH13" s="12"/>
      <c r="AJ13" s="15">
        <f t="shared" si="0"/>
        <v>37054</v>
      </c>
      <c r="AK13" s="12"/>
      <c r="AL13" s="12"/>
      <c r="AM13" s="12"/>
    </row>
    <row r="14" spans="1:39" ht="13.8" thickBot="1" x14ac:dyDescent="0.3">
      <c r="A14" s="25" t="s">
        <v>17</v>
      </c>
      <c r="B14" s="26">
        <v>-20000</v>
      </c>
      <c r="C14" s="14"/>
      <c r="D14" s="33" t="s">
        <v>30</v>
      </c>
      <c r="E14" s="34">
        <f>SUM(E6:E13)</f>
        <v>-92340</v>
      </c>
      <c r="G14" s="12"/>
      <c r="H14" s="12"/>
      <c r="L14" s="12"/>
      <c r="R14" s="13"/>
      <c r="W14" s="11">
        <v>37055</v>
      </c>
      <c r="X14" s="14">
        <v>0</v>
      </c>
      <c r="Y14" s="14">
        <v>0</v>
      </c>
      <c r="Z14" s="13">
        <f t="shared" si="1"/>
        <v>-38000</v>
      </c>
      <c r="AA14" s="13"/>
      <c r="AB14" s="14">
        <v>0</v>
      </c>
      <c r="AC14" s="14">
        <v>0</v>
      </c>
      <c r="AD14" s="14">
        <f t="shared" si="2"/>
        <v>-7000</v>
      </c>
      <c r="AF14" s="11">
        <v>37055</v>
      </c>
      <c r="AG14" s="12"/>
      <c r="AH14" s="12"/>
      <c r="AJ14" s="15">
        <f t="shared" si="0"/>
        <v>37055</v>
      </c>
      <c r="AK14" s="12"/>
      <c r="AL14" s="12"/>
      <c r="AM14" s="12"/>
    </row>
    <row r="15" spans="1:39" x14ac:dyDescent="0.25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37056</v>
      </c>
      <c r="X15" s="14">
        <v>0</v>
      </c>
      <c r="Y15" s="14">
        <v>0</v>
      </c>
      <c r="Z15" s="13">
        <f t="shared" si="1"/>
        <v>-38000</v>
      </c>
      <c r="AA15" s="13"/>
      <c r="AB15" s="14">
        <v>0</v>
      </c>
      <c r="AC15" s="14">
        <v>0</v>
      </c>
      <c r="AD15" s="14">
        <f t="shared" si="2"/>
        <v>-7000</v>
      </c>
      <c r="AF15" s="11">
        <v>37056</v>
      </c>
      <c r="AG15" s="12"/>
      <c r="AH15" s="12"/>
      <c r="AJ15" s="15">
        <f t="shared" si="0"/>
        <v>37056</v>
      </c>
      <c r="AK15" s="12"/>
      <c r="AL15" s="12"/>
      <c r="AM15" s="12"/>
    </row>
    <row r="16" spans="1:39" x14ac:dyDescent="0.25">
      <c r="A16" s="25" t="s">
        <v>24</v>
      </c>
      <c r="B16" s="26"/>
      <c r="C16" s="14"/>
      <c r="D16" s="25" t="s">
        <v>35</v>
      </c>
      <c r="E16" s="26">
        <v>14300</v>
      </c>
      <c r="G16" s="12"/>
      <c r="H16" s="12"/>
      <c r="L16" s="12"/>
      <c r="R16" s="13"/>
      <c r="W16" s="11">
        <v>37057</v>
      </c>
      <c r="X16" s="14">
        <v>0</v>
      </c>
      <c r="Y16" s="14">
        <v>0</v>
      </c>
      <c r="Z16" s="13">
        <f t="shared" si="1"/>
        <v>-38000</v>
      </c>
      <c r="AA16" s="13"/>
      <c r="AB16" s="14">
        <v>0</v>
      </c>
      <c r="AC16" s="14">
        <v>0</v>
      </c>
      <c r="AD16" s="14">
        <f t="shared" si="2"/>
        <v>-7000</v>
      </c>
      <c r="AF16" s="11">
        <v>37057</v>
      </c>
      <c r="AG16" s="12"/>
      <c r="AH16" s="12"/>
      <c r="AJ16" s="15">
        <f t="shared" ref="AJ16:AJ31" si="3">+AF16</f>
        <v>37057</v>
      </c>
      <c r="AK16" s="12"/>
      <c r="AL16" s="12"/>
      <c r="AM16" s="12"/>
    </row>
    <row r="17" spans="1:39" x14ac:dyDescent="0.25">
      <c r="A17" s="25" t="s">
        <v>56</v>
      </c>
      <c r="B17" s="26">
        <v>0</v>
      </c>
      <c r="C17" s="14"/>
      <c r="D17" s="25" t="s">
        <v>36</v>
      </c>
      <c r="E17" s="26">
        <v>10000</v>
      </c>
      <c r="G17" s="12"/>
      <c r="H17" s="12"/>
      <c r="L17" s="12"/>
      <c r="R17" s="13"/>
      <c r="W17" s="11">
        <v>37058</v>
      </c>
      <c r="X17" s="14">
        <v>0</v>
      </c>
      <c r="Y17" s="14">
        <v>0</v>
      </c>
      <c r="Z17" s="13">
        <f t="shared" si="1"/>
        <v>-38000</v>
      </c>
      <c r="AA17" s="13"/>
      <c r="AB17" s="14">
        <v>0</v>
      </c>
      <c r="AC17" s="14">
        <v>0</v>
      </c>
      <c r="AD17" s="14">
        <f t="shared" si="2"/>
        <v>-7000</v>
      </c>
      <c r="AF17" s="11">
        <v>37058</v>
      </c>
      <c r="AG17" s="12"/>
      <c r="AH17" s="12"/>
      <c r="AJ17" s="15">
        <f t="shared" si="3"/>
        <v>37058</v>
      </c>
      <c r="AK17" s="12"/>
      <c r="AL17" s="12"/>
      <c r="AM17" s="12"/>
    </row>
    <row r="18" spans="1:39" x14ac:dyDescent="0.25">
      <c r="A18" s="25" t="s">
        <v>29</v>
      </c>
      <c r="B18" s="40">
        <v>0</v>
      </c>
      <c r="D18" s="25" t="s">
        <v>37</v>
      </c>
      <c r="E18" s="26">
        <v>19987</v>
      </c>
      <c r="F18" s="14" t="s">
        <v>15</v>
      </c>
      <c r="G18" s="12"/>
      <c r="H18" s="12"/>
      <c r="L18" s="12"/>
      <c r="R18" s="13"/>
      <c r="W18" s="11">
        <v>37059</v>
      </c>
      <c r="X18" s="14">
        <v>0</v>
      </c>
      <c r="Y18" s="14">
        <v>0</v>
      </c>
      <c r="Z18" s="13">
        <f t="shared" si="1"/>
        <v>-38000</v>
      </c>
      <c r="AA18" s="13"/>
      <c r="AB18" s="14">
        <v>0</v>
      </c>
      <c r="AC18" s="14">
        <v>0</v>
      </c>
      <c r="AD18" s="14">
        <f t="shared" si="2"/>
        <v>-7000</v>
      </c>
      <c r="AF18" s="11">
        <v>37059</v>
      </c>
      <c r="AG18" s="12"/>
      <c r="AH18" s="12"/>
      <c r="AJ18" s="15">
        <f t="shared" si="3"/>
        <v>37059</v>
      </c>
      <c r="AK18" s="12"/>
      <c r="AL18" s="12"/>
      <c r="AM18" s="12"/>
    </row>
    <row r="19" spans="1:39" x14ac:dyDescent="0.25">
      <c r="A19" s="25" t="s">
        <v>31</v>
      </c>
      <c r="B19" s="26">
        <v>0</v>
      </c>
      <c r="C19" s="41"/>
      <c r="D19" s="25" t="s">
        <v>38</v>
      </c>
      <c r="E19" s="26">
        <v>17191</v>
      </c>
      <c r="G19" s="12"/>
      <c r="H19" s="12"/>
      <c r="L19" s="12"/>
      <c r="R19" s="13"/>
      <c r="W19" s="11">
        <v>37060</v>
      </c>
      <c r="X19" s="14">
        <v>0</v>
      </c>
      <c r="Y19" s="14">
        <v>0</v>
      </c>
      <c r="Z19" s="13">
        <f t="shared" si="1"/>
        <v>-38000</v>
      </c>
      <c r="AA19" s="13"/>
      <c r="AB19" s="14">
        <v>0</v>
      </c>
      <c r="AC19" s="14">
        <v>0</v>
      </c>
      <c r="AD19" s="14">
        <f t="shared" si="2"/>
        <v>-7000</v>
      </c>
      <c r="AF19" s="11">
        <v>37060</v>
      </c>
      <c r="AG19" s="12"/>
      <c r="AH19" s="12"/>
      <c r="AJ19" s="15">
        <f t="shared" si="3"/>
        <v>37060</v>
      </c>
      <c r="AK19" s="12"/>
      <c r="AL19" s="12"/>
      <c r="AM19" s="12"/>
    </row>
    <row r="20" spans="1:39" x14ac:dyDescent="0.25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12"/>
      <c r="H20" s="12"/>
      <c r="R20" s="13"/>
      <c r="W20" s="11">
        <v>37061</v>
      </c>
      <c r="X20" s="14">
        <v>0</v>
      </c>
      <c r="Y20" s="14">
        <v>0</v>
      </c>
      <c r="Z20" s="13">
        <f t="shared" si="1"/>
        <v>-38000</v>
      </c>
      <c r="AA20" s="13"/>
      <c r="AB20" s="14">
        <v>0</v>
      </c>
      <c r="AC20" s="14">
        <v>0</v>
      </c>
      <c r="AD20" s="14">
        <f t="shared" si="2"/>
        <v>-7000</v>
      </c>
      <c r="AF20" s="11">
        <v>37061</v>
      </c>
      <c r="AG20" s="12"/>
      <c r="AH20" s="12"/>
      <c r="AJ20" s="15">
        <f t="shared" si="3"/>
        <v>37061</v>
      </c>
      <c r="AK20" s="12"/>
      <c r="AL20" s="12"/>
      <c r="AM20" s="12"/>
    </row>
    <row r="21" spans="1:39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37062</v>
      </c>
      <c r="X21" s="14">
        <v>0</v>
      </c>
      <c r="Y21" s="14">
        <v>0</v>
      </c>
      <c r="Z21" s="13">
        <f t="shared" si="1"/>
        <v>-38000</v>
      </c>
      <c r="AA21" s="13"/>
      <c r="AB21" s="14">
        <v>0</v>
      </c>
      <c r="AC21" s="14">
        <v>0</v>
      </c>
      <c r="AD21" s="14">
        <f t="shared" si="2"/>
        <v>-7000</v>
      </c>
      <c r="AF21" s="11">
        <v>37062</v>
      </c>
      <c r="AG21" s="12"/>
      <c r="AH21" s="12"/>
      <c r="AJ21" s="15">
        <f t="shared" si="3"/>
        <v>37062</v>
      </c>
      <c r="AK21" s="12"/>
      <c r="AL21" s="12"/>
      <c r="AM21" s="12"/>
    </row>
    <row r="22" spans="1:39" x14ac:dyDescent="0.25">
      <c r="A22" s="25" t="s">
        <v>48</v>
      </c>
      <c r="B22" s="26">
        <v>0</v>
      </c>
      <c r="D22" s="25" t="s">
        <v>65</v>
      </c>
      <c r="E22" s="26">
        <v>6945</v>
      </c>
      <c r="G22" s="12"/>
      <c r="H22" s="12"/>
      <c r="R22" s="13"/>
      <c r="W22" s="11">
        <v>37063</v>
      </c>
      <c r="X22" s="14">
        <v>0</v>
      </c>
      <c r="Y22" s="14">
        <v>0</v>
      </c>
      <c r="Z22" s="13">
        <f t="shared" si="1"/>
        <v>-38000</v>
      </c>
      <c r="AA22" s="13"/>
      <c r="AB22" s="14">
        <v>0</v>
      </c>
      <c r="AC22" s="14">
        <v>0</v>
      </c>
      <c r="AD22" s="14">
        <f t="shared" si="2"/>
        <v>-7000</v>
      </c>
      <c r="AF22" s="11">
        <v>37063</v>
      </c>
      <c r="AG22" s="12"/>
      <c r="AH22" s="12"/>
      <c r="AJ22" s="15">
        <f t="shared" si="3"/>
        <v>37063</v>
      </c>
      <c r="AK22" s="12"/>
      <c r="AL22" s="12"/>
      <c r="AM22" s="12"/>
    </row>
    <row r="23" spans="1:39" x14ac:dyDescent="0.25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37064</v>
      </c>
      <c r="X23" s="14">
        <v>0</v>
      </c>
      <c r="Y23" s="14">
        <v>0</v>
      </c>
      <c r="Z23" s="13">
        <f t="shared" si="1"/>
        <v>-38000</v>
      </c>
      <c r="AA23" s="13"/>
      <c r="AB23" s="14">
        <v>0</v>
      </c>
      <c r="AC23" s="14">
        <v>0</v>
      </c>
      <c r="AD23" s="14">
        <f t="shared" si="2"/>
        <v>-7000</v>
      </c>
      <c r="AF23" s="11">
        <v>37064</v>
      </c>
      <c r="AG23" s="12"/>
      <c r="AH23" s="12"/>
      <c r="AJ23" s="15">
        <f t="shared" si="3"/>
        <v>37064</v>
      </c>
      <c r="AK23" s="12"/>
      <c r="AL23" s="12"/>
      <c r="AM23" s="12"/>
    </row>
    <row r="24" spans="1:39" x14ac:dyDescent="0.25">
      <c r="A24" s="25" t="s">
        <v>26</v>
      </c>
      <c r="B24" s="40">
        <v>0</v>
      </c>
      <c r="D24" s="25" t="s">
        <v>29</v>
      </c>
      <c r="E24" s="40">
        <v>19577</v>
      </c>
      <c r="F24" s="14"/>
      <c r="G24" s="12"/>
      <c r="H24" s="12"/>
      <c r="R24" s="13"/>
      <c r="W24" s="11">
        <v>37065</v>
      </c>
      <c r="X24" s="14">
        <v>0</v>
      </c>
      <c r="Y24" s="14">
        <v>0</v>
      </c>
      <c r="Z24" s="13">
        <f t="shared" si="1"/>
        <v>-38000</v>
      </c>
      <c r="AA24" s="13"/>
      <c r="AB24" s="14">
        <v>0</v>
      </c>
      <c r="AC24" s="14">
        <v>0</v>
      </c>
      <c r="AD24" s="14">
        <f t="shared" si="2"/>
        <v>-7000</v>
      </c>
      <c r="AF24" s="11">
        <v>37065</v>
      </c>
      <c r="AG24" s="12"/>
      <c r="AH24" s="12"/>
      <c r="AJ24" s="15">
        <f t="shared" si="3"/>
        <v>37065</v>
      </c>
      <c r="AK24" s="12"/>
      <c r="AL24" s="12"/>
      <c r="AM24" s="12"/>
    </row>
    <row r="25" spans="1:39" x14ac:dyDescent="0.25">
      <c r="A25" s="25" t="s">
        <v>63</v>
      </c>
      <c r="B25" s="40">
        <v>0</v>
      </c>
      <c r="D25" s="25" t="s">
        <v>26</v>
      </c>
      <c r="E25" s="40">
        <v>0</v>
      </c>
      <c r="G25" s="12"/>
      <c r="H25" s="12"/>
      <c r="R25" s="13"/>
      <c r="W25" s="11">
        <v>37066</v>
      </c>
      <c r="X25" s="14">
        <v>0</v>
      </c>
      <c r="Y25" s="14">
        <v>0</v>
      </c>
      <c r="Z25" s="13">
        <f t="shared" si="1"/>
        <v>-38000</v>
      </c>
      <c r="AA25" s="13"/>
      <c r="AB25" s="14">
        <v>0</v>
      </c>
      <c r="AC25" s="14">
        <v>0</v>
      </c>
      <c r="AD25" s="14">
        <f t="shared" si="2"/>
        <v>-7000</v>
      </c>
      <c r="AF25" s="11">
        <v>37066</v>
      </c>
      <c r="AG25" s="12"/>
      <c r="AH25" s="12"/>
      <c r="AJ25" s="15">
        <f t="shared" si="3"/>
        <v>37066</v>
      </c>
      <c r="AK25" s="12"/>
      <c r="AL25" s="12"/>
      <c r="AM25" s="12"/>
    </row>
    <row r="26" spans="1:39" x14ac:dyDescent="0.25">
      <c r="A26" s="25" t="s">
        <v>33</v>
      </c>
      <c r="B26" s="26">
        <v>0</v>
      </c>
      <c r="D26" s="25" t="s">
        <v>51</v>
      </c>
      <c r="E26" s="40">
        <v>0</v>
      </c>
      <c r="G26" s="12"/>
      <c r="H26" s="12"/>
      <c r="R26" s="13"/>
      <c r="W26" s="11">
        <v>37067</v>
      </c>
      <c r="X26" s="14">
        <v>0</v>
      </c>
      <c r="Y26" s="14">
        <v>0</v>
      </c>
      <c r="Z26" s="13">
        <f t="shared" si="1"/>
        <v>-38000</v>
      </c>
      <c r="AA26" s="13"/>
      <c r="AB26" s="14">
        <v>0</v>
      </c>
      <c r="AC26" s="14">
        <v>0</v>
      </c>
      <c r="AD26" s="14">
        <f t="shared" si="2"/>
        <v>-7000</v>
      </c>
      <c r="AF26" s="11">
        <v>37067</v>
      </c>
      <c r="AG26" s="12"/>
      <c r="AH26" s="12"/>
      <c r="AJ26" s="15">
        <f t="shared" si="3"/>
        <v>37067</v>
      </c>
      <c r="AK26" s="12"/>
      <c r="AL26" s="12"/>
      <c r="AM26" s="12"/>
    </row>
    <row r="27" spans="1:39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37068</v>
      </c>
      <c r="X27" s="14">
        <v>0</v>
      </c>
      <c r="Y27" s="14">
        <v>0</v>
      </c>
      <c r="Z27" s="13">
        <f t="shared" si="1"/>
        <v>-38000</v>
      </c>
      <c r="AA27" s="13"/>
      <c r="AB27" s="14">
        <v>0</v>
      </c>
      <c r="AC27" s="14">
        <v>0</v>
      </c>
      <c r="AD27" s="14">
        <f t="shared" si="2"/>
        <v>-7000</v>
      </c>
      <c r="AF27" s="11">
        <v>37068</v>
      </c>
      <c r="AG27" s="12"/>
      <c r="AH27" s="12"/>
      <c r="AJ27" s="15">
        <f t="shared" si="3"/>
        <v>37068</v>
      </c>
      <c r="AK27" s="12"/>
      <c r="AL27" s="12"/>
      <c r="AM27" s="12"/>
    </row>
    <row r="28" spans="1:39" ht="13.8" thickBot="1" x14ac:dyDescent="0.3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37069</v>
      </c>
      <c r="X28" s="14">
        <v>0</v>
      </c>
      <c r="Y28" s="14">
        <v>0</v>
      </c>
      <c r="Z28" s="13">
        <f t="shared" si="1"/>
        <v>-38000</v>
      </c>
      <c r="AA28" s="13"/>
      <c r="AB28" s="14">
        <v>0</v>
      </c>
      <c r="AC28" s="14">
        <v>0</v>
      </c>
      <c r="AD28" s="14">
        <f t="shared" si="2"/>
        <v>-7000</v>
      </c>
      <c r="AF28" s="11">
        <v>37069</v>
      </c>
      <c r="AG28" s="12"/>
      <c r="AH28" s="12"/>
      <c r="AJ28" s="15">
        <f t="shared" si="3"/>
        <v>37069</v>
      </c>
      <c r="AK28" s="12"/>
      <c r="AL28" s="12"/>
      <c r="AM28" s="12"/>
    </row>
    <row r="29" spans="1:39" ht="13.8" thickBot="1" x14ac:dyDescent="0.3">
      <c r="A29" s="33" t="s">
        <v>30</v>
      </c>
      <c r="B29" s="34">
        <f>SUM(B6:B28)</f>
        <v>-529198</v>
      </c>
      <c r="C29" s="14"/>
      <c r="D29" s="33" t="s">
        <v>40</v>
      </c>
      <c r="E29" s="34">
        <f>SUM(E16:E28)</f>
        <v>92340</v>
      </c>
      <c r="G29" s="12"/>
      <c r="H29" s="12"/>
      <c r="R29" s="13"/>
      <c r="W29" s="11">
        <v>37070</v>
      </c>
      <c r="X29" s="14">
        <v>0</v>
      </c>
      <c r="Y29" s="14">
        <v>0</v>
      </c>
      <c r="Z29" s="13">
        <f t="shared" si="1"/>
        <v>-38000</v>
      </c>
      <c r="AA29" s="13"/>
      <c r="AB29" s="14">
        <v>0</v>
      </c>
      <c r="AC29" s="14">
        <v>0</v>
      </c>
      <c r="AD29" s="14">
        <f t="shared" si="2"/>
        <v>-7000</v>
      </c>
      <c r="AF29" s="11">
        <v>37070</v>
      </c>
      <c r="AG29" s="12"/>
      <c r="AH29" s="12"/>
      <c r="AJ29" s="15">
        <f t="shared" si="3"/>
        <v>37070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0"/>
      <c r="E30" s="35"/>
      <c r="F30" s="14"/>
      <c r="G30" s="12"/>
      <c r="H30" s="12"/>
      <c r="W30" s="11">
        <v>37071</v>
      </c>
      <c r="X30" s="14">
        <v>0</v>
      </c>
      <c r="Y30" s="14">
        <v>0</v>
      </c>
      <c r="Z30" s="13">
        <f t="shared" si="1"/>
        <v>-38000</v>
      </c>
      <c r="AA30" s="13"/>
      <c r="AB30" s="14">
        <v>0</v>
      </c>
      <c r="AC30" s="14">
        <v>0</v>
      </c>
      <c r="AD30" s="14">
        <f t="shared" si="2"/>
        <v>-7000</v>
      </c>
      <c r="AF30" s="11">
        <v>37071</v>
      </c>
      <c r="AG30" s="12"/>
      <c r="AH30" s="12"/>
      <c r="AJ30" s="15">
        <f t="shared" si="3"/>
        <v>37071</v>
      </c>
      <c r="AK30" s="12"/>
      <c r="AL30" s="12"/>
      <c r="AM30" s="12"/>
    </row>
    <row r="31" spans="1:39" x14ac:dyDescent="0.25">
      <c r="A31" s="25" t="s">
        <v>35</v>
      </c>
      <c r="B31" s="40">
        <v>66123</v>
      </c>
      <c r="C31" s="14"/>
      <c r="E31" s="12"/>
      <c r="G31" s="12"/>
      <c r="H31" s="12"/>
      <c r="W31" s="11">
        <v>37072</v>
      </c>
      <c r="X31" s="14">
        <v>0</v>
      </c>
      <c r="Y31" s="14">
        <v>0</v>
      </c>
      <c r="Z31" s="13">
        <f t="shared" si="1"/>
        <v>-38000</v>
      </c>
      <c r="AA31" s="13"/>
      <c r="AB31" s="14">
        <v>0</v>
      </c>
      <c r="AC31" s="14">
        <v>0</v>
      </c>
      <c r="AD31" s="14">
        <f t="shared" si="2"/>
        <v>-7000</v>
      </c>
      <c r="AF31" s="11">
        <v>37072</v>
      </c>
      <c r="AG31" s="12"/>
      <c r="AH31" s="49"/>
      <c r="AJ31" s="15">
        <f t="shared" si="3"/>
        <v>37072</v>
      </c>
      <c r="AK31" s="12"/>
      <c r="AL31" s="12"/>
      <c r="AM31" s="12"/>
    </row>
    <row r="32" spans="1:39" x14ac:dyDescent="0.25">
      <c r="A32" s="25" t="s">
        <v>36</v>
      </c>
      <c r="B32" s="40">
        <v>125000</v>
      </c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5">
      <c r="A33" s="25" t="s">
        <v>37</v>
      </c>
      <c r="B33" s="40">
        <v>0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38</v>
      </c>
      <c r="B34" s="40">
        <v>124369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69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61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66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53</v>
      </c>
      <c r="B39" s="40">
        <v>11000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17</v>
      </c>
      <c r="B40" s="40">
        <v>7000</v>
      </c>
      <c r="G40" s="12"/>
      <c r="H40" s="12"/>
      <c r="AJ40" s="12"/>
      <c r="AK40" s="12"/>
      <c r="AL40" s="12"/>
      <c r="AM40" s="12"/>
    </row>
    <row r="41" spans="1:39" x14ac:dyDescent="0.25">
      <c r="A41" s="25" t="s">
        <v>71</v>
      </c>
      <c r="B41" s="40">
        <v>2500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22</v>
      </c>
      <c r="B42" s="48"/>
      <c r="AJ42" s="12"/>
      <c r="AK42" s="12"/>
      <c r="AL42" s="12"/>
      <c r="AM42" s="12"/>
    </row>
    <row r="43" spans="1:39" x14ac:dyDescent="0.25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5">
      <c r="A44" s="25" t="s">
        <v>26</v>
      </c>
      <c r="B44" s="40">
        <v>43007</v>
      </c>
      <c r="C44" s="14"/>
      <c r="E44" s="12"/>
    </row>
    <row r="45" spans="1:39" x14ac:dyDescent="0.25">
      <c r="A45" s="25" t="s">
        <v>41</v>
      </c>
      <c r="B45" s="40">
        <v>15000</v>
      </c>
      <c r="E45" s="12"/>
    </row>
    <row r="46" spans="1:39" x14ac:dyDescent="0.25">
      <c r="A46" s="25" t="s">
        <v>42</v>
      </c>
      <c r="B46" s="40">
        <v>1000</v>
      </c>
      <c r="C46" s="14"/>
      <c r="E46" s="12"/>
    </row>
    <row r="47" spans="1:39" x14ac:dyDescent="0.25">
      <c r="A47" s="25" t="s">
        <v>43</v>
      </c>
      <c r="B47" s="40"/>
    </row>
    <row r="48" spans="1:39" x14ac:dyDescent="0.25">
      <c r="A48" s="25" t="s">
        <v>56</v>
      </c>
      <c r="B48" s="40">
        <v>0</v>
      </c>
      <c r="E48" s="12"/>
    </row>
    <row r="49" spans="1:5" x14ac:dyDescent="0.25">
      <c r="A49" s="25" t="s">
        <v>29</v>
      </c>
      <c r="B49" s="40">
        <v>0</v>
      </c>
      <c r="C49" s="14" t="s">
        <v>15</v>
      </c>
      <c r="E49" s="12"/>
    </row>
    <row r="50" spans="1:5" x14ac:dyDescent="0.25">
      <c r="A50" s="25" t="s">
        <v>31</v>
      </c>
      <c r="B50" s="40">
        <v>0</v>
      </c>
      <c r="E50" s="12"/>
    </row>
    <row r="51" spans="1:5" x14ac:dyDescent="0.25">
      <c r="A51" s="25" t="s">
        <v>44</v>
      </c>
      <c r="B51" s="40">
        <v>0</v>
      </c>
      <c r="E51" s="12"/>
    </row>
    <row r="52" spans="1:5" x14ac:dyDescent="0.25">
      <c r="A52" s="25" t="s">
        <v>45</v>
      </c>
      <c r="B52" s="40">
        <v>0</v>
      </c>
      <c r="C52" s="14"/>
      <c r="E52" s="12"/>
    </row>
    <row r="53" spans="1:5" x14ac:dyDescent="0.25">
      <c r="A53" s="25" t="s">
        <v>46</v>
      </c>
      <c r="B53" s="40">
        <v>0</v>
      </c>
      <c r="E53" s="12"/>
    </row>
    <row r="54" spans="1:5" x14ac:dyDescent="0.25">
      <c r="A54" s="25" t="s">
        <v>48</v>
      </c>
      <c r="B54" s="40">
        <v>1000</v>
      </c>
      <c r="C54" s="14"/>
      <c r="E54" s="12"/>
    </row>
    <row r="55" spans="1:5" x14ac:dyDescent="0.25">
      <c r="A55" s="25" t="s">
        <v>67</v>
      </c>
      <c r="B55" s="40">
        <v>35000</v>
      </c>
      <c r="C55" s="14"/>
      <c r="E55" s="12"/>
    </row>
    <row r="56" spans="1:5" x14ac:dyDescent="0.25">
      <c r="A56" s="25" t="s">
        <v>68</v>
      </c>
      <c r="B56" s="40">
        <v>42338</v>
      </c>
      <c r="C56" s="14"/>
      <c r="E56" s="12"/>
    </row>
    <row r="57" spans="1:5" x14ac:dyDescent="0.25">
      <c r="A57" s="25" t="s">
        <v>75</v>
      </c>
      <c r="B57" s="40">
        <v>1000</v>
      </c>
      <c r="C57" s="14"/>
      <c r="E57" s="12"/>
    </row>
    <row r="58" spans="1:5" ht="13.8" thickBot="1" x14ac:dyDescent="0.3">
      <c r="A58" s="25" t="s">
        <v>39</v>
      </c>
      <c r="B58" s="40">
        <v>25663</v>
      </c>
      <c r="C58" s="14"/>
    </row>
    <row r="59" spans="1:5" ht="13.8" thickBot="1" x14ac:dyDescent="0.3">
      <c r="A59" s="33" t="s">
        <v>40</v>
      </c>
      <c r="B59" s="34">
        <f>SUM(B31:B58)</f>
        <v>529198</v>
      </c>
    </row>
    <row r="60" spans="1:5" ht="13.8" thickBot="1" x14ac:dyDescent="0.3">
      <c r="A60" s="30"/>
      <c r="B60" s="36"/>
    </row>
    <row r="61" spans="1:5" x14ac:dyDescent="0.25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2023-09-10T11:12:36Z</dcterms:modified>
</cp:coreProperties>
</file>