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J6" i="9"/>
  <c r="Z7" i="9"/>
  <c r="AD7" i="9"/>
  <c r="AG7" i="9"/>
  <c r="AJ7" i="9"/>
  <c r="Z8" i="9"/>
  <c r="AD8" i="9"/>
  <c r="AG8" i="9"/>
  <c r="AJ8" i="9"/>
  <c r="Z9" i="9"/>
  <c r="AD9" i="9"/>
  <c r="AG9" i="9"/>
  <c r="AJ9" i="9"/>
  <c r="Z10" i="9"/>
  <c r="AD10" i="9"/>
  <c r="AG10" i="9"/>
  <c r="AJ10" i="9"/>
  <c r="Z11" i="9"/>
  <c r="AD11" i="9"/>
  <c r="AJ11" i="9"/>
  <c r="B12" i="9"/>
  <c r="Z12" i="9"/>
  <c r="AD12" i="9"/>
  <c r="AJ12" i="9"/>
  <c r="Z13" i="9"/>
  <c r="AD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<sst xmlns="http://schemas.openxmlformats.org/spreadsheetml/2006/main" count="283" uniqueCount="77">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</sst>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0-4CA3-A4BE-7B99A336ED2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0-4CA3-A4BE-7B99A336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67488"/>
        <c:axId val="1"/>
      </c:lineChart>
      <c:catAx>
        <c:axId val="183267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674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74-4595-9391-B9285843C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36856"/>
        <c:axId val="1"/>
      </c:lineChart>
      <c:catAx>
        <c:axId val="18373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3685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ED-4FF6-B850-CDA273B6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40792"/>
        <c:axId val="1"/>
      </c:lineChart>
      <c:catAx>
        <c:axId val="18374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40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6A-4D2E-9987-FFFA55F3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33904"/>
        <c:axId val="1"/>
      </c:lineChart>
      <c:catAx>
        <c:axId val="18373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339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E-4BF6-BB93-04D301DAF38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E-4BF6-BB93-04D301DA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9776"/>
        <c:axId val="1"/>
      </c:lineChart>
      <c:catAx>
        <c:axId val="1840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697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701-8F1F-5F8DD823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8792"/>
        <c:axId val="1"/>
      </c:lineChart>
      <c:dateAx>
        <c:axId val="184068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68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2-49CE-BB96-FDD57CF0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70760"/>
        <c:axId val="1"/>
      </c:lineChart>
      <c:catAx>
        <c:axId val="184070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707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28-4E75-9925-0E1C9BF8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70104"/>
        <c:axId val="1"/>
      </c:lineChart>
      <c:catAx>
        <c:axId val="18407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701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6F-4D37-B3A6-F8F2FDCA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71744"/>
        <c:axId val="1"/>
      </c:lineChart>
      <c:catAx>
        <c:axId val="1840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717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E4-4B21-97EB-39DF14679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53040"/>
        <c:axId val="1"/>
      </c:lineChart>
      <c:catAx>
        <c:axId val="18435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53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9-482E-AB0D-7F2C9A5E6C9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9-482E-AB0D-7F2C9A5E6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50088"/>
        <c:axId val="1"/>
      </c:lineChart>
      <c:catAx>
        <c:axId val="184350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500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9-4E93-806C-5B865981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7200"/>
        <c:axId val="1"/>
      </c:lineChart>
      <c:dateAx>
        <c:axId val="183357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72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F-419E-877B-0F28CC42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51400"/>
        <c:axId val="1"/>
      </c:lineChart>
      <c:dateAx>
        <c:axId val="184351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514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4D91-B146-F6487393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52712"/>
        <c:axId val="1"/>
      </c:lineChart>
      <c:catAx>
        <c:axId val="184352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5271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DE-478A-880D-804E44DB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49104"/>
        <c:axId val="1"/>
      </c:lineChart>
      <c:catAx>
        <c:axId val="1843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491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47-4598-B1B0-4AD3D1CB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42240"/>
        <c:axId val="1"/>
      </c:lineChart>
      <c:catAx>
        <c:axId val="1846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422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87-444E-B26D-B6429021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47488"/>
        <c:axId val="1"/>
      </c:lineChart>
      <c:catAx>
        <c:axId val="1846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474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6-41CB-9308-A62E2FB2BFC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6-41CB-9308-A62E2FB2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46832"/>
        <c:axId val="1"/>
      </c:lineChart>
      <c:catAx>
        <c:axId val="184646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4683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B-4C86-9CB3-A5C18BE0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45192"/>
        <c:axId val="1"/>
      </c:lineChart>
      <c:dateAx>
        <c:axId val="184645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451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8-4A8D-ACC4-95C6BA57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43552"/>
        <c:axId val="1"/>
      </c:lineChart>
      <c:catAx>
        <c:axId val="184643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4355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01-4389-BA9F-79DC5BACE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0936"/>
        <c:axId val="1"/>
      </c:lineChart>
      <c:catAx>
        <c:axId val="18487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709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9D-4059-8E1E-2950B991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1920"/>
        <c:axId val="1"/>
      </c:lineChart>
      <c:catAx>
        <c:axId val="18487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719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3-4EEF-8B09-1D72EACE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98016"/>
        <c:axId val="1"/>
      </c:lineChart>
      <c:catAx>
        <c:axId val="1833980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9801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C8-4600-87EF-046DC50E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2576"/>
        <c:axId val="1"/>
      </c:lineChart>
      <c:catAx>
        <c:axId val="1848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725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234904270101933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17007613365095E-2"/>
          <c:y val="8.9324737515235536E-2"/>
          <c:w val="0.93512314465393687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367000</c:v>
                </c:pt>
                <c:pt idx="6">
                  <c:v>341000</c:v>
                </c:pt>
                <c:pt idx="7">
                  <c:v>301000</c:v>
                </c:pt>
                <c:pt idx="8">
                  <c:v>291000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0-4FF4-BA8B-9EABB1FC6BE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399083</c:v>
                </c:pt>
                <c:pt idx="3">
                  <c:v>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0-4FF4-BA8B-9EABB1FC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9952"/>
        <c:axId val="1"/>
      </c:lineChart>
      <c:catAx>
        <c:axId val="18486995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69952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96654617660991"/>
          <c:y val="0.86274624526910426"/>
          <c:w val="5.0111862297244465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296892980437284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  <c:pt idx="4">
                  <c:v>1600</c:v>
                </c:pt>
                <c:pt idx="5">
                  <c:v>20000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A-469F-B958-78258A37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59208"/>
        <c:axId val="1"/>
      </c:lineChart>
      <c:dateAx>
        <c:axId val="185159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592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42807825086316"/>
          <c:y val="0.93580303325317882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741600133581865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1388846735339E-2"/>
          <c:y val="0.10666672453706845"/>
          <c:w val="0.947061721866577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  <c:pt idx="3">
                  <c:v>148524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6-456A-8618-4826B5E1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2160"/>
        <c:axId val="1"/>
      </c:lineChart>
      <c:catAx>
        <c:axId val="1851621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621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23983060644757"/>
          <c:y val="0.93333383969934891"/>
          <c:w val="3.94795980692841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-5678</c:v>
                </c:pt>
                <c:pt idx="1">
                  <c:v>11489</c:v>
                </c:pt>
                <c:pt idx="2">
                  <c:v>28656</c:v>
                </c:pt>
                <c:pt idx="3">
                  <c:v>38823</c:v>
                </c:pt>
                <c:pt idx="4">
                  <c:v>39623</c:v>
                </c:pt>
                <c:pt idx="5">
                  <c:v>26623</c:v>
                </c:pt>
                <c:pt idx="6">
                  <c:v>26623</c:v>
                </c:pt>
                <c:pt idx="7">
                  <c:v>26623</c:v>
                </c:pt>
                <c:pt idx="8">
                  <c:v>26623</c:v>
                </c:pt>
                <c:pt idx="9">
                  <c:v>26623</c:v>
                </c:pt>
                <c:pt idx="10">
                  <c:v>26623</c:v>
                </c:pt>
                <c:pt idx="11">
                  <c:v>26623</c:v>
                </c:pt>
                <c:pt idx="12">
                  <c:v>26623</c:v>
                </c:pt>
                <c:pt idx="13">
                  <c:v>26623</c:v>
                </c:pt>
                <c:pt idx="14">
                  <c:v>26623</c:v>
                </c:pt>
                <c:pt idx="15">
                  <c:v>26623</c:v>
                </c:pt>
                <c:pt idx="16">
                  <c:v>26623</c:v>
                </c:pt>
                <c:pt idx="17">
                  <c:v>26623</c:v>
                </c:pt>
                <c:pt idx="18">
                  <c:v>26623</c:v>
                </c:pt>
                <c:pt idx="19">
                  <c:v>26623</c:v>
                </c:pt>
                <c:pt idx="20">
                  <c:v>26623</c:v>
                </c:pt>
                <c:pt idx="21">
                  <c:v>26623</c:v>
                </c:pt>
                <c:pt idx="22">
                  <c:v>26623</c:v>
                </c:pt>
                <c:pt idx="23">
                  <c:v>26623</c:v>
                </c:pt>
                <c:pt idx="24">
                  <c:v>26623</c:v>
                </c:pt>
                <c:pt idx="25">
                  <c:v>26623</c:v>
                </c:pt>
                <c:pt idx="26">
                  <c:v>26623</c:v>
                </c:pt>
                <c:pt idx="27">
                  <c:v>26623</c:v>
                </c:pt>
                <c:pt idx="28">
                  <c:v>26623</c:v>
                </c:pt>
                <c:pt idx="29">
                  <c:v>26623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8E-4583-950C-F813D7B5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3144"/>
        <c:axId val="1"/>
      </c:lineChart>
      <c:catAx>
        <c:axId val="185163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63144"/>
        <c:crosses val="autoZero"/>
        <c:crossBetween val="midCat"/>
        <c:majorUnit val="2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0098534312623046"/>
          <c:w val="0.85435851576934185"/>
          <c:h val="0.62069040165390443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6801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90-4B0F-9D9E-1FF2AE29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2816"/>
        <c:axId val="1"/>
      </c:lineChart>
      <c:catAx>
        <c:axId val="185162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628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64295411524297"/>
          <c:y val="0.9310356024808565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86449281219458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49043660586272"/>
          <c:w val="0.86101718667714588"/>
          <c:h val="0.61764853718725399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-29329</c:v>
                </c:pt>
                <c:pt idx="2">
                  <c:v>-26829</c:v>
                </c:pt>
                <c:pt idx="3">
                  <c:v>-24329</c:v>
                </c:pt>
                <c:pt idx="4">
                  <c:v>-8829</c:v>
                </c:pt>
                <c:pt idx="5">
                  <c:v>-8829</c:v>
                </c:pt>
                <c:pt idx="6">
                  <c:v>-8829</c:v>
                </c:pt>
                <c:pt idx="7">
                  <c:v>-8829</c:v>
                </c:pt>
                <c:pt idx="8">
                  <c:v>-8829</c:v>
                </c:pt>
                <c:pt idx="9">
                  <c:v>-8829</c:v>
                </c:pt>
                <c:pt idx="10">
                  <c:v>-8829</c:v>
                </c:pt>
                <c:pt idx="11">
                  <c:v>-8829</c:v>
                </c:pt>
                <c:pt idx="12">
                  <c:v>-8829</c:v>
                </c:pt>
                <c:pt idx="13">
                  <c:v>-8829</c:v>
                </c:pt>
                <c:pt idx="14">
                  <c:v>-8829</c:v>
                </c:pt>
                <c:pt idx="15">
                  <c:v>-8829</c:v>
                </c:pt>
                <c:pt idx="16">
                  <c:v>-8829</c:v>
                </c:pt>
                <c:pt idx="17">
                  <c:v>-8829</c:v>
                </c:pt>
                <c:pt idx="18">
                  <c:v>-8829</c:v>
                </c:pt>
                <c:pt idx="19">
                  <c:v>-8829</c:v>
                </c:pt>
                <c:pt idx="20">
                  <c:v>-8829</c:v>
                </c:pt>
                <c:pt idx="21">
                  <c:v>-8829</c:v>
                </c:pt>
                <c:pt idx="22">
                  <c:v>-8829</c:v>
                </c:pt>
                <c:pt idx="23">
                  <c:v>-8829</c:v>
                </c:pt>
                <c:pt idx="24">
                  <c:v>-8829</c:v>
                </c:pt>
                <c:pt idx="25">
                  <c:v>-8829</c:v>
                </c:pt>
                <c:pt idx="26">
                  <c:v>-8829</c:v>
                </c:pt>
                <c:pt idx="27">
                  <c:v>-8829</c:v>
                </c:pt>
                <c:pt idx="28">
                  <c:v>-8829</c:v>
                </c:pt>
                <c:pt idx="29">
                  <c:v>-8829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AF-4222-B62A-550FCAC7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3472"/>
        <c:axId val="1"/>
      </c:lineChart>
      <c:catAx>
        <c:axId val="18516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634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27675081559913"/>
          <c:w val="0.13220342630082163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89-4EE9-AC4F-3C2FAC33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70496"/>
        <c:axId val="1"/>
      </c:lineChart>
      <c:catAx>
        <c:axId val="1829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704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1B-48B6-B40C-5798B43D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6560"/>
        <c:axId val="1"/>
      </c:lineChart>
      <c:catAx>
        <c:axId val="1829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65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BC-42F8-BCFA-B974FAC3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6888"/>
        <c:axId val="1"/>
      </c:lineChart>
      <c:catAx>
        <c:axId val="18296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68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3-4693-9C9A-E0C51C0B87F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3-4693-9C9A-E0C51C0B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7216"/>
        <c:axId val="1"/>
      </c:lineChart>
      <c:catAx>
        <c:axId val="182967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72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3-4BCD-8EAD-866D97FE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72792"/>
        <c:axId val="1"/>
      </c:lineChart>
      <c:dateAx>
        <c:axId val="182972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72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1-46EA-9C4C-651EB834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39808"/>
        <c:axId val="1"/>
      </c:lineChart>
      <c:catAx>
        <c:axId val="183739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398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30480</xdr:rowOff>
    </xdr:from>
    <xdr:to>
      <xdr:col>0</xdr:col>
      <xdr:colOff>0</xdr:colOff>
      <xdr:row>80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2356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37047</v>
      </c>
      <c r="G1" s="2" t="s">
        <v>0</v>
      </c>
      <c r="H1" s="3">
        <f ca="1">TODAY()</f>
        <v>37047</v>
      </c>
    </row>
    <row r="2" spans="1:12" ht="13.8" thickBot="1" x14ac:dyDescent="0.3">
      <c r="A2" s="44" t="s">
        <v>10</v>
      </c>
      <c r="B2" s="45">
        <f ca="1">TODAY()+2</f>
        <v>37049</v>
      </c>
      <c r="G2" s="2" t="s">
        <v>10</v>
      </c>
      <c r="H2" s="3">
        <f ca="1">TODAY()+3</f>
        <v>37050</v>
      </c>
    </row>
    <row r="3" spans="1:12" ht="25.5" customHeight="1" thickBot="1" x14ac:dyDescent="0.3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8" thickBot="1" x14ac:dyDescent="0.3">
      <c r="A4" s="2" t="s">
        <v>14</v>
      </c>
      <c r="B4" s="16">
        <v>65</v>
      </c>
      <c r="C4" s="17">
        <v>50</v>
      </c>
      <c r="D4" s="18">
        <f>AVERAGE(B4,C4)</f>
        <v>57.5</v>
      </c>
      <c r="G4" s="2" t="s">
        <v>14</v>
      </c>
      <c r="H4" s="16">
        <v>62</v>
      </c>
      <c r="I4" s="17">
        <v>47</v>
      </c>
      <c r="J4" s="18">
        <f>AVERAGE(H4,I4)</f>
        <v>54.5</v>
      </c>
    </row>
    <row r="5" spans="1:12" x14ac:dyDescent="0.25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5">
      <c r="A6" s="25" t="s">
        <v>19</v>
      </c>
      <c r="B6" s="26">
        <v>-240000</v>
      </c>
      <c r="C6" s="12">
        <v>-286000</v>
      </c>
      <c r="D6" s="25" t="s">
        <v>20</v>
      </c>
      <c r="E6" s="26">
        <v>-51000</v>
      </c>
      <c r="F6" s="12">
        <v>-55000</v>
      </c>
      <c r="G6" s="25" t="s">
        <v>19</v>
      </c>
      <c r="H6" s="26">
        <v>-290000</v>
      </c>
      <c r="I6" s="12">
        <v>-330000</v>
      </c>
      <c r="J6" s="25" t="s">
        <v>20</v>
      </c>
      <c r="K6" s="26">
        <v>-63000</v>
      </c>
      <c r="L6" s="12">
        <v>-63000</v>
      </c>
    </row>
    <row r="7" spans="1:12" x14ac:dyDescent="0.25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5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5">
      <c r="A9" s="25" t="s">
        <v>64</v>
      </c>
      <c r="B9" s="26">
        <v>0</v>
      </c>
      <c r="D9" s="25" t="s">
        <v>26</v>
      </c>
      <c r="E9" s="26">
        <v>-5000</v>
      </c>
      <c r="G9" s="25" t="s">
        <v>64</v>
      </c>
      <c r="H9" s="26">
        <v>0</v>
      </c>
      <c r="J9" s="25" t="s">
        <v>26</v>
      </c>
      <c r="K9" s="26">
        <v>-5000</v>
      </c>
    </row>
    <row r="10" spans="1:12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25" t="s">
        <v>57</v>
      </c>
      <c r="H13" s="26">
        <v>0</v>
      </c>
      <c r="I13" s="1"/>
      <c r="J13" s="25" t="s">
        <v>29</v>
      </c>
      <c r="K13" s="26">
        <v>0</v>
      </c>
    </row>
    <row r="14" spans="1:12" ht="13.8" thickBot="1" x14ac:dyDescent="0.3">
      <c r="A14" s="25" t="s">
        <v>17</v>
      </c>
      <c r="B14" s="26">
        <v>-20000</v>
      </c>
      <c r="C14" s="14"/>
      <c r="D14" s="33" t="s">
        <v>30</v>
      </c>
      <c r="E14" s="34">
        <f>SUM(E6:E13)</f>
        <v>-84340</v>
      </c>
      <c r="G14" s="25" t="s">
        <v>17</v>
      </c>
      <c r="H14" s="26">
        <v>-20000</v>
      </c>
      <c r="I14" s="14"/>
      <c r="J14" s="33" t="s">
        <v>30</v>
      </c>
      <c r="K14" s="34">
        <f>SUM(K6:K13)</f>
        <v>-96340</v>
      </c>
    </row>
    <row r="15" spans="1:12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25" t="s">
        <v>71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5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5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5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19987</v>
      </c>
      <c r="L18" s="14" t="s">
        <v>15</v>
      </c>
    </row>
    <row r="19" spans="1:12" x14ac:dyDescent="0.25">
      <c r="A19" s="25" t="s">
        <v>31</v>
      </c>
      <c r="B19" s="26">
        <v>-14337</v>
      </c>
      <c r="C19" s="41"/>
      <c r="D19" s="25" t="s">
        <v>38</v>
      </c>
      <c r="E19" s="26">
        <v>17191</v>
      </c>
      <c r="G19" s="25" t="s">
        <v>31</v>
      </c>
      <c r="H19" s="26">
        <v>0</v>
      </c>
      <c r="I19" s="41"/>
      <c r="J19" s="25" t="s">
        <v>38</v>
      </c>
      <c r="K19" s="26">
        <v>17191</v>
      </c>
    </row>
    <row r="20" spans="1:12" x14ac:dyDescent="0.25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25" t="s">
        <v>27</v>
      </c>
      <c r="H20" s="26">
        <v>-70000</v>
      </c>
      <c r="I20" s="14"/>
      <c r="J20" s="25" t="s">
        <v>43</v>
      </c>
      <c r="K20" s="26">
        <v>0</v>
      </c>
    </row>
    <row r="21" spans="1:12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5">
      <c r="A22" s="25" t="s">
        <v>48</v>
      </c>
      <c r="B22" s="26">
        <v>0</v>
      </c>
      <c r="D22" s="25" t="s">
        <v>65</v>
      </c>
      <c r="E22" s="26">
        <v>6945</v>
      </c>
      <c r="G22" s="25" t="s">
        <v>48</v>
      </c>
      <c r="H22" s="26">
        <v>0</v>
      </c>
      <c r="J22" s="25" t="s">
        <v>65</v>
      </c>
      <c r="K22" s="26">
        <v>6945</v>
      </c>
    </row>
    <row r="23" spans="1:12" x14ac:dyDescent="0.25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 t="s">
        <v>15</v>
      </c>
      <c r="J23" s="25" t="s">
        <v>56</v>
      </c>
      <c r="K23" s="40">
        <v>0</v>
      </c>
      <c r="L23" s="14"/>
    </row>
    <row r="24" spans="1:12" x14ac:dyDescent="0.25">
      <c r="A24" s="25" t="s">
        <v>26</v>
      </c>
      <c r="B24" s="40">
        <v>0</v>
      </c>
      <c r="D24" s="25" t="s">
        <v>29</v>
      </c>
      <c r="E24" s="40">
        <v>11577</v>
      </c>
      <c r="F24" s="14"/>
      <c r="G24" s="25" t="s">
        <v>26</v>
      </c>
      <c r="H24" s="40">
        <v>0</v>
      </c>
      <c r="J24" s="25" t="s">
        <v>29</v>
      </c>
      <c r="K24" s="40">
        <v>23577</v>
      </c>
      <c r="L24" s="14"/>
    </row>
    <row r="25" spans="1:12" x14ac:dyDescent="0.25">
      <c r="A25" s="25" t="s">
        <v>63</v>
      </c>
      <c r="B25" s="40">
        <v>0</v>
      </c>
      <c r="D25" s="25" t="s">
        <v>26</v>
      </c>
      <c r="E25" s="40">
        <v>0</v>
      </c>
      <c r="G25" s="25" t="s">
        <v>63</v>
      </c>
      <c r="H25" s="40">
        <v>0</v>
      </c>
      <c r="J25" s="25" t="s">
        <v>26</v>
      </c>
      <c r="K25" s="40">
        <v>0</v>
      </c>
    </row>
    <row r="26" spans="1:12" x14ac:dyDescent="0.25">
      <c r="A26" s="25" t="s">
        <v>33</v>
      </c>
      <c r="B26" s="26">
        <v>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25" t="s">
        <v>62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8" thickBot="1" x14ac:dyDescent="0.3">
      <c r="A29" s="33" t="s">
        <v>30</v>
      </c>
      <c r="B29" s="34">
        <f>SUM(B6:B28)</f>
        <v>-503535</v>
      </c>
      <c r="C29" s="14"/>
      <c r="D29" s="33" t="s">
        <v>40</v>
      </c>
      <c r="E29" s="34">
        <f>SUM(E16:E28)</f>
        <v>84340</v>
      </c>
      <c r="G29" s="33" t="s">
        <v>30</v>
      </c>
      <c r="H29" s="34">
        <f>SUM(H6:H28)</f>
        <v>-539198</v>
      </c>
      <c r="I29" s="14"/>
      <c r="J29" s="33" t="s">
        <v>40</v>
      </c>
      <c r="K29" s="34">
        <f>SUM(K16:K28)</f>
        <v>96340</v>
      </c>
    </row>
    <row r="30" spans="1:12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5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5">
      <c r="A32" s="25" t="s">
        <v>36</v>
      </c>
      <c r="B32" s="40">
        <v>125000</v>
      </c>
      <c r="E32" s="12"/>
      <c r="G32" s="25" t="s">
        <v>36</v>
      </c>
      <c r="H32" s="40">
        <v>125000</v>
      </c>
      <c r="K32" s="12"/>
    </row>
    <row r="33" spans="1:11" x14ac:dyDescent="0.25">
      <c r="A33" s="25" t="s">
        <v>37</v>
      </c>
      <c r="B33" s="40">
        <v>0</v>
      </c>
      <c r="D33" s="52"/>
      <c r="G33" s="25" t="s">
        <v>37</v>
      </c>
      <c r="H33" s="40">
        <v>0</v>
      </c>
      <c r="J33" s="52"/>
    </row>
    <row r="34" spans="1:11" x14ac:dyDescent="0.25">
      <c r="A34" s="25" t="s">
        <v>38</v>
      </c>
      <c r="B34" s="40">
        <v>124369</v>
      </c>
      <c r="C34" s="14"/>
      <c r="G34" s="25" t="s">
        <v>38</v>
      </c>
      <c r="H34" s="40">
        <v>124369</v>
      </c>
      <c r="I34" s="14"/>
    </row>
    <row r="35" spans="1:11" x14ac:dyDescent="0.25">
      <c r="A35" s="25" t="s">
        <v>69</v>
      </c>
      <c r="B35" s="40">
        <v>29198</v>
      </c>
      <c r="G35" s="25" t="s">
        <v>69</v>
      </c>
      <c r="H35" s="40">
        <v>29198</v>
      </c>
    </row>
    <row r="36" spans="1:11" x14ac:dyDescent="0.25">
      <c r="A36" s="25" t="s">
        <v>61</v>
      </c>
      <c r="B36" s="40">
        <v>0</v>
      </c>
      <c r="G36" s="25" t="s">
        <v>61</v>
      </c>
      <c r="H36" s="40">
        <v>0</v>
      </c>
    </row>
    <row r="37" spans="1:11" x14ac:dyDescent="0.25">
      <c r="A37" s="25" t="s">
        <v>66</v>
      </c>
      <c r="B37" s="40">
        <v>0</v>
      </c>
      <c r="D37" s="51"/>
      <c r="G37" s="25" t="s">
        <v>66</v>
      </c>
      <c r="H37" s="40">
        <v>0</v>
      </c>
      <c r="J37" s="51"/>
    </row>
    <row r="38" spans="1:11" x14ac:dyDescent="0.25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5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5">
      <c r="A40" s="25" t="s">
        <v>17</v>
      </c>
      <c r="B40" s="40">
        <v>7000</v>
      </c>
      <c r="G40" s="25" t="s">
        <v>17</v>
      </c>
      <c r="H40" s="40">
        <v>7000</v>
      </c>
    </row>
    <row r="41" spans="1:11" x14ac:dyDescent="0.25">
      <c r="A41" s="25" t="s">
        <v>71</v>
      </c>
      <c r="B41" s="40">
        <v>2500</v>
      </c>
      <c r="G41" s="25" t="s">
        <v>71</v>
      </c>
      <c r="H41" s="40">
        <v>2500</v>
      </c>
    </row>
    <row r="42" spans="1:11" x14ac:dyDescent="0.25">
      <c r="A42" s="25" t="s">
        <v>22</v>
      </c>
      <c r="B42" s="48"/>
      <c r="G42" s="25" t="s">
        <v>22</v>
      </c>
      <c r="H42" s="48"/>
    </row>
    <row r="43" spans="1:11" x14ac:dyDescent="0.25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5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5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5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5">
      <c r="A47" s="25" t="s">
        <v>43</v>
      </c>
      <c r="B47" s="40"/>
      <c r="G47" s="25" t="s">
        <v>43</v>
      </c>
      <c r="H47" s="40"/>
    </row>
    <row r="48" spans="1:11" x14ac:dyDescent="0.25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5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0</v>
      </c>
      <c r="I49" s="14" t="s">
        <v>15</v>
      </c>
      <c r="K49" s="12"/>
    </row>
    <row r="50" spans="1:11" x14ac:dyDescent="0.25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5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5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5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5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5">
      <c r="A55" s="25" t="s">
        <v>67</v>
      </c>
      <c r="B55" s="40">
        <v>35000</v>
      </c>
      <c r="C55" s="14"/>
      <c r="E55" s="12"/>
      <c r="G55" s="25" t="s">
        <v>67</v>
      </c>
      <c r="H55" s="40">
        <v>35000</v>
      </c>
      <c r="I55" s="14"/>
      <c r="K55" s="12"/>
    </row>
    <row r="56" spans="1:11" x14ac:dyDescent="0.25">
      <c r="A56" s="25" t="s">
        <v>68</v>
      </c>
      <c r="B56" s="40">
        <v>42338</v>
      </c>
      <c r="C56" s="14"/>
      <c r="E56" s="12"/>
      <c r="G56" s="25" t="s">
        <v>68</v>
      </c>
      <c r="H56" s="40">
        <v>42338</v>
      </c>
      <c r="I56" s="14"/>
      <c r="K56" s="12"/>
    </row>
    <row r="57" spans="1:11" x14ac:dyDescent="0.25">
      <c r="A57" s="25" t="s">
        <v>75</v>
      </c>
      <c r="B57" s="40">
        <v>1000</v>
      </c>
      <c r="C57" s="14"/>
      <c r="E57" s="12"/>
      <c r="G57" s="25" t="s">
        <v>75</v>
      </c>
      <c r="H57" s="40">
        <v>1000</v>
      </c>
      <c r="I57" s="14"/>
      <c r="K57" s="12"/>
    </row>
    <row r="58" spans="1:11" ht="13.8" thickBot="1" x14ac:dyDescent="0.3">
      <c r="A58" s="25" t="s">
        <v>39</v>
      </c>
      <c r="B58" s="40">
        <v>0</v>
      </c>
      <c r="C58" s="14"/>
      <c r="G58" s="25" t="s">
        <v>39</v>
      </c>
      <c r="H58" s="40">
        <v>35663</v>
      </c>
      <c r="I58" s="14"/>
    </row>
    <row r="59" spans="1:11" ht="13.8" thickBot="1" x14ac:dyDescent="0.3">
      <c r="A59" s="33" t="s">
        <v>40</v>
      </c>
      <c r="B59" s="34">
        <f>SUM(B31:B58)</f>
        <v>503535</v>
      </c>
      <c r="E59" s="12"/>
      <c r="G59" s="33" t="s">
        <v>40</v>
      </c>
      <c r="H59" s="34">
        <f>SUM(H31:H58)</f>
        <v>539198</v>
      </c>
      <c r="K59" s="12"/>
    </row>
    <row r="60" spans="1:11" ht="13.8" thickBot="1" x14ac:dyDescent="0.3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37047</v>
      </c>
      <c r="F1" s="4" t="s">
        <v>1</v>
      </c>
      <c r="G1" s="5">
        <v>340000</v>
      </c>
      <c r="H1" s="6"/>
      <c r="I1" s="7" t="s">
        <v>2</v>
      </c>
      <c r="J1" s="8">
        <v>61000</v>
      </c>
      <c r="O1" s="43" t="s">
        <v>3</v>
      </c>
      <c r="P1" s="11">
        <f ca="1">TODAY()+2</f>
        <v>37049</v>
      </c>
      <c r="Q1" s="12">
        <v>290000</v>
      </c>
      <c r="S1" s="43" t="s">
        <v>4</v>
      </c>
      <c r="T1" s="11">
        <f ca="1">TODAY()+2</f>
        <v>37049</v>
      </c>
      <c r="U1" s="12">
        <v>51000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37048</v>
      </c>
      <c r="D2" s="14"/>
      <c r="P2" s="11">
        <f ca="1">TODAY()+3</f>
        <v>37050</v>
      </c>
      <c r="Q2" s="12">
        <v>260000</v>
      </c>
      <c r="T2" s="11">
        <f ca="1">TODAY()+3</f>
        <v>37050</v>
      </c>
      <c r="U2" s="12">
        <v>41000</v>
      </c>
      <c r="W2" s="11">
        <v>37043</v>
      </c>
      <c r="X2" s="14">
        <v>11345</v>
      </c>
      <c r="Y2" s="14">
        <v>4667</v>
      </c>
      <c r="Z2" s="13">
        <f>1000-X2+Y2</f>
        <v>-5678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37046</v>
      </c>
      <c r="L3" s="23">
        <f ca="1">TODAY()</f>
        <v>37047</v>
      </c>
      <c r="M3" s="24" t="s">
        <v>18</v>
      </c>
      <c r="P3" s="11">
        <f ca="1">TODAY()+4</f>
        <v>37051</v>
      </c>
      <c r="Q3" s="12">
        <v>250000</v>
      </c>
      <c r="T3" s="11">
        <f ca="1">TODAY()+4</f>
        <v>37051</v>
      </c>
      <c r="U3" s="12">
        <v>41000</v>
      </c>
      <c r="W3" s="11">
        <v>37044</v>
      </c>
      <c r="X3" s="14">
        <v>0</v>
      </c>
      <c r="Y3" s="14">
        <v>17167</v>
      </c>
      <c r="Z3" s="13">
        <f>Z2-X3+Y3</f>
        <v>11489</v>
      </c>
      <c r="AA3" s="13"/>
      <c r="AB3" s="14">
        <v>6801</v>
      </c>
      <c r="AC3" s="14">
        <v>2500</v>
      </c>
      <c r="AD3" s="14">
        <f>AD2-AB3+AC3</f>
        <v>-29329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8" thickBot="1" x14ac:dyDescent="0.3">
      <c r="A4" s="2" t="s">
        <v>14</v>
      </c>
      <c r="B4" s="16">
        <v>62</v>
      </c>
      <c r="C4" s="17">
        <v>50</v>
      </c>
      <c r="D4" s="18">
        <f>AVERAGE(B4,C4)</f>
        <v>56</v>
      </c>
      <c r="J4" s="25" t="s">
        <v>21</v>
      </c>
      <c r="K4" s="37">
        <v>7000</v>
      </c>
      <c r="L4" s="9">
        <v>1600</v>
      </c>
      <c r="M4" s="28">
        <f>+L4-K4</f>
        <v>-5400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28656</v>
      </c>
      <c r="AA4" s="13"/>
      <c r="AB4" s="14">
        <v>0</v>
      </c>
      <c r="AC4" s="14">
        <v>2500</v>
      </c>
      <c r="AD4" s="14">
        <f>AD3-AB4+AC4</f>
        <v>-26829</v>
      </c>
      <c r="AF4" s="11">
        <v>37045</v>
      </c>
      <c r="AG4" s="12">
        <f>240000+51000</f>
        <v>291000</v>
      </c>
      <c r="AH4" s="12">
        <f>335296+63787</f>
        <v>399083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5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17167</v>
      </c>
      <c r="L5" s="9">
        <v>2400</v>
      </c>
      <c r="M5" s="29">
        <f>+L5-K5</f>
        <v>-14767</v>
      </c>
      <c r="W5" s="11">
        <v>37046</v>
      </c>
      <c r="X5" s="14">
        <v>7000</v>
      </c>
      <c r="Y5" s="14">
        <v>17167</v>
      </c>
      <c r="Z5" s="13">
        <f t="shared" ref="Z5:Z31" si="1">Z4-X5+Y5</f>
        <v>38823</v>
      </c>
      <c r="AA5" s="13"/>
      <c r="AB5" s="14">
        <v>0</v>
      </c>
      <c r="AC5" s="14">
        <v>2500</v>
      </c>
      <c r="AD5" s="14">
        <f t="shared" ref="AD5:AD31" si="2">AD4-AB5+AC5</f>
        <v>-24329</v>
      </c>
      <c r="AF5" s="11">
        <v>37046</v>
      </c>
      <c r="AG5" s="12">
        <f>290000+63000</f>
        <v>353000</v>
      </c>
      <c r="AH5" s="12">
        <f>380000+70000</f>
        <v>450000</v>
      </c>
      <c r="AI5" s="14"/>
      <c r="AJ5" s="15">
        <f t="shared" si="0"/>
        <v>37046</v>
      </c>
      <c r="AK5" s="12">
        <f>131287+17237</f>
        <v>148524</v>
      </c>
      <c r="AL5" s="12"/>
      <c r="AM5" s="12"/>
    </row>
    <row r="6" spans="1:39" ht="13.8" thickBot="1" x14ac:dyDescent="0.3">
      <c r="A6" s="25" t="s">
        <v>19</v>
      </c>
      <c r="B6" s="26">
        <v>-310000</v>
      </c>
      <c r="C6" s="12">
        <v>-317000</v>
      </c>
      <c r="D6" s="25" t="s">
        <v>20</v>
      </c>
      <c r="E6" s="26">
        <v>-57000</v>
      </c>
      <c r="F6" s="12">
        <v>-59000</v>
      </c>
      <c r="H6" s="12"/>
      <c r="J6" s="30" t="s">
        <v>25</v>
      </c>
      <c r="K6" s="39">
        <f>(+K4-K5)/2</f>
        <v>-5083.5</v>
      </c>
      <c r="L6" s="31">
        <f>(+L4-L5)/2</f>
        <v>-400</v>
      </c>
      <c r="M6" s="32">
        <f>+L6-K6</f>
        <v>4683.5</v>
      </c>
      <c r="W6" s="11">
        <v>37047</v>
      </c>
      <c r="X6" s="14">
        <v>1600</v>
      </c>
      <c r="Y6" s="14">
        <v>2400</v>
      </c>
      <c r="Z6" s="13">
        <f t="shared" si="1"/>
        <v>39623</v>
      </c>
      <c r="AA6" s="13"/>
      <c r="AB6" s="14">
        <v>0</v>
      </c>
      <c r="AC6" s="14">
        <v>15500</v>
      </c>
      <c r="AD6" s="14">
        <f t="shared" si="2"/>
        <v>-8829</v>
      </c>
      <c r="AF6" s="11">
        <v>37047</v>
      </c>
      <c r="AG6" s="12">
        <f>270000+50000</f>
        <v>320000</v>
      </c>
      <c r="AH6" s="12"/>
      <c r="AJ6" s="15">
        <f t="shared" si="0"/>
        <v>37047</v>
      </c>
      <c r="AK6" s="12"/>
      <c r="AL6" s="12"/>
      <c r="AM6" s="12"/>
    </row>
    <row r="7" spans="1:39" x14ac:dyDescent="0.25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20000</v>
      </c>
      <c r="Y7" s="14">
        <v>7000</v>
      </c>
      <c r="Z7" s="13">
        <f t="shared" si="1"/>
        <v>26623</v>
      </c>
      <c r="AA7" s="13"/>
      <c r="AB7" s="14">
        <v>0</v>
      </c>
      <c r="AC7" s="14">
        <v>0</v>
      </c>
      <c r="AD7" s="14">
        <f t="shared" si="2"/>
        <v>-8829</v>
      </c>
      <c r="AF7" s="11">
        <v>37048</v>
      </c>
      <c r="AG7" s="12">
        <f>310000+57000</f>
        <v>367000</v>
      </c>
      <c r="AH7" s="47"/>
      <c r="AJ7" s="15">
        <f t="shared" si="0"/>
        <v>37048</v>
      </c>
      <c r="AK7" s="12"/>
      <c r="AL7" s="12"/>
      <c r="AM7" s="12"/>
    </row>
    <row r="8" spans="1:39" x14ac:dyDescent="0.25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0</v>
      </c>
      <c r="Y8" s="14">
        <v>0</v>
      </c>
      <c r="Z8" s="13">
        <f t="shared" si="1"/>
        <v>26623</v>
      </c>
      <c r="AA8" s="13"/>
      <c r="AB8" s="14">
        <v>0</v>
      </c>
      <c r="AC8" s="14">
        <v>0</v>
      </c>
      <c r="AD8" s="14">
        <f t="shared" si="2"/>
        <v>-8829</v>
      </c>
      <c r="AF8" s="11">
        <v>37049</v>
      </c>
      <c r="AG8" s="12">
        <f>290000+51000</f>
        <v>341000</v>
      </c>
      <c r="AH8" s="12"/>
      <c r="AJ8" s="15">
        <f t="shared" si="0"/>
        <v>37049</v>
      </c>
      <c r="AK8" s="12"/>
      <c r="AL8" s="12"/>
      <c r="AM8" s="12"/>
    </row>
    <row r="9" spans="1:39" x14ac:dyDescent="0.25">
      <c r="A9" s="25" t="s">
        <v>64</v>
      </c>
      <c r="B9" s="26">
        <v>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0</v>
      </c>
      <c r="Y9" s="14">
        <v>0</v>
      </c>
      <c r="Z9" s="13">
        <f t="shared" si="1"/>
        <v>26623</v>
      </c>
      <c r="AA9" s="13"/>
      <c r="AB9" s="14">
        <v>0</v>
      </c>
      <c r="AC9" s="14">
        <v>0</v>
      </c>
      <c r="AD9" s="14">
        <f t="shared" si="2"/>
        <v>-8829</v>
      </c>
      <c r="AF9" s="11">
        <v>37050</v>
      </c>
      <c r="AG9" s="12">
        <f>260000+41000</f>
        <v>301000</v>
      </c>
      <c r="AH9" s="12"/>
      <c r="AJ9" s="15">
        <f t="shared" si="0"/>
        <v>37050</v>
      </c>
      <c r="AK9" s="12"/>
      <c r="AL9" s="12"/>
      <c r="AM9" s="12"/>
    </row>
    <row r="10" spans="1:39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0</v>
      </c>
      <c r="Y10" s="14">
        <v>0</v>
      </c>
      <c r="Z10" s="13">
        <f t="shared" si="1"/>
        <v>26623</v>
      </c>
      <c r="AA10" s="13"/>
      <c r="AB10" s="14">
        <v>0</v>
      </c>
      <c r="AC10" s="14">
        <v>0</v>
      </c>
      <c r="AD10" s="14">
        <f t="shared" si="2"/>
        <v>-8829</v>
      </c>
      <c r="AF10" s="11">
        <v>37051</v>
      </c>
      <c r="AG10" s="12">
        <f>250000+41000</f>
        <v>291000</v>
      </c>
      <c r="AH10" s="12"/>
      <c r="AJ10" s="15">
        <f t="shared" si="0"/>
        <v>37051</v>
      </c>
      <c r="AK10" s="12"/>
      <c r="AL10" s="12"/>
      <c r="AM10" s="12"/>
    </row>
    <row r="11" spans="1:39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0</v>
      </c>
      <c r="Y11" s="14">
        <v>0</v>
      </c>
      <c r="Z11" s="13">
        <f t="shared" si="1"/>
        <v>26623</v>
      </c>
      <c r="AA11" s="13"/>
      <c r="AB11" s="14">
        <v>0</v>
      </c>
      <c r="AC11" s="14">
        <v>0</v>
      </c>
      <c r="AD11" s="14">
        <f t="shared" si="2"/>
        <v>-8829</v>
      </c>
      <c r="AF11" s="11">
        <v>37052</v>
      </c>
      <c r="AG11" s="12"/>
      <c r="AH11" s="12"/>
      <c r="AJ11" s="15">
        <f t="shared" si="0"/>
        <v>37052</v>
      </c>
      <c r="AK11" s="12"/>
      <c r="AL11" s="12"/>
      <c r="AM11" s="12"/>
    </row>
    <row r="12" spans="1:39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0</v>
      </c>
      <c r="Y12" s="14">
        <v>0</v>
      </c>
      <c r="Z12" s="13">
        <f t="shared" si="1"/>
        <v>26623</v>
      </c>
      <c r="AA12" s="13"/>
      <c r="AB12" s="14">
        <v>0</v>
      </c>
      <c r="AC12" s="14">
        <v>0</v>
      </c>
      <c r="AD12" s="14">
        <f t="shared" si="2"/>
        <v>-8829</v>
      </c>
      <c r="AF12" s="11">
        <v>37053</v>
      </c>
      <c r="AG12" s="12"/>
      <c r="AH12" s="12"/>
      <c r="AJ12" s="15">
        <f t="shared" si="0"/>
        <v>37053</v>
      </c>
      <c r="AK12" s="12"/>
      <c r="AL12" s="12"/>
      <c r="AM12" s="12"/>
    </row>
    <row r="13" spans="1:39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26623</v>
      </c>
      <c r="AA13" s="13"/>
      <c r="AB13" s="14">
        <v>0</v>
      </c>
      <c r="AC13" s="14">
        <v>0</v>
      </c>
      <c r="AD13" s="14">
        <f t="shared" si="2"/>
        <v>-8829</v>
      </c>
      <c r="AF13" s="11">
        <v>37054</v>
      </c>
      <c r="AG13" s="12"/>
      <c r="AH13" s="12"/>
      <c r="AJ13" s="15">
        <f t="shared" si="0"/>
        <v>37054</v>
      </c>
      <c r="AK13" s="12"/>
      <c r="AL13" s="12"/>
      <c r="AM13" s="12"/>
    </row>
    <row r="14" spans="1:39" ht="13.8" thickBot="1" x14ac:dyDescent="0.3">
      <c r="A14" s="25" t="s">
        <v>17</v>
      </c>
      <c r="B14" s="26">
        <v>-20000</v>
      </c>
      <c r="C14" s="14"/>
      <c r="D14" s="33" t="s">
        <v>30</v>
      </c>
      <c r="E14" s="34">
        <f>SUM(E6:E13)</f>
        <v>-90340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26623</v>
      </c>
      <c r="AA14" s="13"/>
      <c r="AB14" s="14">
        <v>0</v>
      </c>
      <c r="AC14" s="14">
        <v>0</v>
      </c>
      <c r="AD14" s="14">
        <f t="shared" si="2"/>
        <v>-8829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26623</v>
      </c>
      <c r="AA15" s="13"/>
      <c r="AB15" s="14">
        <v>0</v>
      </c>
      <c r="AC15" s="14">
        <v>0</v>
      </c>
      <c r="AD15" s="14">
        <f t="shared" si="2"/>
        <v>-8829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5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26623</v>
      </c>
      <c r="AA16" s="13"/>
      <c r="AB16" s="14">
        <v>0</v>
      </c>
      <c r="AC16" s="14">
        <v>0</v>
      </c>
      <c r="AD16" s="14">
        <f t="shared" si="2"/>
        <v>-8829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5">
      <c r="A17" s="25" t="s">
        <v>56</v>
      </c>
      <c r="B17" s="26">
        <v>0</v>
      </c>
      <c r="C17" s="14"/>
      <c r="D17" s="25" t="s">
        <v>36</v>
      </c>
      <c r="E17" s="26">
        <v>5000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26623</v>
      </c>
      <c r="AA17" s="13"/>
      <c r="AB17" s="14">
        <v>0</v>
      </c>
      <c r="AC17" s="14">
        <v>0</v>
      </c>
      <c r="AD17" s="14">
        <f t="shared" si="2"/>
        <v>-8829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5">
      <c r="A18" s="25" t="s">
        <v>29</v>
      </c>
      <c r="B18" s="40">
        <v>0</v>
      </c>
      <c r="D18" s="25" t="s">
        <v>37</v>
      </c>
      <c r="E18" s="26">
        <v>30265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26623</v>
      </c>
      <c r="AA18" s="13"/>
      <c r="AB18" s="14">
        <v>0</v>
      </c>
      <c r="AC18" s="14">
        <v>0</v>
      </c>
      <c r="AD18" s="14">
        <f t="shared" si="2"/>
        <v>-8829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5">
      <c r="A19" s="25" t="s">
        <v>31</v>
      </c>
      <c r="B19" s="26">
        <v>0</v>
      </c>
      <c r="C19" s="41"/>
      <c r="D19" s="25" t="s">
        <v>38</v>
      </c>
      <c r="E19" s="26">
        <v>17239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26623</v>
      </c>
      <c r="AA19" s="13"/>
      <c r="AB19" s="14">
        <v>0</v>
      </c>
      <c r="AC19" s="14">
        <v>0</v>
      </c>
      <c r="AD19" s="14">
        <f t="shared" si="2"/>
        <v>-8829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5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26623</v>
      </c>
      <c r="AA20" s="13"/>
      <c r="AB20" s="14">
        <v>0</v>
      </c>
      <c r="AC20" s="14">
        <v>0</v>
      </c>
      <c r="AD20" s="14">
        <f t="shared" si="2"/>
        <v>-8829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26623</v>
      </c>
      <c r="AA21" s="13"/>
      <c r="AB21" s="14">
        <v>0</v>
      </c>
      <c r="AC21" s="14">
        <v>0</v>
      </c>
      <c r="AD21" s="14">
        <f t="shared" si="2"/>
        <v>-8829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5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26623</v>
      </c>
      <c r="AA22" s="13"/>
      <c r="AB22" s="14">
        <v>0</v>
      </c>
      <c r="AC22" s="14">
        <v>0</v>
      </c>
      <c r="AD22" s="14">
        <f t="shared" si="2"/>
        <v>-8829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5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26623</v>
      </c>
      <c r="AA23" s="13"/>
      <c r="AB23" s="14">
        <v>0</v>
      </c>
      <c r="AC23" s="14">
        <v>0</v>
      </c>
      <c r="AD23" s="14">
        <f t="shared" si="2"/>
        <v>-8829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5">
      <c r="A24" s="25" t="s">
        <v>26</v>
      </c>
      <c r="B24" s="40">
        <v>0</v>
      </c>
      <c r="C24" s="14"/>
      <c r="D24" s="25" t="s">
        <v>29</v>
      </c>
      <c r="E24" s="40">
        <v>12251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26623</v>
      </c>
      <c r="AA24" s="13"/>
      <c r="AB24" s="14">
        <v>0</v>
      </c>
      <c r="AC24" s="14">
        <v>0</v>
      </c>
      <c r="AD24" s="14">
        <f t="shared" si="2"/>
        <v>-8829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5">
      <c r="A25" s="25" t="s">
        <v>63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26623</v>
      </c>
      <c r="AA25" s="13"/>
      <c r="AB25" s="14">
        <v>0</v>
      </c>
      <c r="AC25" s="14">
        <v>0</v>
      </c>
      <c r="AD25" s="14">
        <f t="shared" si="2"/>
        <v>-8829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5">
      <c r="A26" s="25" t="s">
        <v>33</v>
      </c>
      <c r="B26" s="26">
        <v>2600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26623</v>
      </c>
      <c r="AA26" s="13"/>
      <c r="AB26" s="14">
        <v>0</v>
      </c>
      <c r="AC26" s="14">
        <v>0</v>
      </c>
      <c r="AD26" s="14">
        <f t="shared" si="2"/>
        <v>-8829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26623</v>
      </c>
      <c r="AA27" s="13"/>
      <c r="AB27" s="14">
        <v>0</v>
      </c>
      <c r="AC27" s="14">
        <v>0</v>
      </c>
      <c r="AD27" s="14">
        <f t="shared" si="2"/>
        <v>-8829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26623</v>
      </c>
      <c r="AA28" s="13"/>
      <c r="AB28" s="14">
        <v>0</v>
      </c>
      <c r="AC28" s="14">
        <v>0</v>
      </c>
      <c r="AD28" s="14">
        <f t="shared" si="2"/>
        <v>-8829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8" thickBot="1" x14ac:dyDescent="0.3">
      <c r="A29" s="33" t="s">
        <v>30</v>
      </c>
      <c r="B29" s="34">
        <f>SUM(B6:B28)</f>
        <v>-556598</v>
      </c>
      <c r="C29" s="14"/>
      <c r="D29" s="33" t="s">
        <v>40</v>
      </c>
      <c r="E29" s="34">
        <f>SUM(E16:E28)</f>
        <v>90340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26623</v>
      </c>
      <c r="AA29" s="13"/>
      <c r="AB29" s="14">
        <v>0</v>
      </c>
      <c r="AC29" s="14">
        <v>0</v>
      </c>
      <c r="AD29" s="14">
        <f t="shared" si="2"/>
        <v>-8829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26623</v>
      </c>
      <c r="AA30" s="13"/>
      <c r="AB30" s="14">
        <v>0</v>
      </c>
      <c r="AC30" s="14">
        <v>0</v>
      </c>
      <c r="AD30" s="14">
        <f t="shared" si="2"/>
        <v>-8829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5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26623</v>
      </c>
      <c r="AA31" s="13"/>
      <c r="AB31" s="14">
        <v>0</v>
      </c>
      <c r="AC31" s="14">
        <v>0</v>
      </c>
      <c r="AD31" s="14">
        <f t="shared" si="2"/>
        <v>-8829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5">
      <c r="A32" s="25" t="s">
        <v>36</v>
      </c>
      <c r="B32" s="40">
        <v>45000</v>
      </c>
      <c r="C32" s="14"/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37</v>
      </c>
      <c r="B33" s="40">
        <v>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38</v>
      </c>
      <c r="B34" s="40">
        <v>118626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76</v>
      </c>
      <c r="B36" s="40">
        <v>75000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17</v>
      </c>
      <c r="B40" s="40">
        <v>7000</v>
      </c>
      <c r="G40" s="12"/>
      <c r="H40" s="12"/>
      <c r="AJ40" s="12"/>
      <c r="AK40" s="12"/>
      <c r="AL40" s="12"/>
      <c r="AM40" s="12"/>
    </row>
    <row r="41" spans="1:39" x14ac:dyDescent="0.25">
      <c r="A41" s="25" t="s">
        <v>71</v>
      </c>
      <c r="B41" s="40">
        <v>2500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22</v>
      </c>
      <c r="B42" s="48"/>
      <c r="AJ42" s="12"/>
      <c r="AK42" s="12"/>
      <c r="AL42" s="12"/>
      <c r="AM42" s="12"/>
    </row>
    <row r="43" spans="1:39" x14ac:dyDescent="0.25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5">
      <c r="A44" s="25" t="s">
        <v>26</v>
      </c>
      <c r="B44" s="40">
        <v>43007</v>
      </c>
      <c r="C44" s="14"/>
      <c r="E44" s="12"/>
    </row>
    <row r="45" spans="1:39" x14ac:dyDescent="0.25">
      <c r="A45" s="25" t="s">
        <v>41</v>
      </c>
      <c r="B45" s="40">
        <v>15000</v>
      </c>
      <c r="E45" s="12"/>
    </row>
    <row r="46" spans="1:39" x14ac:dyDescent="0.25">
      <c r="A46" s="25" t="s">
        <v>42</v>
      </c>
      <c r="B46" s="40">
        <v>1000</v>
      </c>
      <c r="C46" s="14"/>
      <c r="E46" s="12"/>
    </row>
    <row r="47" spans="1:39" x14ac:dyDescent="0.25">
      <c r="A47" s="25" t="s">
        <v>43</v>
      </c>
      <c r="B47" s="40"/>
    </row>
    <row r="48" spans="1:39" x14ac:dyDescent="0.25">
      <c r="A48" s="25" t="s">
        <v>56</v>
      </c>
      <c r="B48" s="40">
        <v>0</v>
      </c>
      <c r="E48" s="12"/>
    </row>
    <row r="49" spans="1:5" x14ac:dyDescent="0.25">
      <c r="A49" s="25" t="s">
        <v>29</v>
      </c>
      <c r="B49" s="40">
        <v>0</v>
      </c>
      <c r="C49" s="14" t="s">
        <v>15</v>
      </c>
      <c r="E49" s="12"/>
    </row>
    <row r="50" spans="1:5" x14ac:dyDescent="0.25">
      <c r="A50" s="25" t="s">
        <v>31</v>
      </c>
      <c r="B50" s="40">
        <v>0</v>
      </c>
      <c r="E50" s="12"/>
    </row>
    <row r="51" spans="1:5" x14ac:dyDescent="0.25">
      <c r="A51" s="25" t="s">
        <v>44</v>
      </c>
      <c r="B51" s="40">
        <v>0</v>
      </c>
      <c r="E51" s="12"/>
    </row>
    <row r="52" spans="1:5" x14ac:dyDescent="0.25">
      <c r="A52" s="25" t="s">
        <v>45</v>
      </c>
      <c r="B52" s="40">
        <v>0</v>
      </c>
      <c r="C52" s="14"/>
      <c r="E52" s="12"/>
    </row>
    <row r="53" spans="1:5" x14ac:dyDescent="0.25">
      <c r="A53" s="25" t="s">
        <v>46</v>
      </c>
      <c r="B53" s="40">
        <v>0</v>
      </c>
      <c r="E53" s="12"/>
    </row>
    <row r="54" spans="1:5" x14ac:dyDescent="0.25">
      <c r="A54" s="25" t="s">
        <v>48</v>
      </c>
      <c r="B54" s="40">
        <v>1000</v>
      </c>
      <c r="C54" s="14"/>
      <c r="E54" s="12"/>
    </row>
    <row r="55" spans="1:5" x14ac:dyDescent="0.25">
      <c r="A55" s="25" t="s">
        <v>67</v>
      </c>
      <c r="B55" s="40">
        <v>35000</v>
      </c>
      <c r="C55" s="14"/>
      <c r="E55" s="12"/>
    </row>
    <row r="56" spans="1:5" x14ac:dyDescent="0.25">
      <c r="A56" s="25" t="s">
        <v>68</v>
      </c>
      <c r="B56" s="40">
        <v>42338</v>
      </c>
      <c r="C56" s="14"/>
      <c r="E56" s="12"/>
    </row>
    <row r="57" spans="1:5" x14ac:dyDescent="0.25">
      <c r="A57" s="25" t="s">
        <v>75</v>
      </c>
      <c r="B57" s="40">
        <v>1000</v>
      </c>
      <c r="C57" s="14"/>
      <c r="E57" s="12"/>
    </row>
    <row r="58" spans="1:5" ht="13.8" thickBot="1" x14ac:dyDescent="0.3">
      <c r="A58" s="25" t="s">
        <v>39</v>
      </c>
      <c r="B58" s="40">
        <v>63806</v>
      </c>
      <c r="C58" s="14"/>
    </row>
    <row r="59" spans="1:5" ht="13.8" thickBot="1" x14ac:dyDescent="0.3">
      <c r="A59" s="33" t="s">
        <v>40</v>
      </c>
      <c r="B59" s="34">
        <f>SUM(B31:B58)</f>
        <v>556598</v>
      </c>
    </row>
    <row r="60" spans="1:5" ht="13.8" thickBot="1" x14ac:dyDescent="0.3">
      <c r="A60" s="30"/>
      <c r="B60" s="36"/>
    </row>
    <row r="61" spans="1:5" x14ac:dyDescent="0.25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2023-09-10T11:12:37Z</dcterms:modified>
</cp:coreProperties>
</file>