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H7" i="9"/>
  <c r="AJ7" i="9"/>
  <c r="AK7" i="9"/>
  <c r="Z8" i="9"/>
  <c r="AD8" i="9"/>
  <c r="AG8" i="9"/>
  <c r="AH8" i="9"/>
  <c r="AJ8" i="9"/>
  <c r="AK8" i="9"/>
  <c r="Z9" i="9"/>
  <c r="AD9" i="9"/>
  <c r="AG9" i="9"/>
  <c r="AJ9" i="9"/>
  <c r="Z10" i="9"/>
  <c r="AD10" i="9"/>
  <c r="AG10" i="9"/>
  <c r="AJ10" i="9"/>
  <c r="Z11" i="9"/>
  <c r="AD11" i="9"/>
  <c r="AG11" i="9"/>
  <c r="AJ11" i="9"/>
  <c r="B12" i="9"/>
  <c r="Z12" i="9"/>
  <c r="AD12" i="9"/>
  <c r="AG12" i="9"/>
  <c r="AJ12" i="9"/>
  <c r="Z13" i="9"/>
  <c r="AD13" i="9"/>
  <c r="AG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<sst xmlns="http://schemas.openxmlformats.org/spreadsheetml/2006/main" count="281" uniqueCount="76">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</sst>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C-425E-A1D1-BD3C577391C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C-425E-A1D1-BD3C5773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87384"/>
        <c:axId val="1"/>
      </c:lineChart>
      <c:catAx>
        <c:axId val="186587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873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F0-4A99-8AE7-14A3AE02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0880"/>
        <c:axId val="1"/>
      </c:lineChart>
      <c:catAx>
        <c:axId val="18728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08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85-4BDE-B59A-1CA3D116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6616"/>
        <c:axId val="1"/>
      </c:lineChart>
      <c:catAx>
        <c:axId val="18727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6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C3-4D23-B449-D8E16765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9896"/>
        <c:axId val="1"/>
      </c:lineChart>
      <c:catAx>
        <c:axId val="18727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98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D-4590-9C29-A2A39CCCA54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D-4590-9C29-A2A39CCC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4976"/>
        <c:axId val="1"/>
      </c:lineChart>
      <c:catAx>
        <c:axId val="187274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49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9-4380-BD8D-BDAF263A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9568"/>
        <c:axId val="1"/>
      </c:lineChart>
      <c:dateAx>
        <c:axId val="187279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9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B-4855-BE56-FC5C7387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3464"/>
        <c:axId val="1"/>
      </c:lineChart>
      <c:catAx>
        <c:axId val="187553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534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BB-488A-88DE-7D248252C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6416"/>
        <c:axId val="1"/>
      </c:lineChart>
      <c:catAx>
        <c:axId val="1875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564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B5-4DD1-B164-8E01D9E4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4120"/>
        <c:axId val="1"/>
      </c:lineChart>
      <c:catAx>
        <c:axId val="1875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54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F0-4F82-9F84-AA868C6C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49528"/>
        <c:axId val="1"/>
      </c:lineChart>
      <c:catAx>
        <c:axId val="18754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49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5-4515-94C6-E94C44807B9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5-4515-94C6-E94C4480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5104"/>
        <c:axId val="1"/>
      </c:lineChart>
      <c:catAx>
        <c:axId val="187555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551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3-4943-8E52-83BC972A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46728"/>
        <c:axId val="1"/>
      </c:lineChart>
      <c:dateAx>
        <c:axId val="186746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46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5-4A5D-BC5A-714DA6A4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4328"/>
        <c:axId val="1"/>
      </c:lineChart>
      <c:dateAx>
        <c:axId val="187814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4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1-43B9-81B4-A335DFA2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0064"/>
        <c:axId val="1"/>
      </c:lineChart>
      <c:catAx>
        <c:axId val="187810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00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63-47D0-A5CD-4C27162F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3016"/>
        <c:axId val="1"/>
      </c:lineChart>
      <c:catAx>
        <c:axId val="18781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30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59-4DE6-A530-C7153F35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5640"/>
        <c:axId val="1"/>
      </c:lineChart>
      <c:catAx>
        <c:axId val="18781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56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E-4AB0-884A-2FA9EBB1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9736"/>
        <c:axId val="1"/>
      </c:lineChart>
      <c:catAx>
        <c:axId val="1878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097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2-4A5D-AE5C-E02C987EA02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2-4A5D-AE5C-E02C987E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00640"/>
        <c:axId val="1"/>
      </c:lineChart>
      <c:catAx>
        <c:axId val="188000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006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8-49ED-9B28-CFF45A98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99328"/>
        <c:axId val="1"/>
      </c:lineChart>
      <c:dateAx>
        <c:axId val="187999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99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E-4130-8BBE-5DB37995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01624"/>
        <c:axId val="1"/>
      </c:lineChart>
      <c:catAx>
        <c:axId val="188001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016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0A-4DC8-BF6F-E898BD40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06872"/>
        <c:axId val="1"/>
      </c:lineChart>
      <c:catAx>
        <c:axId val="18800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068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A2-4521-9153-383C9AC1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6360"/>
        <c:axId val="1"/>
      </c:lineChart>
      <c:catAx>
        <c:axId val="18836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6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9-420C-B37D-7E5455A8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1352"/>
        <c:axId val="1"/>
      </c:lineChart>
      <c:catAx>
        <c:axId val="1867813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8135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B1-4573-9F49-BDEC028AB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9640"/>
        <c:axId val="1"/>
      </c:lineChart>
      <c:catAx>
        <c:axId val="18836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96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234904270101933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7007613365095E-2"/>
          <c:y val="8.9324737515235536E-2"/>
          <c:w val="0.93512314465393687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318000</c:v>
                </c:pt>
                <c:pt idx="7">
                  <c:v>252000</c:v>
                </c:pt>
                <c:pt idx="8">
                  <c:v>224000</c:v>
                </c:pt>
                <c:pt idx="9">
                  <c:v>237000</c:v>
                </c:pt>
                <c:pt idx="10">
                  <c:v>270000</c:v>
                </c:pt>
                <c:pt idx="11">
                  <c:v>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D-47ED-B9C9-EF5E1595C82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444232</c:v>
                </c:pt>
                <c:pt idx="4">
                  <c:v>411594</c:v>
                </c:pt>
                <c:pt idx="5">
                  <c:v>352584</c:v>
                </c:pt>
                <c:pt idx="6">
                  <c:v>302000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D-47ED-B9C9-EF5E1595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7016"/>
        <c:axId val="1"/>
      </c:lineChart>
      <c:catAx>
        <c:axId val="1883670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701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96654617660991"/>
          <c:y val="0.86274624526910426"/>
          <c:w val="5.01118622972444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296892980437284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111</c:v>
                </c:pt>
                <c:pt idx="5">
                  <c:v>170</c:v>
                </c:pt>
                <c:pt idx="6">
                  <c:v>9900</c:v>
                </c:pt>
                <c:pt idx="7">
                  <c:v>10000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C-481F-9F78-E9E448828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6032"/>
        <c:axId val="1"/>
      </c:lineChart>
      <c:dateAx>
        <c:axId val="188366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60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42807825086316"/>
          <c:y val="0.93580303325317882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741600133581865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1388846735339E-2"/>
          <c:y val="0.10666672453706845"/>
          <c:w val="0.947061721866577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  <c:pt idx="4">
                  <c:v>135865</c:v>
                </c:pt>
                <c:pt idx="5">
                  <c:v>137353</c:v>
                </c:pt>
                <c:pt idx="6">
                  <c:v>148248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C-439A-8650-71B31223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0952"/>
        <c:axId val="1"/>
      </c:lineChart>
      <c:catAx>
        <c:axId val="18837095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709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23983060644757"/>
          <c:y val="0.93333383969934891"/>
          <c:w val="3.94795980692841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6733185529422830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374307.10119999998</c:v>
                </c:pt>
                <c:pt idx="1">
                  <c:v>391474.10119999998</c:v>
                </c:pt>
                <c:pt idx="2">
                  <c:v>408641.10119999998</c:v>
                </c:pt>
                <c:pt idx="3">
                  <c:v>418808.10119999998</c:v>
                </c:pt>
                <c:pt idx="4">
                  <c:v>421097.10119999998</c:v>
                </c:pt>
                <c:pt idx="5">
                  <c:v>423327.10119999998</c:v>
                </c:pt>
                <c:pt idx="6">
                  <c:v>414627.10119999998</c:v>
                </c:pt>
                <c:pt idx="7">
                  <c:v>404627.10119999998</c:v>
                </c:pt>
                <c:pt idx="8">
                  <c:v>394627.10119999998</c:v>
                </c:pt>
                <c:pt idx="9">
                  <c:v>384627.10119999998</c:v>
                </c:pt>
                <c:pt idx="10">
                  <c:v>374627.10119999998</c:v>
                </c:pt>
                <c:pt idx="11">
                  <c:v>374627.10119999998</c:v>
                </c:pt>
                <c:pt idx="12">
                  <c:v>374627.10119999998</c:v>
                </c:pt>
                <c:pt idx="13">
                  <c:v>374627.10119999998</c:v>
                </c:pt>
                <c:pt idx="14">
                  <c:v>374627.10119999998</c:v>
                </c:pt>
                <c:pt idx="15">
                  <c:v>374627.10119999998</c:v>
                </c:pt>
                <c:pt idx="16">
                  <c:v>374627.10119999998</c:v>
                </c:pt>
                <c:pt idx="17">
                  <c:v>374627.10119999998</c:v>
                </c:pt>
                <c:pt idx="18">
                  <c:v>374627.10119999998</c:v>
                </c:pt>
                <c:pt idx="19">
                  <c:v>374627.10119999998</c:v>
                </c:pt>
                <c:pt idx="20">
                  <c:v>374627.10119999998</c:v>
                </c:pt>
                <c:pt idx="21">
                  <c:v>374627.10119999998</c:v>
                </c:pt>
                <c:pt idx="22">
                  <c:v>374627.10119999998</c:v>
                </c:pt>
                <c:pt idx="23">
                  <c:v>374627.10119999998</c:v>
                </c:pt>
                <c:pt idx="24">
                  <c:v>374627.10119999998</c:v>
                </c:pt>
                <c:pt idx="25">
                  <c:v>374627.10119999998</c:v>
                </c:pt>
                <c:pt idx="26">
                  <c:v>374627.10119999998</c:v>
                </c:pt>
                <c:pt idx="27">
                  <c:v>374627.10119999998</c:v>
                </c:pt>
                <c:pt idx="28">
                  <c:v>374627.10119999998</c:v>
                </c:pt>
                <c:pt idx="29">
                  <c:v>374627.10119999998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BB-4D78-8ED4-E0577935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7616"/>
        <c:axId val="1"/>
      </c:lineChart>
      <c:catAx>
        <c:axId val="18876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0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67616"/>
        <c:crosses val="autoZero"/>
        <c:crossBetween val="midCat"/>
        <c:majorUnit val="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0098534312623046"/>
          <c:w val="0.85435851576934185"/>
          <c:h val="0.62069040165390443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CB-4FF3-B690-A3DC420B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6304"/>
        <c:axId val="1"/>
      </c:lineChart>
      <c:catAx>
        <c:axId val="188766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66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64295411524297"/>
          <c:y val="0.9310356024808565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8644928121945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49043660586272"/>
          <c:w val="0.86101718667714588"/>
          <c:h val="0.61764853718725399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AC-40DD-8614-63093DD8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3352"/>
        <c:axId val="1"/>
      </c:lineChart>
      <c:catAx>
        <c:axId val="188763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63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27675081559913"/>
          <c:w val="0.13220342630082163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6A-4B93-8442-88BF35D4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0656"/>
        <c:axId val="1"/>
      </c:lineChart>
      <c:catAx>
        <c:axId val="1863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1065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E4-40AF-867D-DB408612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3216"/>
        <c:axId val="1"/>
      </c:lineChart>
      <c:catAx>
        <c:axId val="1869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32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8A-479A-9609-71B8E70D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5512"/>
        <c:axId val="1"/>
      </c:lineChart>
      <c:catAx>
        <c:axId val="18695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55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6-45EE-AA4D-F6902230F83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6-45EE-AA4D-F6902230F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6824"/>
        <c:axId val="1"/>
      </c:lineChart>
      <c:catAx>
        <c:axId val="186956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68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5B2-90D0-254FA2F5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8464"/>
        <c:axId val="1"/>
      </c:lineChart>
      <c:dateAx>
        <c:axId val="186958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84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A-4EC5-AC0B-D6FC0AC8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9120"/>
        <c:axId val="1"/>
      </c:lineChart>
      <c:catAx>
        <c:axId val="186959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91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32308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003554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30480</xdr:rowOff>
    </xdr:from>
    <xdr:to>
      <xdr:col>0</xdr:col>
      <xdr:colOff>0</xdr:colOff>
      <xdr:row>80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2356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37050</v>
      </c>
      <c r="G1" s="2" t="s">
        <v>0</v>
      </c>
      <c r="H1" s="3">
        <f ca="1">TODAY()</f>
        <v>37050</v>
      </c>
    </row>
    <row r="2" spans="1:12" ht="13.8" thickBot="1" x14ac:dyDescent="0.3">
      <c r="A2" s="44" t="s">
        <v>10</v>
      </c>
      <c r="B2" s="45">
        <f ca="1">TODAY()+2</f>
        <v>37052</v>
      </c>
      <c r="G2" s="2" t="s">
        <v>10</v>
      </c>
      <c r="H2" s="3">
        <f ca="1">TODAY()+3</f>
        <v>37053</v>
      </c>
    </row>
    <row r="3" spans="1:12" ht="25.5" customHeight="1" thickBot="1" x14ac:dyDescent="0.3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79</v>
      </c>
      <c r="C4" s="17">
        <v>58</v>
      </c>
      <c r="D4" s="18">
        <f>AVERAGE(B4,C4)</f>
        <v>68.5</v>
      </c>
      <c r="G4" s="2" t="s">
        <v>14</v>
      </c>
      <c r="H4" s="16">
        <v>80</v>
      </c>
      <c r="I4" s="17">
        <v>62</v>
      </c>
      <c r="J4" s="18">
        <f>AVERAGE(H4,I4)</f>
        <v>71</v>
      </c>
    </row>
    <row r="5" spans="1:12" x14ac:dyDescent="0.25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5">
      <c r="A6" s="25" t="s">
        <v>19</v>
      </c>
      <c r="B6" s="26">
        <v>-200000</v>
      </c>
      <c r="C6" s="12">
        <v>-208000</v>
      </c>
      <c r="D6" s="25" t="s">
        <v>20</v>
      </c>
      <c r="E6" s="26">
        <v>-37000</v>
      </c>
      <c r="F6" s="12">
        <v>-39000</v>
      </c>
      <c r="G6" s="25" t="s">
        <v>19</v>
      </c>
      <c r="H6" s="26">
        <v>-230000</v>
      </c>
      <c r="I6" s="12">
        <v>-225000</v>
      </c>
      <c r="J6" s="25" t="s">
        <v>20</v>
      </c>
      <c r="K6" s="26">
        <v>-40000</v>
      </c>
      <c r="L6" s="12">
        <v>-43000</v>
      </c>
    </row>
    <row r="7" spans="1:12" x14ac:dyDescent="0.25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5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5">
      <c r="A9" s="25" t="s">
        <v>63</v>
      </c>
      <c r="B9" s="26">
        <v>-70000</v>
      </c>
      <c r="D9" s="25" t="s">
        <v>26</v>
      </c>
      <c r="E9" s="26">
        <v>-5000</v>
      </c>
      <c r="G9" s="25" t="s">
        <v>63</v>
      </c>
      <c r="H9" s="26">
        <v>-70000</v>
      </c>
      <c r="J9" s="25" t="s">
        <v>26</v>
      </c>
      <c r="K9" s="26">
        <v>-5000</v>
      </c>
    </row>
    <row r="10" spans="1:12" x14ac:dyDescent="0.25">
      <c r="A10" s="42" t="s">
        <v>59</v>
      </c>
      <c r="B10" s="26">
        <v>-18000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-18000</v>
      </c>
      <c r="I10" s="14" t="s">
        <v>15</v>
      </c>
      <c r="J10" s="25" t="s">
        <v>49</v>
      </c>
      <c r="K10" s="26">
        <v>-8340</v>
      </c>
    </row>
    <row r="11" spans="1:12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-7264</v>
      </c>
      <c r="G13" s="25" t="s">
        <v>57</v>
      </c>
      <c r="H13" s="26">
        <v>0</v>
      </c>
      <c r="I13" s="1"/>
      <c r="J13" s="25" t="s">
        <v>29</v>
      </c>
      <c r="K13" s="26">
        <v>-4264</v>
      </c>
    </row>
    <row r="14" spans="1:12" ht="13.8" thickBot="1" x14ac:dyDescent="0.3">
      <c r="A14" s="25" t="s">
        <v>17</v>
      </c>
      <c r="B14" s="26">
        <v>-10000</v>
      </c>
      <c r="C14" s="14"/>
      <c r="D14" s="33" t="s">
        <v>30</v>
      </c>
      <c r="E14" s="34">
        <f>SUM(E6:E13)</f>
        <v>-77604</v>
      </c>
      <c r="G14" s="25" t="s">
        <v>17</v>
      </c>
      <c r="H14" s="26">
        <v>-10000</v>
      </c>
      <c r="I14" s="14"/>
      <c r="J14" s="33" t="s">
        <v>30</v>
      </c>
      <c r="K14" s="34">
        <f>SUM(K6:K13)</f>
        <v>-77604</v>
      </c>
    </row>
    <row r="15" spans="1:12" x14ac:dyDescent="0.25">
      <c r="A15" s="25" t="s">
        <v>70</v>
      </c>
      <c r="B15" s="26">
        <v>0</v>
      </c>
      <c r="C15" s="14"/>
      <c r="D15" s="25"/>
      <c r="E15" s="26"/>
      <c r="F15" s="14">
        <f>+E14+E29</f>
        <v>0</v>
      </c>
      <c r="G15" s="25" t="s">
        <v>70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5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5">
      <c r="A18" s="25" t="s">
        <v>29</v>
      </c>
      <c r="B18" s="40">
        <v>0</v>
      </c>
      <c r="D18" s="25" t="s">
        <v>37</v>
      </c>
      <c r="E18" s="26">
        <v>25265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25265</v>
      </c>
      <c r="L18" s="14" t="s">
        <v>15</v>
      </c>
    </row>
    <row r="19" spans="1:12" x14ac:dyDescent="0.25">
      <c r="A19" s="25" t="s">
        <v>31</v>
      </c>
      <c r="B19" s="26">
        <v>0</v>
      </c>
      <c r="C19" s="41"/>
      <c r="D19" s="25" t="s">
        <v>38</v>
      </c>
      <c r="E19" s="26">
        <v>16754</v>
      </c>
      <c r="G19" s="25" t="s">
        <v>31</v>
      </c>
      <c r="H19" s="26">
        <v>0</v>
      </c>
      <c r="I19" s="41"/>
      <c r="J19" s="25" t="s">
        <v>38</v>
      </c>
      <c r="K19" s="26">
        <v>16754</v>
      </c>
    </row>
    <row r="20" spans="1:12" x14ac:dyDescent="0.25">
      <c r="A20" s="25" t="s">
        <v>27</v>
      </c>
      <c r="B20" s="26">
        <v>-56038</v>
      </c>
      <c r="C20" s="14"/>
      <c r="D20" s="25" t="s">
        <v>43</v>
      </c>
      <c r="E20" s="26">
        <v>0</v>
      </c>
      <c r="G20" s="25" t="s">
        <v>27</v>
      </c>
      <c r="H20" s="26">
        <v>-56038</v>
      </c>
      <c r="I20" s="14"/>
      <c r="J20" s="25" t="s">
        <v>43</v>
      </c>
      <c r="K20" s="26">
        <v>0</v>
      </c>
    </row>
    <row r="21" spans="1:12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5">
      <c r="A22" s="25" t="s">
        <v>48</v>
      </c>
      <c r="B22" s="26">
        <v>0</v>
      </c>
      <c r="D22" s="25" t="s">
        <v>64</v>
      </c>
      <c r="E22" s="26">
        <v>6945</v>
      </c>
      <c r="G22" s="25" t="s">
        <v>48</v>
      </c>
      <c r="H22" s="26">
        <v>0</v>
      </c>
      <c r="J22" s="25" t="s">
        <v>64</v>
      </c>
      <c r="K22" s="26">
        <v>6945</v>
      </c>
    </row>
    <row r="23" spans="1:12" x14ac:dyDescent="0.25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/>
      <c r="J23" s="25" t="s">
        <v>56</v>
      </c>
      <c r="K23" s="40">
        <v>0</v>
      </c>
      <c r="L23" s="14"/>
    </row>
    <row r="24" spans="1:12" x14ac:dyDescent="0.25">
      <c r="A24" s="25" t="s">
        <v>26</v>
      </c>
      <c r="B24" s="40">
        <v>0</v>
      </c>
      <c r="C24" s="14"/>
      <c r="D24" s="25" t="s">
        <v>29</v>
      </c>
      <c r="E24" s="40">
        <v>0</v>
      </c>
      <c r="F24" s="14"/>
      <c r="G24" s="25" t="s">
        <v>26</v>
      </c>
      <c r="H24" s="40">
        <v>0</v>
      </c>
      <c r="I24" s="14"/>
      <c r="J24" s="25" t="s">
        <v>29</v>
      </c>
      <c r="K24" s="40">
        <v>0</v>
      </c>
      <c r="L24" s="14"/>
    </row>
    <row r="25" spans="1:12" x14ac:dyDescent="0.25">
      <c r="A25" s="25" t="s">
        <v>62</v>
      </c>
      <c r="B25" s="40">
        <v>0</v>
      </c>
      <c r="D25" s="25" t="s">
        <v>26</v>
      </c>
      <c r="E25" s="40">
        <v>0</v>
      </c>
      <c r="G25" s="25" t="s">
        <v>62</v>
      </c>
      <c r="H25" s="40">
        <v>0</v>
      </c>
      <c r="J25" s="25" t="s">
        <v>26</v>
      </c>
      <c r="K25" s="40">
        <v>0</v>
      </c>
    </row>
    <row r="26" spans="1:12" x14ac:dyDescent="0.25">
      <c r="A26" s="25" t="s">
        <v>33</v>
      </c>
      <c r="B26" s="26">
        <v>2600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8" thickBot="1" x14ac:dyDescent="0.3">
      <c r="A28" s="25" t="s">
        <v>61</v>
      </c>
      <c r="B28" s="26">
        <v>-10597</v>
      </c>
      <c r="C28" s="14">
        <f>SUM(B29,B59)</f>
        <v>0</v>
      </c>
      <c r="D28" s="25" t="s">
        <v>39</v>
      </c>
      <c r="E28" s="26">
        <v>0</v>
      </c>
      <c r="G28" s="25" t="s">
        <v>61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8" thickBot="1" x14ac:dyDescent="0.3">
      <c r="A29" s="33" t="s">
        <v>30</v>
      </c>
      <c r="B29" s="34">
        <f>SUM(B6:B28)</f>
        <v>-521233</v>
      </c>
      <c r="C29" s="14"/>
      <c r="D29" s="33" t="s">
        <v>40</v>
      </c>
      <c r="E29" s="34">
        <f>SUM(E16:E28)</f>
        <v>77604</v>
      </c>
      <c r="G29" s="33" t="s">
        <v>30</v>
      </c>
      <c r="H29" s="34">
        <f>SUM(H6:H28)</f>
        <v>-543236</v>
      </c>
      <c r="I29" s="14"/>
      <c r="J29" s="33" t="s">
        <v>40</v>
      </c>
      <c r="K29" s="34">
        <f>SUM(K16:K28)</f>
        <v>77604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5">
      <c r="A32" s="25" t="s">
        <v>36</v>
      </c>
      <c r="B32" s="40">
        <v>125000</v>
      </c>
      <c r="C32" s="14"/>
      <c r="E32" s="12"/>
      <c r="G32" s="25" t="s">
        <v>36</v>
      </c>
      <c r="H32" s="40">
        <v>125000</v>
      </c>
      <c r="I32" s="14"/>
      <c r="K32" s="12"/>
    </row>
    <row r="33" spans="1:11" x14ac:dyDescent="0.25">
      <c r="A33" s="25" t="s">
        <v>37</v>
      </c>
      <c r="B33" s="40">
        <v>0</v>
      </c>
      <c r="C33" s="14"/>
      <c r="D33" s="52"/>
      <c r="G33" s="25" t="s">
        <v>37</v>
      </c>
      <c r="H33" s="40">
        <v>0</v>
      </c>
      <c r="I33" s="14"/>
      <c r="J33" s="52"/>
    </row>
    <row r="34" spans="1:11" x14ac:dyDescent="0.25">
      <c r="A34" s="25" t="s">
        <v>38</v>
      </c>
      <c r="B34" s="40">
        <v>146856</v>
      </c>
      <c r="C34" s="14"/>
      <c r="G34" s="25" t="s">
        <v>38</v>
      </c>
      <c r="H34" s="40">
        <v>146856</v>
      </c>
      <c r="I34" s="14"/>
    </row>
    <row r="35" spans="1:11" x14ac:dyDescent="0.25">
      <c r="A35" s="25" t="s">
        <v>68</v>
      </c>
      <c r="B35" s="40">
        <v>29198</v>
      </c>
      <c r="G35" s="25" t="s">
        <v>68</v>
      </c>
      <c r="H35" s="40">
        <v>29198</v>
      </c>
    </row>
    <row r="36" spans="1:11" x14ac:dyDescent="0.25">
      <c r="A36" s="25" t="s">
        <v>75</v>
      </c>
      <c r="B36" s="40">
        <v>0</v>
      </c>
      <c r="G36" s="25" t="s">
        <v>75</v>
      </c>
      <c r="H36" s="40">
        <v>0</v>
      </c>
    </row>
    <row r="37" spans="1:11" x14ac:dyDescent="0.25">
      <c r="A37" s="25" t="s">
        <v>65</v>
      </c>
      <c r="B37" s="40">
        <v>0</v>
      </c>
      <c r="D37" s="51"/>
      <c r="G37" s="25" t="s">
        <v>65</v>
      </c>
      <c r="H37" s="40">
        <v>0</v>
      </c>
      <c r="J37" s="51"/>
    </row>
    <row r="38" spans="1:11" x14ac:dyDescent="0.25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5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5">
      <c r="A40" s="25" t="s">
        <v>17</v>
      </c>
      <c r="B40" s="40">
        <v>5000</v>
      </c>
      <c r="G40" s="25" t="s">
        <v>17</v>
      </c>
      <c r="H40" s="40">
        <v>5000</v>
      </c>
    </row>
    <row r="41" spans="1:11" x14ac:dyDescent="0.25">
      <c r="A41" s="25" t="s">
        <v>70</v>
      </c>
      <c r="B41" s="40">
        <v>0</v>
      </c>
      <c r="G41" s="25" t="s">
        <v>70</v>
      </c>
      <c r="H41" s="40">
        <v>0</v>
      </c>
    </row>
    <row r="42" spans="1:11" x14ac:dyDescent="0.25">
      <c r="A42" s="25" t="s">
        <v>22</v>
      </c>
      <c r="B42" s="48"/>
      <c r="G42" s="25" t="s">
        <v>22</v>
      </c>
      <c r="H42" s="48"/>
    </row>
    <row r="43" spans="1:11" x14ac:dyDescent="0.25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5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5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5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5">
      <c r="A47" s="25" t="s">
        <v>43</v>
      </c>
      <c r="B47" s="40"/>
      <c r="G47" s="25" t="s">
        <v>43</v>
      </c>
      <c r="H47" s="40"/>
    </row>
    <row r="48" spans="1:11" x14ac:dyDescent="0.25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5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22003</v>
      </c>
      <c r="I49" s="14" t="s">
        <v>15</v>
      </c>
      <c r="K49" s="12"/>
    </row>
    <row r="50" spans="1:11" x14ac:dyDescent="0.25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5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5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5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5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5">
      <c r="A55" s="25" t="s">
        <v>66</v>
      </c>
      <c r="B55" s="40">
        <v>35000</v>
      </c>
      <c r="C55" s="14"/>
      <c r="E55" s="12"/>
      <c r="G55" s="25" t="s">
        <v>66</v>
      </c>
      <c r="H55" s="40">
        <v>35000</v>
      </c>
      <c r="I55" s="14"/>
      <c r="K55" s="12"/>
    </row>
    <row r="56" spans="1:11" x14ac:dyDescent="0.25">
      <c r="A56" s="25" t="s">
        <v>67</v>
      </c>
      <c r="B56" s="40">
        <v>42049</v>
      </c>
      <c r="C56" s="14"/>
      <c r="E56" s="12"/>
      <c r="G56" s="25" t="s">
        <v>67</v>
      </c>
      <c r="H56" s="40">
        <v>42049</v>
      </c>
      <c r="I56" s="14"/>
      <c r="K56" s="12"/>
    </row>
    <row r="57" spans="1:11" x14ac:dyDescent="0.25">
      <c r="A57" s="25" t="s">
        <v>74</v>
      </c>
      <c r="B57" s="40">
        <v>1000</v>
      </c>
      <c r="C57" s="14"/>
      <c r="E57" s="12"/>
      <c r="G57" s="25" t="s">
        <v>74</v>
      </c>
      <c r="H57" s="40">
        <v>1000</v>
      </c>
      <c r="I57" s="14"/>
      <c r="K57" s="12"/>
    </row>
    <row r="58" spans="1:11" ht="13.8" thickBot="1" x14ac:dyDescent="0.3">
      <c r="A58" s="25" t="s">
        <v>39</v>
      </c>
      <c r="B58" s="40">
        <v>0</v>
      </c>
      <c r="C58" s="14"/>
      <c r="G58" s="25" t="s">
        <v>39</v>
      </c>
      <c r="H58" s="40">
        <v>0</v>
      </c>
      <c r="I58" s="14"/>
    </row>
    <row r="59" spans="1:11" ht="13.8" thickBot="1" x14ac:dyDescent="0.3">
      <c r="A59" s="33" t="s">
        <v>40</v>
      </c>
      <c r="B59" s="34">
        <f>SUM(B31:B58)</f>
        <v>521233</v>
      </c>
      <c r="C59" s="14"/>
      <c r="E59" s="12"/>
      <c r="G59" s="33" t="s">
        <v>40</v>
      </c>
      <c r="H59" s="34">
        <f>SUM(H31:H58)</f>
        <v>543236</v>
      </c>
      <c r="I59" s="14"/>
      <c r="K59" s="12"/>
    </row>
    <row r="60" spans="1:11" ht="13.8" thickBot="1" x14ac:dyDescent="0.3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37050</v>
      </c>
      <c r="F1" s="4" t="s">
        <v>1</v>
      </c>
      <c r="G1" s="5">
        <v>215000</v>
      </c>
      <c r="H1" s="6"/>
      <c r="I1" s="7" t="s">
        <v>2</v>
      </c>
      <c r="J1" s="8">
        <v>39000</v>
      </c>
      <c r="O1" s="43" t="s">
        <v>3</v>
      </c>
      <c r="P1" s="11">
        <f ca="1">TODAY()+2</f>
        <v>37052</v>
      </c>
      <c r="Q1" s="12">
        <v>200000</v>
      </c>
      <c r="S1" s="43" t="s">
        <v>4</v>
      </c>
      <c r="T1" s="11">
        <f ca="1">TODAY()+2</f>
        <v>37052</v>
      </c>
      <c r="U1" s="12">
        <v>37000</v>
      </c>
      <c r="X1" s="10" t="s">
        <v>5</v>
      </c>
      <c r="Y1" s="10" t="s">
        <v>50</v>
      </c>
      <c r="Z1" s="10" t="s">
        <v>6</v>
      </c>
      <c r="AA1" s="10"/>
      <c r="AB1" s="10" t="s">
        <v>71</v>
      </c>
      <c r="AC1" s="10" t="s">
        <v>72</v>
      </c>
      <c r="AD1" s="10" t="s">
        <v>73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37051</v>
      </c>
      <c r="D2" s="14"/>
      <c r="P2" s="11">
        <f ca="1">TODAY()+3</f>
        <v>37053</v>
      </c>
      <c r="Q2" s="12">
        <v>230000</v>
      </c>
      <c r="T2" s="11">
        <f ca="1">TODAY()+3</f>
        <v>37053</v>
      </c>
      <c r="U2" s="12">
        <v>40000</v>
      </c>
      <c r="W2" s="11">
        <v>37043</v>
      </c>
      <c r="X2" s="14">
        <v>11345</v>
      </c>
      <c r="Y2" s="14">
        <v>4667</v>
      </c>
      <c r="Z2" s="13">
        <f>380985.1012-X2+Y2</f>
        <v>374307.10119999998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37049</v>
      </c>
      <c r="L3" s="23">
        <f ca="1">TODAY()</f>
        <v>37050</v>
      </c>
      <c r="M3" s="24" t="s">
        <v>18</v>
      </c>
      <c r="P3" s="11">
        <f ca="1">TODAY()+4</f>
        <v>37054</v>
      </c>
      <c r="Q3" s="12">
        <v>230000</v>
      </c>
      <c r="T3" s="11">
        <f ca="1">TODAY()+4</f>
        <v>37054</v>
      </c>
      <c r="U3" s="12">
        <v>40000</v>
      </c>
      <c r="W3" s="11">
        <v>37044</v>
      </c>
      <c r="X3" s="14">
        <v>0</v>
      </c>
      <c r="Y3" s="14">
        <v>17167</v>
      </c>
      <c r="Z3" s="13">
        <f>Z2-X3+Y3</f>
        <v>391474.10119999998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8" thickBot="1" x14ac:dyDescent="0.3">
      <c r="A4" s="2" t="s">
        <v>14</v>
      </c>
      <c r="B4" s="16">
        <v>78</v>
      </c>
      <c r="C4" s="17">
        <v>61</v>
      </c>
      <c r="D4" s="18">
        <f>AVERAGE(B4,C4)</f>
        <v>69.5</v>
      </c>
      <c r="J4" s="25" t="s">
        <v>21</v>
      </c>
      <c r="K4" s="37">
        <v>9900</v>
      </c>
      <c r="L4" s="9">
        <v>10000</v>
      </c>
      <c r="M4" s="28">
        <f>+L4-K4</f>
        <v>100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408641.10119999998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5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69</v>
      </c>
      <c r="K5" s="38">
        <v>1200</v>
      </c>
      <c r="L5" s="9">
        <v>0</v>
      </c>
      <c r="M5" s="29">
        <f>+L5-K5</f>
        <v>-1200</v>
      </c>
      <c r="W5" s="11">
        <v>37046</v>
      </c>
      <c r="X5" s="14">
        <v>7000</v>
      </c>
      <c r="Y5" s="14">
        <v>17167</v>
      </c>
      <c r="Z5" s="13">
        <f t="shared" ref="Z5:Z31" si="1">Z4-X5+Y5</f>
        <v>418808.10119999998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371085+73147</f>
        <v>444232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8" thickBot="1" x14ac:dyDescent="0.3">
      <c r="A6" s="25" t="s">
        <v>19</v>
      </c>
      <c r="B6" s="26">
        <v>-190000</v>
      </c>
      <c r="C6" s="12">
        <v>-205000</v>
      </c>
      <c r="D6" s="25" t="s">
        <v>20</v>
      </c>
      <c r="E6" s="26">
        <v>-34000</v>
      </c>
      <c r="F6" s="12">
        <v>-39000</v>
      </c>
      <c r="H6" s="12"/>
      <c r="J6" s="30" t="s">
        <v>25</v>
      </c>
      <c r="K6" s="39">
        <f>(+K4-K5)/2</f>
        <v>4350</v>
      </c>
      <c r="L6" s="31">
        <f>(+L4-L5)/2</f>
        <v>5000</v>
      </c>
      <c r="M6" s="32">
        <f>+L6-K6</f>
        <v>650</v>
      </c>
      <c r="W6" s="11">
        <v>37047</v>
      </c>
      <c r="X6" s="14">
        <v>111</v>
      </c>
      <c r="Y6" s="14">
        <v>2400</v>
      </c>
      <c r="Z6" s="13">
        <f t="shared" si="1"/>
        <v>421097.10119999998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>
        <f>344137+67457</f>
        <v>411594</v>
      </c>
      <c r="AJ6" s="15">
        <f t="shared" si="0"/>
        <v>37047</v>
      </c>
      <c r="AK6" s="12">
        <f>118626+17239</f>
        <v>135865</v>
      </c>
      <c r="AL6" s="12"/>
      <c r="AM6" s="12"/>
    </row>
    <row r="7" spans="1:39" x14ac:dyDescent="0.25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170</v>
      </c>
      <c r="Y7" s="14">
        <v>2400</v>
      </c>
      <c r="Z7" s="13">
        <f t="shared" si="1"/>
        <v>423327.10119999998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>
        <f>295113+57471</f>
        <v>352584</v>
      </c>
      <c r="AJ7" s="15">
        <f t="shared" si="0"/>
        <v>37048</v>
      </c>
      <c r="AK7" s="12">
        <f>120029+17324</f>
        <v>137353</v>
      </c>
      <c r="AL7" s="12"/>
      <c r="AM7" s="12"/>
    </row>
    <row r="8" spans="1:39" x14ac:dyDescent="0.25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9900</v>
      </c>
      <c r="Y8" s="14">
        <v>1200</v>
      </c>
      <c r="Z8" s="13">
        <f t="shared" si="1"/>
        <v>414627.10119999998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270000+48000</f>
        <v>318000</v>
      </c>
      <c r="AH8" s="12">
        <f>255000+47000</f>
        <v>302000</v>
      </c>
      <c r="AJ8" s="15">
        <f t="shared" si="0"/>
        <v>37049</v>
      </c>
      <c r="AK8" s="12">
        <f>131274+16974</f>
        <v>148248</v>
      </c>
      <c r="AL8" s="12"/>
      <c r="AM8" s="12"/>
    </row>
    <row r="9" spans="1:39" x14ac:dyDescent="0.25">
      <c r="A9" s="25" t="s">
        <v>63</v>
      </c>
      <c r="B9" s="26">
        <v>-70000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10000</v>
      </c>
      <c r="Y9" s="14">
        <v>0</v>
      </c>
      <c r="Z9" s="13">
        <f t="shared" si="1"/>
        <v>404627.10119999998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215000+37000</f>
        <v>252000</v>
      </c>
      <c r="AH9" s="12"/>
      <c r="AJ9" s="15">
        <f t="shared" si="0"/>
        <v>37050</v>
      </c>
      <c r="AK9" s="12"/>
      <c r="AL9" s="12"/>
      <c r="AM9" s="12"/>
    </row>
    <row r="10" spans="1:39" x14ac:dyDescent="0.25">
      <c r="A10" s="42" t="s">
        <v>59</v>
      </c>
      <c r="B10" s="26">
        <v>-18000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20000</v>
      </c>
      <c r="Y10" s="14">
        <v>10000</v>
      </c>
      <c r="Z10" s="13">
        <f t="shared" si="1"/>
        <v>394627.10119999998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190000+34000</f>
        <v>224000</v>
      </c>
      <c r="AH10" s="12"/>
      <c r="AJ10" s="15">
        <f t="shared" si="0"/>
        <v>37051</v>
      </c>
      <c r="AK10" s="12"/>
      <c r="AL10" s="12"/>
      <c r="AM10" s="12"/>
    </row>
    <row r="11" spans="1:39" x14ac:dyDescent="0.25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20000</v>
      </c>
      <c r="Y11" s="14">
        <v>10000</v>
      </c>
      <c r="Z11" s="13">
        <f t="shared" si="1"/>
        <v>384627.10119999998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>
        <f>200000+37000</f>
        <v>237000</v>
      </c>
      <c r="AH11" s="12"/>
      <c r="AJ11" s="15">
        <f t="shared" si="0"/>
        <v>37052</v>
      </c>
      <c r="AK11" s="12"/>
      <c r="AL11" s="12"/>
      <c r="AM11" s="12"/>
    </row>
    <row r="12" spans="1:39" x14ac:dyDescent="0.25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20000</v>
      </c>
      <c r="Y12" s="14">
        <v>10000</v>
      </c>
      <c r="Z12" s="13">
        <f t="shared" si="1"/>
        <v>374627.10119999998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>
        <f>230000+40000</f>
        <v>270000</v>
      </c>
      <c r="AH12" s="12"/>
      <c r="AJ12" s="15">
        <f t="shared" si="0"/>
        <v>37053</v>
      </c>
      <c r="AK12" s="12"/>
      <c r="AL12" s="12"/>
      <c r="AM12" s="12"/>
    </row>
    <row r="13" spans="1:39" ht="13.8" thickBot="1" x14ac:dyDescent="0.3">
      <c r="A13" s="25" t="s">
        <v>57</v>
      </c>
      <c r="B13" s="26">
        <v>0</v>
      </c>
      <c r="C13" s="1"/>
      <c r="D13" s="25" t="s">
        <v>29</v>
      </c>
      <c r="E13" s="26">
        <v>-10264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374627.10119999998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>
        <f>230000+40000</f>
        <v>270000</v>
      </c>
      <c r="AH13" s="12"/>
      <c r="AJ13" s="15">
        <f t="shared" si="0"/>
        <v>37054</v>
      </c>
      <c r="AK13" s="12"/>
      <c r="AL13" s="12"/>
      <c r="AM13" s="12"/>
    </row>
    <row r="14" spans="1:39" ht="13.8" thickBot="1" x14ac:dyDescent="0.3">
      <c r="A14" s="25" t="s">
        <v>17</v>
      </c>
      <c r="B14" s="26">
        <v>-10000</v>
      </c>
      <c r="C14" s="14"/>
      <c r="D14" s="33" t="s">
        <v>30</v>
      </c>
      <c r="E14" s="34">
        <f>SUM(E6:E13)</f>
        <v>-77604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374627.10119999998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5">
      <c r="A15" s="25" t="s">
        <v>70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374627.10119999998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5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374627.10119999998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5">
      <c r="A17" s="25" t="s">
        <v>56</v>
      </c>
      <c r="B17" s="26">
        <v>0</v>
      </c>
      <c r="C17" s="14"/>
      <c r="D17" s="25" t="s">
        <v>36</v>
      </c>
      <c r="E17" s="26">
        <v>10000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374627.10119999998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5">
      <c r="A18" s="25" t="s">
        <v>29</v>
      </c>
      <c r="B18" s="40">
        <v>0</v>
      </c>
      <c r="D18" s="25" t="s">
        <v>37</v>
      </c>
      <c r="E18" s="26">
        <v>25265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374627.10119999998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5">
      <c r="A19" s="25" t="s">
        <v>31</v>
      </c>
      <c r="B19" s="26">
        <v>0</v>
      </c>
      <c r="C19" s="41"/>
      <c r="D19" s="25" t="s">
        <v>38</v>
      </c>
      <c r="E19" s="26">
        <v>16754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374627.10119999998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5">
      <c r="A20" s="25" t="s">
        <v>27</v>
      </c>
      <c r="B20" s="26">
        <v>-75920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374627.10119999998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5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374627.10119999998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5">
      <c r="A22" s="25" t="s">
        <v>48</v>
      </c>
      <c r="B22" s="26">
        <v>0</v>
      </c>
      <c r="D22" s="25" t="s">
        <v>64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374627.10119999998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5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374627.10119999998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5">
      <c r="A24" s="25" t="s">
        <v>26</v>
      </c>
      <c r="B24" s="40">
        <v>0</v>
      </c>
      <c r="C24" s="14"/>
      <c r="D24" s="25" t="s">
        <v>29</v>
      </c>
      <c r="E24" s="40">
        <v>0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374627.10119999998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5">
      <c r="A25" s="25" t="s">
        <v>62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374627.10119999998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5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374627.10119999998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5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374627.10119999998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8" thickBot="1" x14ac:dyDescent="0.3">
      <c r="A28" s="25" t="s">
        <v>61</v>
      </c>
      <c r="B28" s="26">
        <v>-715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374627.10119999998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8" thickBot="1" x14ac:dyDescent="0.3">
      <c r="A29" s="33" t="s">
        <v>30</v>
      </c>
      <c r="B29" s="34">
        <f>SUM(B6:B28)</f>
        <v>-521233</v>
      </c>
      <c r="C29" s="14"/>
      <c r="D29" s="33" t="s">
        <v>40</v>
      </c>
      <c r="E29" s="34">
        <f>SUM(E16:E28)</f>
        <v>77604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374627.10119999998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374627.10119999998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5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374627.10119999998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5">
      <c r="A32" s="25" t="s">
        <v>36</v>
      </c>
      <c r="B32" s="40">
        <v>125000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37</v>
      </c>
      <c r="B33" s="40">
        <v>0</v>
      </c>
      <c r="C33" s="14"/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38</v>
      </c>
      <c r="B34" s="40">
        <v>146856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68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75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65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17</v>
      </c>
      <c r="B40" s="40">
        <v>5000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70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22</v>
      </c>
      <c r="B42" s="48"/>
      <c r="AJ42" s="12"/>
      <c r="AK42" s="12"/>
      <c r="AL42" s="12"/>
      <c r="AM42" s="12"/>
    </row>
    <row r="43" spans="1:39" x14ac:dyDescent="0.25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5">
      <c r="A44" s="25" t="s">
        <v>26</v>
      </c>
      <c r="B44" s="40">
        <v>43007</v>
      </c>
      <c r="C44" s="14"/>
      <c r="E44" s="12"/>
    </row>
    <row r="45" spans="1:39" x14ac:dyDescent="0.25">
      <c r="A45" s="25" t="s">
        <v>41</v>
      </c>
      <c r="B45" s="40">
        <v>15000</v>
      </c>
      <c r="E45" s="12"/>
    </row>
    <row r="46" spans="1:39" x14ac:dyDescent="0.25">
      <c r="A46" s="25" t="s">
        <v>42</v>
      </c>
      <c r="B46" s="40">
        <v>1000</v>
      </c>
      <c r="C46" s="14"/>
      <c r="E46" s="12"/>
    </row>
    <row r="47" spans="1:39" x14ac:dyDescent="0.25">
      <c r="A47" s="25" t="s">
        <v>43</v>
      </c>
      <c r="B47" s="40"/>
    </row>
    <row r="48" spans="1:39" x14ac:dyDescent="0.25">
      <c r="A48" s="25" t="s">
        <v>56</v>
      </c>
      <c r="B48" s="40">
        <v>0</v>
      </c>
      <c r="E48" s="12"/>
    </row>
    <row r="49" spans="1:5" x14ac:dyDescent="0.25">
      <c r="A49" s="25" t="s">
        <v>29</v>
      </c>
      <c r="B49" s="40">
        <v>0</v>
      </c>
      <c r="C49" s="14" t="s">
        <v>15</v>
      </c>
      <c r="E49" s="12"/>
    </row>
    <row r="50" spans="1:5" x14ac:dyDescent="0.25">
      <c r="A50" s="25" t="s">
        <v>31</v>
      </c>
      <c r="B50" s="40">
        <v>0</v>
      </c>
      <c r="E50" s="12"/>
    </row>
    <row r="51" spans="1:5" x14ac:dyDescent="0.25">
      <c r="A51" s="25" t="s">
        <v>44</v>
      </c>
      <c r="B51" s="40">
        <v>0</v>
      </c>
      <c r="E51" s="12"/>
    </row>
    <row r="52" spans="1:5" x14ac:dyDescent="0.25">
      <c r="A52" s="25" t="s">
        <v>45</v>
      </c>
      <c r="B52" s="40">
        <v>0</v>
      </c>
      <c r="C52" s="14"/>
      <c r="E52" s="12"/>
    </row>
    <row r="53" spans="1:5" x14ac:dyDescent="0.25">
      <c r="A53" s="25" t="s">
        <v>46</v>
      </c>
      <c r="B53" s="40">
        <v>0</v>
      </c>
      <c r="E53" s="12"/>
    </row>
    <row r="54" spans="1:5" x14ac:dyDescent="0.25">
      <c r="A54" s="25" t="s">
        <v>48</v>
      </c>
      <c r="B54" s="40">
        <v>1000</v>
      </c>
      <c r="C54" s="14"/>
      <c r="E54" s="12"/>
    </row>
    <row r="55" spans="1:5" x14ac:dyDescent="0.25">
      <c r="A55" s="25" t="s">
        <v>66</v>
      </c>
      <c r="B55" s="40">
        <v>35000</v>
      </c>
      <c r="C55" s="14"/>
      <c r="E55" s="12"/>
    </row>
    <row r="56" spans="1:5" x14ac:dyDescent="0.25">
      <c r="A56" s="25" t="s">
        <v>67</v>
      </c>
      <c r="B56" s="40">
        <v>42049</v>
      </c>
      <c r="C56" s="14"/>
      <c r="E56" s="12"/>
    </row>
    <row r="57" spans="1:5" x14ac:dyDescent="0.25">
      <c r="A57" s="25" t="s">
        <v>74</v>
      </c>
      <c r="B57" s="40">
        <v>1000</v>
      </c>
      <c r="C57" s="14"/>
      <c r="E57" s="12"/>
    </row>
    <row r="58" spans="1:5" ht="13.8" thickBot="1" x14ac:dyDescent="0.3">
      <c r="A58" s="25" t="s">
        <v>39</v>
      </c>
      <c r="B58" s="40">
        <v>0</v>
      </c>
      <c r="C58" s="14"/>
    </row>
    <row r="59" spans="1:5" ht="13.8" thickBot="1" x14ac:dyDescent="0.3">
      <c r="A59" s="33" t="s">
        <v>40</v>
      </c>
      <c r="B59" s="34">
        <f>SUM(B31:B58)</f>
        <v>521233</v>
      </c>
      <c r="C59" s="14"/>
    </row>
    <row r="60" spans="1:5" ht="13.8" thickBot="1" x14ac:dyDescent="0.3">
      <c r="A60" s="30"/>
      <c r="B60" s="36"/>
    </row>
    <row r="61" spans="1:5" x14ac:dyDescent="0.25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2023-09-10T11:12:48Z</dcterms:modified>
</cp:coreProperties>
</file>