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9456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AH2" i="9"/>
  <c r="AJ2" i="9"/>
  <c r="AK2" i="9"/>
  <c r="K3" i="9"/>
  <c r="L3" i="9"/>
  <c r="P3" i="9"/>
  <c r="T3" i="9"/>
  <c r="Z3" i="9"/>
  <c r="AH3" i="9"/>
  <c r="AJ3" i="9"/>
  <c r="AK3" i="9"/>
  <c r="D4" i="9"/>
  <c r="M4" i="9"/>
  <c r="Z4" i="9"/>
  <c r="AG4" i="9"/>
  <c r="AH4" i="9"/>
  <c r="AJ4" i="9"/>
  <c r="AK4" i="9"/>
  <c r="M5" i="9"/>
  <c r="Z5" i="9"/>
  <c r="AG5" i="9"/>
  <c r="AH5" i="9"/>
  <c r="AJ5" i="9"/>
  <c r="AK5" i="9"/>
  <c r="K6" i="9"/>
  <c r="L6" i="9"/>
  <c r="M6" i="9"/>
  <c r="Z6" i="9"/>
  <c r="AG6" i="9"/>
  <c r="AH6" i="9"/>
  <c r="AJ6" i="9"/>
  <c r="AK6" i="9"/>
  <c r="Z7" i="9"/>
  <c r="AG7" i="9"/>
  <c r="AH7" i="9"/>
  <c r="AJ7" i="9"/>
  <c r="AK7" i="9"/>
  <c r="Z8" i="9"/>
  <c r="AG8" i="9"/>
  <c r="AH8" i="9"/>
  <c r="AJ8" i="9"/>
  <c r="AK8" i="9"/>
  <c r="Z9" i="9"/>
  <c r="AG9" i="9"/>
  <c r="AH9" i="9"/>
  <c r="AJ9" i="9"/>
  <c r="AK9" i="9"/>
  <c r="Z10" i="9"/>
  <c r="AG10" i="9"/>
  <c r="AH10" i="9"/>
  <c r="AJ10" i="9"/>
  <c r="AK10" i="9"/>
  <c r="Z11" i="9"/>
  <c r="AG11" i="9"/>
  <c r="AH11" i="9"/>
  <c r="AJ11" i="9"/>
  <c r="AK11" i="9"/>
  <c r="B12" i="9"/>
  <c r="Z12" i="9"/>
  <c r="AG12" i="9"/>
  <c r="AH12" i="9"/>
  <c r="AJ12" i="9"/>
  <c r="AK12" i="9"/>
  <c r="Z13" i="9"/>
  <c r="AG13" i="9"/>
  <c r="AH13" i="9"/>
  <c r="AJ13" i="9"/>
  <c r="AK13" i="9"/>
  <c r="E14" i="9"/>
  <c r="Z14" i="9"/>
  <c r="AG14" i="9"/>
  <c r="AH14" i="9"/>
  <c r="AJ14" i="9"/>
  <c r="AK14" i="9"/>
  <c r="F15" i="9"/>
  <c r="Z15" i="9"/>
  <c r="AG15" i="9"/>
  <c r="AH15" i="9"/>
  <c r="AJ15" i="9"/>
  <c r="AK15" i="9"/>
  <c r="Z16" i="9"/>
  <c r="AG16" i="9"/>
  <c r="AJ16" i="9"/>
  <c r="Z17" i="9"/>
  <c r="AG17" i="9"/>
  <c r="AJ17" i="9"/>
  <c r="Z18" i="9"/>
  <c r="AG18" i="9"/>
  <c r="AJ18" i="9"/>
  <c r="Z19" i="9"/>
  <c r="AG19" i="9"/>
  <c r="AJ19" i="9"/>
  <c r="Z20" i="9"/>
  <c r="AG20" i="9"/>
  <c r="AJ20" i="9"/>
  <c r="Z21" i="9"/>
  <c r="AG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8" i="11"/>
  <c r="C28" i="11"/>
  <c r="H28" i="11"/>
  <c r="I28" i="11"/>
  <c r="E29" i="11"/>
  <c r="K29" i="11"/>
  <c r="B57" i="11"/>
  <c r="H57" i="11"/>
</calcChain>
</file>

<file path=xl/sharedStrings.xml><?xml version="1.0" encoding="utf-8"?>
<sst xmlns="http://schemas.openxmlformats.org/spreadsheetml/2006/main" count="278" uniqueCount="74">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</sst>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4-4A43-B096-F78689AFAB3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4-4A43-B096-F78689AF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08168"/>
        <c:axId val="1"/>
      </c:lineChart>
      <c:catAx>
        <c:axId val="184408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081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1E-469A-AC2D-7F37E44E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0448"/>
        <c:axId val="1"/>
      </c:lineChart>
      <c:catAx>
        <c:axId val="18507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704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84-4773-B5A3-02CC0F4C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68480"/>
        <c:axId val="1"/>
      </c:lineChart>
      <c:catAx>
        <c:axId val="1850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4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3E-463C-8CD7-6B864A974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65856"/>
        <c:axId val="1"/>
      </c:lineChart>
      <c:catAx>
        <c:axId val="1850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58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6-40A7-B8D6-4267C2719D5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6-40A7-B8D6-4267C271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69136"/>
        <c:axId val="1"/>
      </c:lineChart>
      <c:catAx>
        <c:axId val="1850691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913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5-49C1-8089-857494887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68152"/>
        <c:axId val="1"/>
      </c:lineChart>
      <c:dateAx>
        <c:axId val="185068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6815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C-441A-B941-CDAE6D3AC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7424"/>
        <c:axId val="1"/>
      </c:lineChart>
      <c:catAx>
        <c:axId val="185387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74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41-4FFB-B89A-99B370D74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0048"/>
        <c:axId val="1"/>
      </c:lineChart>
      <c:catAx>
        <c:axId val="1853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004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7E-4CE9-88CB-1A095988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1688"/>
        <c:axId val="1"/>
      </c:lineChart>
      <c:catAx>
        <c:axId val="18539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16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01-4B64-ABFC-C3DDF60CB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2672"/>
        <c:axId val="1"/>
      </c:lineChart>
      <c:catAx>
        <c:axId val="18539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26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B-43A8-A72F-3F8EBA9B663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B-43A8-A72F-3F8EBA9B6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87096"/>
        <c:axId val="1"/>
      </c:lineChart>
      <c:catAx>
        <c:axId val="1853870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870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5-42DA-8817-13F35BBD0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28144"/>
        <c:axId val="1"/>
      </c:lineChart>
      <c:dateAx>
        <c:axId val="184528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281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8-4249-B0A3-0119263F6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7936"/>
        <c:axId val="1"/>
      </c:lineChart>
      <c:dateAx>
        <c:axId val="185627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2793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8-4719-B931-20E4252EA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4000"/>
        <c:axId val="1"/>
      </c:lineChart>
      <c:catAx>
        <c:axId val="185624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2400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79-43AB-9381-E235B863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7608"/>
        <c:axId val="1"/>
      </c:lineChart>
      <c:catAx>
        <c:axId val="18562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276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3C-48AF-B1D9-870B5D89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0720"/>
        <c:axId val="1"/>
      </c:lineChart>
      <c:catAx>
        <c:axId val="18562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207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B1-40BD-B915-02E3658B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22360"/>
        <c:axId val="1"/>
      </c:lineChart>
      <c:catAx>
        <c:axId val="185622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223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1-4DF7-A82C-FC2605EBB24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1-4DF7-A82C-FC2605EB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63816"/>
        <c:axId val="1"/>
      </c:lineChart>
      <c:catAx>
        <c:axId val="185863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6381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7-4DA6-AEB1-9B5B2532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64144"/>
        <c:axId val="1"/>
      </c:lineChart>
      <c:dateAx>
        <c:axId val="185864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641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B-47E3-97F7-C1B00663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61192"/>
        <c:axId val="1"/>
      </c:lineChart>
      <c:catAx>
        <c:axId val="18586119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6119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FA-4114-B02D-EC5F90F5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58568"/>
        <c:axId val="1"/>
      </c:lineChart>
      <c:catAx>
        <c:axId val="18585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585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2D-472F-B2B8-0A91C8B4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8448"/>
        <c:axId val="1"/>
      </c:lineChart>
      <c:catAx>
        <c:axId val="18619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8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4169-81C0-DE0506CD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84304"/>
        <c:axId val="1"/>
      </c:lineChart>
      <c:catAx>
        <c:axId val="1845843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843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AA-4654-93A6-6A1FCBE60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8776"/>
        <c:axId val="1"/>
      </c:lineChart>
      <c:catAx>
        <c:axId val="18619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877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80109162746501"/>
          <c:y val="1.5250564941625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43269115757504E-2"/>
          <c:y val="8.9324737515235536E-2"/>
          <c:w val="0.93363880905586638"/>
          <c:h val="0.59477203272339763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  <c:pt idx="14">
                  <c:v>279000</c:v>
                </c:pt>
                <c:pt idx="15">
                  <c:v>273000</c:v>
                </c:pt>
                <c:pt idx="16">
                  <c:v>268000</c:v>
                </c:pt>
                <c:pt idx="17">
                  <c:v>262000</c:v>
                </c:pt>
                <c:pt idx="18">
                  <c:v>257000</c:v>
                </c:pt>
                <c:pt idx="19">
                  <c:v>256000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B-412C-B945-04A24BB4DAF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  <c:pt idx="8">
                  <c:v>259341</c:v>
                </c:pt>
                <c:pt idx="9">
                  <c:v>260992</c:v>
                </c:pt>
                <c:pt idx="10">
                  <c:v>347490</c:v>
                </c:pt>
                <c:pt idx="11">
                  <c:v>379302</c:v>
                </c:pt>
                <c:pt idx="12">
                  <c:v>317757</c:v>
                </c:pt>
                <c:pt idx="13">
                  <c:v>330375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B-412C-B945-04A24BB4D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4184"/>
        <c:axId val="1"/>
      </c:lineChart>
      <c:catAx>
        <c:axId val="1861941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4184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62279504475888"/>
          <c:y val="0.86274624526910426"/>
          <c:w val="5.1258601281498554E-2"/>
          <c:h val="0.12636182380204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068163034279063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1670020810326"/>
          <c:y val="9.3827217054408427E-2"/>
          <c:w val="0.82437408237469578"/>
          <c:h val="0.5925929498173163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33400</c:v>
                </c:pt>
                <c:pt idx="1">
                  <c:v>39504</c:v>
                </c:pt>
                <c:pt idx="2">
                  <c:v>11100</c:v>
                </c:pt>
                <c:pt idx="3">
                  <c:v>8500</c:v>
                </c:pt>
                <c:pt idx="4">
                  <c:v>5700</c:v>
                </c:pt>
                <c:pt idx="5">
                  <c:v>12400</c:v>
                </c:pt>
                <c:pt idx="6">
                  <c:v>11820</c:v>
                </c:pt>
                <c:pt idx="7">
                  <c:v>21290</c:v>
                </c:pt>
                <c:pt idx="8">
                  <c:v>0</c:v>
                </c:pt>
                <c:pt idx="9">
                  <c:v>9863</c:v>
                </c:pt>
                <c:pt idx="10">
                  <c:v>4190</c:v>
                </c:pt>
                <c:pt idx="11">
                  <c:v>0</c:v>
                </c:pt>
                <c:pt idx="12">
                  <c:v>197</c:v>
                </c:pt>
                <c:pt idx="13">
                  <c:v>36700</c:v>
                </c:pt>
                <c:pt idx="14">
                  <c:v>19000</c:v>
                </c:pt>
                <c:pt idx="15">
                  <c:v>23000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E-4746-A86A-2B255BDD2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7792"/>
        <c:axId val="1"/>
      </c:lineChart>
      <c:dateAx>
        <c:axId val="186197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77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84239676473779"/>
          <c:y val="0.93580303325317882"/>
          <c:w val="0.18160124713181702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98005149252467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39078779260334E-2"/>
          <c:y val="0.10666672453706845"/>
          <c:w val="0.94584724855378255"/>
          <c:h val="0.6577781346452554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  <c:pt idx="8">
                  <c:v>195640</c:v>
                </c:pt>
                <c:pt idx="9">
                  <c:v>197140</c:v>
                </c:pt>
                <c:pt idx="10">
                  <c:v>197635</c:v>
                </c:pt>
                <c:pt idx="11">
                  <c:v>197535</c:v>
                </c:pt>
                <c:pt idx="12">
                  <c:v>197535</c:v>
                </c:pt>
                <c:pt idx="13">
                  <c:v>197535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CC0-AECB-1C002F9D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5824"/>
        <c:axId val="1"/>
      </c:lineChart>
      <c:catAx>
        <c:axId val="18619582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958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364899684364868"/>
          <c:y val="0.93333383969934891"/>
          <c:w val="4.0385520559307546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69995651759382"/>
          <c:y val="3.49128138562665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70886021536192"/>
          <c:y val="0.12468862091523761"/>
          <c:w val="0.8589169519108838"/>
          <c:h val="0.5885302907199214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225496.4192</c:v>
                </c:pt>
                <c:pt idx="2">
                  <c:v>231896.4192</c:v>
                </c:pt>
                <c:pt idx="3">
                  <c:v>235218.4192</c:v>
                </c:pt>
                <c:pt idx="4">
                  <c:v>241340.4192</c:v>
                </c:pt>
                <c:pt idx="5">
                  <c:v>238940.4192</c:v>
                </c:pt>
                <c:pt idx="6">
                  <c:v>227120.4192</c:v>
                </c:pt>
                <c:pt idx="7">
                  <c:v>216430.4192</c:v>
                </c:pt>
                <c:pt idx="8">
                  <c:v>216430.4192</c:v>
                </c:pt>
                <c:pt idx="9">
                  <c:v>216567.4192</c:v>
                </c:pt>
                <c:pt idx="10">
                  <c:v>222377.4192</c:v>
                </c:pt>
                <c:pt idx="11">
                  <c:v>232377.4192</c:v>
                </c:pt>
                <c:pt idx="12">
                  <c:v>242180.4192</c:v>
                </c:pt>
                <c:pt idx="13">
                  <c:v>225480.4192</c:v>
                </c:pt>
                <c:pt idx="14">
                  <c:v>213480.4192</c:v>
                </c:pt>
                <c:pt idx="15">
                  <c:v>197480.4192</c:v>
                </c:pt>
                <c:pt idx="16">
                  <c:v>197480.4192</c:v>
                </c:pt>
                <c:pt idx="17">
                  <c:v>197480.4192</c:v>
                </c:pt>
                <c:pt idx="18">
                  <c:v>197480.4192</c:v>
                </c:pt>
                <c:pt idx="19">
                  <c:v>197480.4192</c:v>
                </c:pt>
                <c:pt idx="20">
                  <c:v>197480.4192</c:v>
                </c:pt>
                <c:pt idx="21">
                  <c:v>197480.4192</c:v>
                </c:pt>
                <c:pt idx="22">
                  <c:v>197480.4192</c:v>
                </c:pt>
                <c:pt idx="23">
                  <c:v>197480.4192</c:v>
                </c:pt>
                <c:pt idx="24">
                  <c:v>197480.4192</c:v>
                </c:pt>
                <c:pt idx="25">
                  <c:v>197480.4192</c:v>
                </c:pt>
                <c:pt idx="26">
                  <c:v>197480.4192</c:v>
                </c:pt>
                <c:pt idx="27">
                  <c:v>197480.4192</c:v>
                </c:pt>
                <c:pt idx="28">
                  <c:v>197480.4192</c:v>
                </c:pt>
                <c:pt idx="29">
                  <c:v>197480.4192</c:v>
                </c:pt>
                <c:pt idx="30">
                  <c:v>197480.4192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25-4432-A9A6-893FCE6C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3800"/>
        <c:axId val="1"/>
      </c:lineChart>
      <c:catAx>
        <c:axId val="186493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380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167088172289537"/>
          <c:y val="0.9301771120276725"/>
          <c:w val="0.12076756091256841"/>
          <c:h val="5.7356765621009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38106933043538"/>
          <c:y val="1.96560550283161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0479442917435"/>
          <c:y val="0.10073728202012033"/>
          <c:w val="0.84880977051065221"/>
          <c:h val="0.6216227402704986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A6-4F05-8DF3-4EA0C7E2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4456"/>
        <c:axId val="1"/>
      </c:lineChart>
      <c:catAx>
        <c:axId val="186494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44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66692582395313"/>
          <c:y val="0.93120560696647825"/>
          <c:w val="9.8809552527887992E-2"/>
          <c:h val="5.6511158206408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310746962931164"/>
          <c:y val="1.9559960579229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82488712286125"/>
          <c:y val="0.10024479796855292"/>
          <c:w val="0.86101718667714588"/>
          <c:h val="0.6185837533181436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6A-456F-8D7F-72EE1BCB9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0520"/>
        <c:axId val="1"/>
      </c:lineChart>
      <c:catAx>
        <c:axId val="186490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0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355954646659445"/>
          <c:y val="0.93643311273062846"/>
          <c:w val="0.13220342630082163"/>
          <c:h val="4.645490637567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EE-435C-962C-1EC7F977F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20568"/>
        <c:axId val="1"/>
      </c:lineChart>
      <c:catAx>
        <c:axId val="184220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2205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CB-4C68-89A3-74628EBEC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45144"/>
        <c:axId val="1"/>
      </c:lineChart>
      <c:catAx>
        <c:axId val="18474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451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28D-4966-A38D-EED8C3E05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46128"/>
        <c:axId val="1"/>
      </c:lineChart>
      <c:catAx>
        <c:axId val="18474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461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6-4D51-B66C-AAC8BE4E6AC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6-4D51-B66C-AAC8BE4E6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39896"/>
        <c:axId val="1"/>
      </c:lineChart>
      <c:catAx>
        <c:axId val="1847398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989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4-41A1-BD7E-DD1000C8D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42848"/>
        <c:axId val="1"/>
      </c:lineChart>
      <c:dateAx>
        <c:axId val="1847428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428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1-4823-8936-EBC7D5C90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39240"/>
        <c:axId val="1"/>
      </c:lineChart>
      <c:catAx>
        <c:axId val="184739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3924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23088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0035540" y="546354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30480</xdr:rowOff>
    </xdr:from>
    <xdr:to>
      <xdr:col>0</xdr:col>
      <xdr:colOff>0</xdr:colOff>
      <xdr:row>76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30480</xdr:rowOff>
    </xdr:from>
    <xdr:to>
      <xdr:col>0</xdr:col>
      <xdr:colOff>0</xdr:colOff>
      <xdr:row>78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22860</xdr:rowOff>
    </xdr:from>
    <xdr:to>
      <xdr:col>21</xdr:col>
      <xdr:colOff>7620</xdr:colOff>
      <xdr:row>65</xdr:row>
      <xdr:rowOff>144780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746760</xdr:colOff>
      <xdr:row>66</xdr:row>
      <xdr:rowOff>121920</xdr:rowOff>
    </xdr:from>
    <xdr:to>
      <xdr:col>20</xdr:col>
      <xdr:colOff>670560</xdr:colOff>
      <xdr:row>87</xdr:row>
      <xdr:rowOff>30480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45720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230880" y="563118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13" sqref="A13"/>
    </sheetView>
  </sheetViews>
  <sheetFormatPr defaultColWidth="9.109375" defaultRowHeight="13.2" x14ac:dyDescent="0.25"/>
  <cols>
    <col min="1" max="1" width="30.44140625" style="44" bestFit="1" customWidth="1"/>
    <col min="2" max="2" width="11" style="44" bestFit="1" customWidth="1"/>
    <col min="3" max="3" width="11" style="2" bestFit="1" customWidth="1"/>
    <col min="4" max="4" width="26.44140625" style="2" bestFit="1" customWidth="1"/>
    <col min="5" max="5" width="11" style="2" bestFit="1" customWidth="1"/>
    <col min="6" max="6" width="9.33203125" style="2" bestFit="1" customWidth="1"/>
    <col min="7" max="7" width="30.44140625" style="2" bestFit="1" customWidth="1"/>
    <col min="8" max="9" width="11" style="2" bestFit="1" customWidth="1"/>
    <col min="10" max="10" width="26.44140625" style="2" bestFit="1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4" t="s">
        <v>0</v>
      </c>
      <c r="B1" s="45">
        <f ca="1">TODAY()</f>
        <v>37027</v>
      </c>
      <c r="G1" s="2" t="s">
        <v>0</v>
      </c>
      <c r="H1" s="3">
        <f ca="1">TODAY()</f>
        <v>37027</v>
      </c>
    </row>
    <row r="2" spans="1:12" ht="13.8" thickBot="1" x14ac:dyDescent="0.3">
      <c r="A2" s="44" t="s">
        <v>12</v>
      </c>
      <c r="B2" s="45">
        <f ca="1">TODAY()+2</f>
        <v>37029</v>
      </c>
      <c r="G2" s="2" t="s">
        <v>12</v>
      </c>
      <c r="H2" s="3">
        <f ca="1">TODAY()+3</f>
        <v>37030</v>
      </c>
    </row>
    <row r="3" spans="1:12" ht="25.5" customHeight="1" thickBot="1" x14ac:dyDescent="0.3">
      <c r="B3" s="46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8" thickBot="1" x14ac:dyDescent="0.3">
      <c r="A4" s="2" t="s">
        <v>16</v>
      </c>
      <c r="B4" s="16">
        <v>74</v>
      </c>
      <c r="C4" s="17">
        <v>52</v>
      </c>
      <c r="D4" s="18">
        <f>AVERAGE(B4,C4)</f>
        <v>63</v>
      </c>
      <c r="G4" s="2" t="s">
        <v>16</v>
      </c>
      <c r="H4" s="16">
        <v>77</v>
      </c>
      <c r="I4" s="17">
        <v>56</v>
      </c>
      <c r="J4" s="18">
        <f>AVERAGE(H4,I4)</f>
        <v>66.5</v>
      </c>
    </row>
    <row r="5" spans="1:12" x14ac:dyDescent="0.25">
      <c r="A5" s="19"/>
      <c r="B5" s="20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5">
      <c r="A6" s="25" t="s">
        <v>21</v>
      </c>
      <c r="B6" s="26">
        <v>-215000</v>
      </c>
      <c r="C6" s="12">
        <v>-233000</v>
      </c>
      <c r="D6" s="25" t="s">
        <v>22</v>
      </c>
      <c r="E6" s="26">
        <v>-36000</v>
      </c>
      <c r="F6" s="12">
        <v>-39000</v>
      </c>
      <c r="G6" s="25" t="s">
        <v>21</v>
      </c>
      <c r="H6" s="26">
        <v>-220000</v>
      </c>
      <c r="I6" s="12">
        <v>-231000</v>
      </c>
      <c r="J6" s="25" t="s">
        <v>22</v>
      </c>
      <c r="K6" s="26">
        <v>-37000</v>
      </c>
      <c r="L6" s="12">
        <v>-41000</v>
      </c>
    </row>
    <row r="7" spans="1:12" x14ac:dyDescent="0.25">
      <c r="A7" s="25" t="s">
        <v>58</v>
      </c>
      <c r="B7" s="26"/>
      <c r="D7" s="25" t="s">
        <v>25</v>
      </c>
      <c r="E7" s="26">
        <v>0</v>
      </c>
      <c r="G7" s="25" t="s">
        <v>58</v>
      </c>
      <c r="H7" s="26"/>
      <c r="J7" s="25" t="s">
        <v>25</v>
      </c>
      <c r="K7" s="26">
        <v>0</v>
      </c>
    </row>
    <row r="8" spans="1:12" x14ac:dyDescent="0.25">
      <c r="A8" s="25" t="s">
        <v>62</v>
      </c>
      <c r="B8" s="26">
        <v>0</v>
      </c>
      <c r="D8" s="25" t="s">
        <v>27</v>
      </c>
      <c r="E8" s="26"/>
      <c r="G8" s="25" t="s">
        <v>62</v>
      </c>
      <c r="H8" s="26">
        <v>0</v>
      </c>
      <c r="J8" s="25" t="s">
        <v>27</v>
      </c>
      <c r="K8" s="26"/>
    </row>
    <row r="9" spans="1:12" x14ac:dyDescent="0.25">
      <c r="A9" s="25" t="s">
        <v>68</v>
      </c>
      <c r="B9" s="26">
        <v>-50000</v>
      </c>
      <c r="D9" s="25" t="s">
        <v>29</v>
      </c>
      <c r="E9" s="26">
        <v>0</v>
      </c>
      <c r="G9" s="25" t="s">
        <v>68</v>
      </c>
      <c r="H9" s="26">
        <v>-50000</v>
      </c>
      <c r="J9" s="25" t="s">
        <v>29</v>
      </c>
      <c r="K9" s="26">
        <v>0</v>
      </c>
    </row>
    <row r="10" spans="1:12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42" t="s">
        <v>63</v>
      </c>
      <c r="H10" s="26">
        <v>0</v>
      </c>
      <c r="I10" s="14" t="s">
        <v>17</v>
      </c>
      <c r="J10" s="25" t="s">
        <v>52</v>
      </c>
      <c r="K10" s="26">
        <v>-8340</v>
      </c>
    </row>
    <row r="11" spans="1:12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5">
      <c r="A12" s="25" t="s">
        <v>29</v>
      </c>
      <c r="B12" s="26">
        <v>-170000</v>
      </c>
      <c r="C12" s="14"/>
      <c r="D12" s="42" t="s">
        <v>55</v>
      </c>
      <c r="E12" s="40">
        <v>0</v>
      </c>
      <c r="G12" s="25" t="s">
        <v>29</v>
      </c>
      <c r="H12" s="26">
        <v>-170000</v>
      </c>
      <c r="I12" s="14"/>
      <c r="J12" s="42" t="s">
        <v>55</v>
      </c>
      <c r="K12" s="40">
        <v>0</v>
      </c>
    </row>
    <row r="13" spans="1:12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-16254</v>
      </c>
      <c r="G13" s="25" t="s">
        <v>61</v>
      </c>
      <c r="H13" s="26">
        <v>0</v>
      </c>
      <c r="I13" s="1"/>
      <c r="J13" s="25" t="s">
        <v>32</v>
      </c>
      <c r="K13" s="26">
        <v>-15254</v>
      </c>
    </row>
    <row r="14" spans="1:12" ht="13.8" thickBot="1" x14ac:dyDescent="0.3">
      <c r="A14" s="25" t="s">
        <v>19</v>
      </c>
      <c r="B14" s="26">
        <v>-7000</v>
      </c>
      <c r="C14" s="14"/>
      <c r="D14" s="33" t="s">
        <v>33</v>
      </c>
      <c r="E14" s="34">
        <f>SUM(E6:E13)</f>
        <v>-80594</v>
      </c>
      <c r="G14" s="25" t="s">
        <v>19</v>
      </c>
      <c r="H14" s="26">
        <v>-7000</v>
      </c>
      <c r="I14" s="14"/>
      <c r="J14" s="33" t="s">
        <v>33</v>
      </c>
      <c r="K14" s="34">
        <f>SUM(K6:K13)</f>
        <v>-80594</v>
      </c>
    </row>
    <row r="15" spans="1:12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25" t="s">
        <v>27</v>
      </c>
      <c r="H15" s="26"/>
      <c r="I15" s="14"/>
      <c r="J15" s="25"/>
      <c r="K15" s="26"/>
      <c r="L15" s="14">
        <f>+K14+K29</f>
        <v>0</v>
      </c>
    </row>
    <row r="16" spans="1:12" x14ac:dyDescent="0.25">
      <c r="A16" s="25" t="s">
        <v>60</v>
      </c>
      <c r="B16" s="26">
        <v>-40000</v>
      </c>
      <c r="C16" s="14"/>
      <c r="D16" s="25" t="s">
        <v>38</v>
      </c>
      <c r="E16" s="26">
        <v>22875</v>
      </c>
      <c r="G16" s="25" t="s">
        <v>60</v>
      </c>
      <c r="H16" s="26">
        <v>-40000</v>
      </c>
      <c r="I16" s="14"/>
      <c r="J16" s="25" t="s">
        <v>38</v>
      </c>
      <c r="K16" s="26">
        <v>22875</v>
      </c>
    </row>
    <row r="17" spans="1:12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25" t="s">
        <v>32</v>
      </c>
      <c r="H17" s="40">
        <v>0</v>
      </c>
      <c r="I17" s="14"/>
      <c r="J17" s="25" t="s">
        <v>39</v>
      </c>
      <c r="K17" s="26">
        <v>10000</v>
      </c>
    </row>
    <row r="18" spans="1:12" x14ac:dyDescent="0.25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25" t="s">
        <v>34</v>
      </c>
      <c r="H18" s="26">
        <v>0</v>
      </c>
      <c r="J18" s="25" t="s">
        <v>40</v>
      </c>
      <c r="K18" s="26">
        <v>7603</v>
      </c>
      <c r="L18" s="14" t="s">
        <v>17</v>
      </c>
    </row>
    <row r="19" spans="1:12" x14ac:dyDescent="0.25">
      <c r="A19" s="25" t="s">
        <v>30</v>
      </c>
      <c r="B19" s="26">
        <v>-70000</v>
      </c>
      <c r="C19" s="41"/>
      <c r="D19" s="25" t="s">
        <v>41</v>
      </c>
      <c r="E19" s="26">
        <v>20831</v>
      </c>
      <c r="G19" s="25" t="s">
        <v>30</v>
      </c>
      <c r="H19" s="26">
        <v>-70000</v>
      </c>
      <c r="I19" s="41"/>
      <c r="J19" s="25" t="s">
        <v>41</v>
      </c>
      <c r="K19" s="26">
        <v>20831</v>
      </c>
    </row>
    <row r="20" spans="1:12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25" t="s">
        <v>50</v>
      </c>
      <c r="H20" s="26">
        <v>0</v>
      </c>
      <c r="I20" s="14"/>
      <c r="J20" s="25" t="s">
        <v>46</v>
      </c>
      <c r="K20" s="26">
        <v>0</v>
      </c>
    </row>
    <row r="21" spans="1:12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25" t="s">
        <v>51</v>
      </c>
      <c r="H21" s="26">
        <v>0</v>
      </c>
      <c r="I21" s="14"/>
      <c r="J21" s="25" t="s">
        <v>59</v>
      </c>
      <c r="K21" s="26">
        <v>4340</v>
      </c>
    </row>
    <row r="22" spans="1:12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25" t="s">
        <v>35</v>
      </c>
      <c r="H22" s="26">
        <v>-29198</v>
      </c>
      <c r="J22" s="25" t="s">
        <v>69</v>
      </c>
      <c r="K22" s="26">
        <v>6945</v>
      </c>
    </row>
    <row r="23" spans="1:12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25" t="s">
        <v>29</v>
      </c>
      <c r="H23" s="40">
        <v>0</v>
      </c>
      <c r="I23" s="14" t="s">
        <v>17</v>
      </c>
      <c r="J23" s="25" t="s">
        <v>60</v>
      </c>
      <c r="K23" s="40">
        <v>0</v>
      </c>
      <c r="L23" s="14"/>
    </row>
    <row r="24" spans="1:12" x14ac:dyDescent="0.25">
      <c r="A24" s="25" t="s">
        <v>67</v>
      </c>
      <c r="B24" s="40">
        <v>0</v>
      </c>
      <c r="D24" s="25" t="s">
        <v>32</v>
      </c>
      <c r="E24" s="40">
        <v>0</v>
      </c>
      <c r="G24" s="25" t="s">
        <v>67</v>
      </c>
      <c r="H24" s="40">
        <v>0</v>
      </c>
      <c r="J24" s="25" t="s">
        <v>32</v>
      </c>
      <c r="K24" s="40">
        <v>0</v>
      </c>
    </row>
    <row r="25" spans="1:12" x14ac:dyDescent="0.25">
      <c r="A25" s="25" t="s">
        <v>36</v>
      </c>
      <c r="B25" s="26">
        <v>0</v>
      </c>
      <c r="D25" s="25" t="s">
        <v>29</v>
      </c>
      <c r="E25" s="40">
        <v>8000</v>
      </c>
      <c r="G25" s="25" t="s">
        <v>36</v>
      </c>
      <c r="H25" s="26">
        <v>0</v>
      </c>
      <c r="J25" s="25" t="s">
        <v>29</v>
      </c>
      <c r="K25" s="40">
        <v>8000</v>
      </c>
    </row>
    <row r="26" spans="1:12" x14ac:dyDescent="0.25">
      <c r="A26" s="25" t="s">
        <v>37</v>
      </c>
      <c r="B26" s="26">
        <v>0</v>
      </c>
      <c r="D26" s="25" t="s">
        <v>55</v>
      </c>
      <c r="E26" s="40">
        <v>0</v>
      </c>
      <c r="G26" s="25" t="s">
        <v>37</v>
      </c>
      <c r="H26" s="26">
        <v>0</v>
      </c>
      <c r="J26" s="25" t="s">
        <v>55</v>
      </c>
      <c r="K26" s="40">
        <v>0</v>
      </c>
    </row>
    <row r="27" spans="1:12" ht="13.8" thickBot="1" x14ac:dyDescent="0.3">
      <c r="A27" s="25" t="s">
        <v>66</v>
      </c>
      <c r="B27" s="26">
        <v>-20929</v>
      </c>
      <c r="C27" s="14"/>
      <c r="D27" s="25" t="s">
        <v>57</v>
      </c>
      <c r="E27" s="40">
        <v>0</v>
      </c>
      <c r="G27" s="25" t="s">
        <v>66</v>
      </c>
      <c r="H27" s="26">
        <v>-15929</v>
      </c>
      <c r="I27" s="14"/>
      <c r="J27" s="25" t="s">
        <v>57</v>
      </c>
      <c r="K27" s="40">
        <v>0</v>
      </c>
    </row>
    <row r="28" spans="1:12" ht="13.8" thickBot="1" x14ac:dyDescent="0.3">
      <c r="A28" s="33" t="s">
        <v>33</v>
      </c>
      <c r="B28" s="34">
        <f>SUM(B6:B27)</f>
        <v>-602127</v>
      </c>
      <c r="C28" s="14">
        <f>SUM(B28,B57)</f>
        <v>0</v>
      </c>
      <c r="D28" s="25" t="s">
        <v>42</v>
      </c>
      <c r="E28" s="26">
        <v>0</v>
      </c>
      <c r="G28" s="33" t="s">
        <v>33</v>
      </c>
      <c r="H28" s="34">
        <f>SUM(H6:H27)</f>
        <v>-602127</v>
      </c>
      <c r="I28" s="14">
        <f>SUM(H28,H57)</f>
        <v>0</v>
      </c>
      <c r="J28" s="25" t="s">
        <v>42</v>
      </c>
      <c r="K28" s="26">
        <v>0</v>
      </c>
    </row>
    <row r="29" spans="1:12" ht="13.8" thickBot="1" x14ac:dyDescent="0.3">
      <c r="A29" s="25"/>
      <c r="B29" s="40"/>
      <c r="C29" s="14"/>
      <c r="D29" s="33" t="s">
        <v>43</v>
      </c>
      <c r="E29" s="34">
        <f>SUM(E16:E28)</f>
        <v>80594</v>
      </c>
      <c r="G29" s="25"/>
      <c r="H29" s="40"/>
      <c r="I29" s="14"/>
      <c r="J29" s="33" t="s">
        <v>43</v>
      </c>
      <c r="K29" s="34">
        <f>SUM(K16:K28)</f>
        <v>80594</v>
      </c>
    </row>
    <row r="30" spans="1:12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25" t="s">
        <v>38</v>
      </c>
      <c r="H30" s="40">
        <v>103081</v>
      </c>
      <c r="I30" s="14"/>
      <c r="J30" s="30"/>
      <c r="K30" s="35"/>
      <c r="L30" s="14"/>
    </row>
    <row r="31" spans="1:12" x14ac:dyDescent="0.25">
      <c r="A31" s="25" t="s">
        <v>39</v>
      </c>
      <c r="B31" s="40">
        <v>125000</v>
      </c>
      <c r="C31" s="14"/>
      <c r="E31" s="12"/>
      <c r="G31" s="25" t="s">
        <v>39</v>
      </c>
      <c r="H31" s="40">
        <v>125000</v>
      </c>
      <c r="I31" s="14"/>
      <c r="K31" s="12"/>
    </row>
    <row r="32" spans="1:12" x14ac:dyDescent="0.25">
      <c r="A32" s="25" t="s">
        <v>40</v>
      </c>
      <c r="B32" s="40">
        <v>0</v>
      </c>
      <c r="E32" s="12"/>
      <c r="G32" s="25" t="s">
        <v>40</v>
      </c>
      <c r="H32" s="40">
        <v>0</v>
      </c>
      <c r="K32" s="12"/>
    </row>
    <row r="33" spans="1:11" x14ac:dyDescent="0.25">
      <c r="A33" s="25" t="s">
        <v>41</v>
      </c>
      <c r="B33" s="40">
        <v>176804</v>
      </c>
      <c r="D33" s="52"/>
      <c r="G33" s="25" t="s">
        <v>41</v>
      </c>
      <c r="H33" s="40">
        <v>176804</v>
      </c>
      <c r="J33" s="52"/>
    </row>
    <row r="34" spans="1:11" x14ac:dyDescent="0.25">
      <c r="A34" s="25" t="s">
        <v>73</v>
      </c>
      <c r="B34" s="40">
        <v>29198</v>
      </c>
      <c r="C34" s="14"/>
      <c r="G34" s="25" t="s">
        <v>73</v>
      </c>
      <c r="H34" s="40">
        <v>29198</v>
      </c>
      <c r="I34" s="14"/>
    </row>
    <row r="35" spans="1:11" x14ac:dyDescent="0.25">
      <c r="A35" s="25" t="s">
        <v>65</v>
      </c>
      <c r="B35" s="40">
        <v>0</v>
      </c>
      <c r="G35" s="25" t="s">
        <v>65</v>
      </c>
      <c r="H35" s="40">
        <v>0</v>
      </c>
    </row>
    <row r="36" spans="1:11" x14ac:dyDescent="0.25">
      <c r="A36" s="25" t="s">
        <v>70</v>
      </c>
      <c r="B36" s="40">
        <v>0</v>
      </c>
      <c r="G36" s="25" t="s">
        <v>70</v>
      </c>
      <c r="H36" s="40">
        <v>0</v>
      </c>
    </row>
    <row r="37" spans="1:11" x14ac:dyDescent="0.25">
      <c r="A37" s="25" t="s">
        <v>56</v>
      </c>
      <c r="B37" s="40">
        <v>0</v>
      </c>
      <c r="D37" s="51"/>
      <c r="G37" s="25" t="s">
        <v>56</v>
      </c>
      <c r="H37" s="40">
        <v>0</v>
      </c>
      <c r="J37" s="51"/>
    </row>
    <row r="38" spans="1:11" x14ac:dyDescent="0.25">
      <c r="A38" s="25" t="s">
        <v>57</v>
      </c>
      <c r="B38" s="40">
        <v>20838</v>
      </c>
      <c r="D38" s="50"/>
      <c r="E38" s="14"/>
      <c r="G38" s="25" t="s">
        <v>57</v>
      </c>
      <c r="H38" s="40">
        <v>20838</v>
      </c>
      <c r="J38" s="50"/>
      <c r="K38" s="14"/>
    </row>
    <row r="39" spans="1:11" x14ac:dyDescent="0.25">
      <c r="A39" s="25" t="s">
        <v>19</v>
      </c>
      <c r="B39" s="40">
        <v>0</v>
      </c>
      <c r="G39" s="25" t="s">
        <v>19</v>
      </c>
      <c r="H39" s="40">
        <v>0</v>
      </c>
    </row>
    <row r="40" spans="1:11" x14ac:dyDescent="0.25">
      <c r="A40" s="25" t="s">
        <v>24</v>
      </c>
      <c r="B40" s="48"/>
      <c r="G40" s="25" t="s">
        <v>24</v>
      </c>
      <c r="H40" s="48"/>
    </row>
    <row r="41" spans="1:11" x14ac:dyDescent="0.25">
      <c r="A41" s="25" t="s">
        <v>64</v>
      </c>
      <c r="B41" s="40">
        <v>0</v>
      </c>
      <c r="G41" s="25" t="s">
        <v>64</v>
      </c>
      <c r="H41" s="40">
        <v>0</v>
      </c>
    </row>
    <row r="42" spans="1:11" x14ac:dyDescent="0.25">
      <c r="A42" s="25" t="s">
        <v>29</v>
      </c>
      <c r="B42" s="40">
        <v>54918</v>
      </c>
      <c r="G42" s="25" t="s">
        <v>29</v>
      </c>
      <c r="H42" s="40">
        <v>54918</v>
      </c>
    </row>
    <row r="43" spans="1:11" x14ac:dyDescent="0.25">
      <c r="A43" s="25" t="s">
        <v>44</v>
      </c>
      <c r="B43" s="40">
        <v>13950</v>
      </c>
      <c r="E43" s="12"/>
      <c r="G43" s="25" t="s">
        <v>44</v>
      </c>
      <c r="H43" s="40">
        <v>13950</v>
      </c>
      <c r="K43" s="12"/>
    </row>
    <row r="44" spans="1:11" x14ac:dyDescent="0.25">
      <c r="A44" s="25" t="s">
        <v>45</v>
      </c>
      <c r="B44" s="40">
        <v>1000</v>
      </c>
      <c r="C44" s="14"/>
      <c r="E44" s="12"/>
      <c r="G44" s="25" t="s">
        <v>45</v>
      </c>
      <c r="H44" s="40">
        <v>1000</v>
      </c>
      <c r="I44" s="14"/>
      <c r="K44" s="12"/>
    </row>
    <row r="45" spans="1:11" x14ac:dyDescent="0.25">
      <c r="A45" s="25" t="s">
        <v>46</v>
      </c>
      <c r="B45" s="40"/>
      <c r="E45" s="12"/>
      <c r="G45" s="25" t="s">
        <v>46</v>
      </c>
      <c r="H45" s="40"/>
      <c r="K45" s="12"/>
    </row>
    <row r="46" spans="1:11" x14ac:dyDescent="0.25">
      <c r="A46" s="25" t="s">
        <v>60</v>
      </c>
      <c r="B46" s="40">
        <v>0</v>
      </c>
      <c r="C46" s="14"/>
      <c r="E46" s="12"/>
      <c r="G46" s="25" t="s">
        <v>60</v>
      </c>
      <c r="H46" s="40">
        <v>0</v>
      </c>
      <c r="I46" s="14"/>
      <c r="K46" s="12"/>
    </row>
    <row r="47" spans="1:11" x14ac:dyDescent="0.25">
      <c r="A47" s="25" t="s">
        <v>32</v>
      </c>
      <c r="B47" s="40">
        <v>0</v>
      </c>
      <c r="G47" s="25" t="s">
        <v>32</v>
      </c>
      <c r="H47" s="40">
        <v>0</v>
      </c>
    </row>
    <row r="48" spans="1:11" x14ac:dyDescent="0.25">
      <c r="A48" s="25" t="s">
        <v>34</v>
      </c>
      <c r="B48" s="40">
        <v>0</v>
      </c>
      <c r="E48" s="12"/>
      <c r="G48" s="25" t="s">
        <v>34</v>
      </c>
      <c r="H48" s="40">
        <v>0</v>
      </c>
      <c r="K48" s="12"/>
    </row>
    <row r="49" spans="1:11" x14ac:dyDescent="0.25">
      <c r="A49" s="25" t="s">
        <v>47</v>
      </c>
      <c r="B49" s="40">
        <v>0</v>
      </c>
      <c r="C49" s="14" t="s">
        <v>17</v>
      </c>
      <c r="E49" s="12"/>
      <c r="G49" s="25" t="s">
        <v>47</v>
      </c>
      <c r="H49" s="40">
        <v>0</v>
      </c>
      <c r="I49" s="14" t="s">
        <v>17</v>
      </c>
      <c r="K49" s="12"/>
    </row>
    <row r="50" spans="1:11" x14ac:dyDescent="0.25">
      <c r="A50" s="25" t="s">
        <v>48</v>
      </c>
      <c r="B50" s="40">
        <v>0</v>
      </c>
      <c r="E50" s="12"/>
      <c r="G50" s="25" t="s">
        <v>48</v>
      </c>
      <c r="H50" s="40">
        <v>0</v>
      </c>
      <c r="K50" s="12"/>
    </row>
    <row r="51" spans="1:11" x14ac:dyDescent="0.25">
      <c r="A51" s="25" t="s">
        <v>49</v>
      </c>
      <c r="B51" s="40">
        <v>0</v>
      </c>
      <c r="E51" s="12"/>
      <c r="G51" s="25" t="s">
        <v>49</v>
      </c>
      <c r="H51" s="40">
        <v>0</v>
      </c>
      <c r="K51" s="12"/>
    </row>
    <row r="52" spans="1:11" x14ac:dyDescent="0.25">
      <c r="A52" s="25" t="s">
        <v>35</v>
      </c>
      <c r="B52" s="40">
        <v>0</v>
      </c>
      <c r="C52" s="14"/>
      <c r="E52" s="12"/>
      <c r="G52" s="25" t="s">
        <v>35</v>
      </c>
      <c r="H52" s="40">
        <v>0</v>
      </c>
      <c r="I52" s="14"/>
      <c r="K52" s="12"/>
    </row>
    <row r="53" spans="1:11" x14ac:dyDescent="0.25">
      <c r="A53" s="25" t="s">
        <v>71</v>
      </c>
      <c r="B53" s="40">
        <v>35000</v>
      </c>
      <c r="E53" s="12"/>
      <c r="G53" s="25" t="s">
        <v>71</v>
      </c>
      <c r="H53" s="40">
        <v>35000</v>
      </c>
      <c r="K53" s="12"/>
    </row>
    <row r="54" spans="1:11" x14ac:dyDescent="0.25">
      <c r="A54" s="25" t="s">
        <v>72</v>
      </c>
      <c r="B54" s="40">
        <v>42338</v>
      </c>
      <c r="C54" s="14"/>
      <c r="E54" s="12"/>
      <c r="G54" s="25" t="s">
        <v>72</v>
      </c>
      <c r="H54" s="40">
        <v>42338</v>
      </c>
      <c r="I54" s="14"/>
      <c r="K54" s="12"/>
    </row>
    <row r="55" spans="1:11" x14ac:dyDescent="0.25">
      <c r="A55" s="25" t="s">
        <v>29</v>
      </c>
      <c r="B55" s="40">
        <v>0</v>
      </c>
      <c r="C55" s="14"/>
      <c r="E55" s="12"/>
      <c r="G55" s="25" t="s">
        <v>29</v>
      </c>
      <c r="H55" s="40">
        <v>0</v>
      </c>
      <c r="I55" s="14"/>
      <c r="K55" s="12"/>
    </row>
    <row r="56" spans="1:11" ht="13.8" thickBot="1" x14ac:dyDescent="0.3">
      <c r="A56" s="25" t="s">
        <v>42</v>
      </c>
      <c r="B56" s="40">
        <v>0</v>
      </c>
      <c r="C56" s="14"/>
      <c r="E56" s="12"/>
      <c r="G56" s="25" t="s">
        <v>42</v>
      </c>
      <c r="H56" s="40">
        <v>0</v>
      </c>
      <c r="I56" s="14"/>
      <c r="K56" s="12"/>
    </row>
    <row r="57" spans="1:11" ht="13.8" thickBot="1" x14ac:dyDescent="0.3">
      <c r="A57" s="33" t="s">
        <v>43</v>
      </c>
      <c r="B57" s="34">
        <f>SUM(B30:B56)</f>
        <v>602127</v>
      </c>
      <c r="C57" s="14"/>
      <c r="E57" s="12"/>
      <c r="G57" s="33" t="s">
        <v>43</v>
      </c>
      <c r="H57" s="34">
        <f>SUM(H30:H56)</f>
        <v>602127</v>
      </c>
      <c r="I57" s="14"/>
      <c r="K57" s="12"/>
    </row>
    <row r="58" spans="1:11" ht="13.8" thickBot="1" x14ac:dyDescent="0.3">
      <c r="A58" s="30"/>
      <c r="B58" s="36"/>
      <c r="G58" s="30"/>
      <c r="H58" s="36"/>
    </row>
    <row r="59" spans="1:11" x14ac:dyDescent="0.25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/>
  </sheetViews>
  <sheetFormatPr defaultColWidth="9.109375" defaultRowHeight="13.2" x14ac:dyDescent="0.25"/>
  <cols>
    <col min="1" max="1" width="30.44140625" style="2" bestFit="1" customWidth="1"/>
    <col min="2" max="3" width="11" style="2" bestFit="1" customWidth="1"/>
    <col min="4" max="4" width="26.44140625" style="2" bestFit="1" customWidth="1"/>
    <col min="5" max="5" width="10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4.55468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44140625" style="2" bestFit="1" customWidth="1"/>
    <col min="22" max="22" width="3.109375" style="2" customWidth="1"/>
    <col min="23" max="23" width="11.88671875" style="2" bestFit="1" customWidth="1"/>
    <col min="24" max="25" width="10.33203125" style="2" customWidth="1"/>
    <col min="26" max="26" width="9.33203125" style="2" bestFit="1" customWidth="1"/>
    <col min="27" max="27" width="1.6640625" style="2" customWidth="1"/>
    <col min="28" max="30" width="9.33203125" style="2" bestFit="1" customWidth="1"/>
    <col min="31" max="31" width="9.109375" style="2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40.200000000000003" thickBot="1" x14ac:dyDescent="0.3">
      <c r="A1" s="2" t="s">
        <v>0</v>
      </c>
      <c r="B1" s="3">
        <f ca="1">TODAY()</f>
        <v>37027</v>
      </c>
      <c r="F1" s="4" t="s">
        <v>1</v>
      </c>
      <c r="G1" s="5">
        <v>225000</v>
      </c>
      <c r="H1" s="6"/>
      <c r="I1" s="7" t="s">
        <v>2</v>
      </c>
      <c r="J1" s="8">
        <v>38000</v>
      </c>
      <c r="O1" s="43" t="s">
        <v>3</v>
      </c>
      <c r="P1" s="11">
        <f ca="1">TODAY()+2</f>
        <v>37029</v>
      </c>
      <c r="Q1" s="12">
        <v>225000</v>
      </c>
      <c r="S1" s="43" t="s">
        <v>4</v>
      </c>
      <c r="T1" s="11">
        <f ca="1">TODAY()+2</f>
        <v>37029</v>
      </c>
      <c r="U1" s="12">
        <v>37000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8" thickBot="1" x14ac:dyDescent="0.3">
      <c r="A2" s="2" t="s">
        <v>12</v>
      </c>
      <c r="B2" s="3">
        <f ca="1">TODAY()+1</f>
        <v>37028</v>
      </c>
      <c r="D2" s="14"/>
      <c r="P2" s="11">
        <f ca="1">TODAY()+3</f>
        <v>37030</v>
      </c>
      <c r="Q2" s="12">
        <v>220000</v>
      </c>
      <c r="T2" s="11">
        <f ca="1">TODAY()+3</f>
        <v>37030</v>
      </c>
      <c r="U2" s="12">
        <v>37000</v>
      </c>
      <c r="W2" s="11">
        <v>37012</v>
      </c>
      <c r="X2" s="14">
        <v>33400</v>
      </c>
      <c r="Y2" s="14">
        <v>18258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3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37026</v>
      </c>
      <c r="L3" s="23">
        <f ca="1">TODAY()</f>
        <v>37027</v>
      </c>
      <c r="M3" s="24" t="s">
        <v>20</v>
      </c>
      <c r="P3" s="11">
        <f ca="1">TODAY()+4</f>
        <v>37031</v>
      </c>
      <c r="Q3" s="12">
        <v>220000</v>
      </c>
      <c r="T3" s="11">
        <f ca="1">TODAY()+4</f>
        <v>37031</v>
      </c>
      <c r="U3" s="12">
        <v>36000</v>
      </c>
      <c r="W3" s="11">
        <v>37013</v>
      </c>
      <c r="X3" s="14">
        <v>39504</v>
      </c>
      <c r="Y3" s="14">
        <v>12500</v>
      </c>
      <c r="Z3" s="13">
        <f>Z2-X3+Y3</f>
        <v>225496.4192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8" thickBot="1" x14ac:dyDescent="0.3">
      <c r="A4" s="2" t="s">
        <v>16</v>
      </c>
      <c r="B4" s="16">
        <v>78</v>
      </c>
      <c r="C4" s="17">
        <v>55</v>
      </c>
      <c r="D4" s="18">
        <f>AVERAGE(B4,C4)</f>
        <v>66.5</v>
      </c>
      <c r="J4" s="25" t="s">
        <v>23</v>
      </c>
      <c r="K4" s="37">
        <v>19000</v>
      </c>
      <c r="L4" s="9">
        <v>23000</v>
      </c>
      <c r="M4" s="28">
        <f>+L4-K4</f>
        <v>4000</v>
      </c>
      <c r="Q4" s="12"/>
      <c r="R4" s="11" t="s">
        <v>17</v>
      </c>
      <c r="W4" s="11">
        <v>37014</v>
      </c>
      <c r="X4" s="14">
        <v>11100</v>
      </c>
      <c r="Y4" s="14">
        <v>17500</v>
      </c>
      <c r="Z4" s="13">
        <f t="shared" ref="Z4:Z32" si="1">Z3-X4+Y4</f>
        <v>231896.4192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5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8">
        <v>7000</v>
      </c>
      <c r="L5" s="9">
        <v>7000</v>
      </c>
      <c r="M5" s="29">
        <f>+L5-K5</f>
        <v>0</v>
      </c>
      <c r="W5" s="11">
        <v>37015</v>
      </c>
      <c r="X5" s="14">
        <v>8500</v>
      </c>
      <c r="Y5" s="14">
        <v>11822</v>
      </c>
      <c r="Z5" s="13">
        <f t="shared" si="1"/>
        <v>235218.4192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8" thickBot="1" x14ac:dyDescent="0.3">
      <c r="A6" s="25" t="s">
        <v>21</v>
      </c>
      <c r="B6" s="26">
        <v>-230000</v>
      </c>
      <c r="C6" s="12">
        <v>-230000</v>
      </c>
      <c r="D6" s="25" t="s">
        <v>22</v>
      </c>
      <c r="E6" s="26">
        <v>-38000</v>
      </c>
      <c r="F6" s="12">
        <v>-36000</v>
      </c>
      <c r="H6" s="12"/>
      <c r="J6" s="30" t="s">
        <v>28</v>
      </c>
      <c r="K6" s="39">
        <f>(+K4-K5)/2</f>
        <v>6000</v>
      </c>
      <c r="L6" s="31">
        <f>(+L4-L5)/2</f>
        <v>8000</v>
      </c>
      <c r="M6" s="32">
        <f>+L6-K6</f>
        <v>2000</v>
      </c>
      <c r="W6" s="11">
        <v>37016</v>
      </c>
      <c r="X6" s="14">
        <v>5700</v>
      </c>
      <c r="Y6" s="14">
        <v>11822</v>
      </c>
      <c r="Z6" s="13">
        <f t="shared" si="1"/>
        <v>241340.4192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5">
      <c r="A7" s="25" t="s">
        <v>58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v>12400</v>
      </c>
      <c r="Y7" s="14">
        <v>10000</v>
      </c>
      <c r="Z7" s="13">
        <f t="shared" si="1"/>
        <v>238940.4192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47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5">
      <c r="A8" s="25" t="s">
        <v>62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v>11820</v>
      </c>
      <c r="Y8" s="14">
        <v>0</v>
      </c>
      <c r="Z8" s="13">
        <f t="shared" si="1"/>
        <v>227120.4192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5">
      <c r="A9" s="25" t="s">
        <v>68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21290</v>
      </c>
      <c r="Y9" s="14">
        <v>10600</v>
      </c>
      <c r="Z9" s="13">
        <f t="shared" si="1"/>
        <v>216430.4192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5">
      <c r="A10" s="42" t="s">
        <v>63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v>0</v>
      </c>
      <c r="Y10" s="14">
        <v>0</v>
      </c>
      <c r="Z10" s="13">
        <f t="shared" si="1"/>
        <v>216430.4192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>
        <f>220190+39151</f>
        <v>259341</v>
      </c>
      <c r="AJ10" s="15">
        <f t="shared" si="0"/>
        <v>37020</v>
      </c>
      <c r="AK10" s="12">
        <f>174809+20831</f>
        <v>195640</v>
      </c>
      <c r="AL10" s="12"/>
      <c r="AM10" s="12"/>
    </row>
    <row r="11" spans="1:39" x14ac:dyDescent="0.25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9863</v>
      </c>
      <c r="Y11" s="14">
        <v>10000</v>
      </c>
      <c r="Z11" s="13">
        <f t="shared" si="1"/>
        <v>216567.4192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>
        <f>221445+39547</f>
        <v>260992</v>
      </c>
      <c r="AJ11" s="15">
        <f t="shared" si="0"/>
        <v>37021</v>
      </c>
      <c r="AK11" s="12">
        <f>176309+20831</f>
        <v>197140</v>
      </c>
      <c r="AL11" s="12"/>
      <c r="AM11" s="12"/>
    </row>
    <row r="12" spans="1:39" x14ac:dyDescent="0.25">
      <c r="A12" s="25" t="s">
        <v>29</v>
      </c>
      <c r="B12" s="26">
        <f>-103082-54918</f>
        <v>-158000</v>
      </c>
      <c r="C12" s="14"/>
      <c r="D12" s="42" t="s">
        <v>55</v>
      </c>
      <c r="E12" s="40">
        <v>0</v>
      </c>
      <c r="G12" s="12" t="s">
        <v>17</v>
      </c>
      <c r="H12" s="12"/>
      <c r="R12" s="13"/>
      <c r="W12" s="11">
        <v>37022</v>
      </c>
      <c r="X12" s="14">
        <v>4190</v>
      </c>
      <c r="Y12" s="14">
        <v>10000</v>
      </c>
      <c r="Z12" s="13">
        <f t="shared" si="1"/>
        <v>222377.4192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>
        <f>286991+60499</f>
        <v>347490</v>
      </c>
      <c r="AJ12" s="15">
        <f t="shared" si="0"/>
        <v>37022</v>
      </c>
      <c r="AK12" s="12">
        <f>176804+20831</f>
        <v>197635</v>
      </c>
      <c r="AL12" s="12"/>
      <c r="AM12" s="12"/>
    </row>
    <row r="13" spans="1:39" ht="13.8" thickBot="1" x14ac:dyDescent="0.3">
      <c r="A13" s="25" t="s">
        <v>61</v>
      </c>
      <c r="B13" s="26">
        <v>0</v>
      </c>
      <c r="C13" s="1"/>
      <c r="D13" s="25" t="s">
        <v>32</v>
      </c>
      <c r="E13" s="26">
        <v>-14433</v>
      </c>
      <c r="G13" s="12"/>
      <c r="H13" s="12"/>
      <c r="R13" s="13"/>
      <c r="W13" s="11">
        <v>37023</v>
      </c>
      <c r="X13" s="14">
        <v>0</v>
      </c>
      <c r="Y13" s="14">
        <v>10000</v>
      </c>
      <c r="Z13" s="13">
        <f t="shared" si="1"/>
        <v>232377.4192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>
        <f>314073+65229</f>
        <v>379302</v>
      </c>
      <c r="AJ13" s="15">
        <f t="shared" si="0"/>
        <v>37023</v>
      </c>
      <c r="AK13" s="12">
        <f>176704+20831</f>
        <v>197535</v>
      </c>
      <c r="AL13" s="12"/>
      <c r="AM13" s="12"/>
    </row>
    <row r="14" spans="1:39" ht="13.8" thickBot="1" x14ac:dyDescent="0.3">
      <c r="A14" s="25" t="s">
        <v>19</v>
      </c>
      <c r="B14" s="26">
        <v>0</v>
      </c>
      <c r="C14" s="14"/>
      <c r="D14" s="33" t="s">
        <v>33</v>
      </c>
      <c r="E14" s="34">
        <f>SUM(E6:E13)</f>
        <v>-80773</v>
      </c>
      <c r="G14" s="12"/>
      <c r="H14" s="12"/>
      <c r="L14" s="12"/>
      <c r="R14" s="13"/>
      <c r="W14" s="11">
        <v>37024</v>
      </c>
      <c r="X14" s="14">
        <v>197</v>
      </c>
      <c r="Y14" s="14">
        <v>10000</v>
      </c>
      <c r="Z14" s="13">
        <f t="shared" si="1"/>
        <v>242180.4192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>
        <f>265506+52251</f>
        <v>317757</v>
      </c>
      <c r="AJ14" s="15">
        <f t="shared" si="0"/>
        <v>37024</v>
      </c>
      <c r="AK14" s="12">
        <f>176704+20831</f>
        <v>197535</v>
      </c>
      <c r="AL14" s="12"/>
      <c r="AM14" s="12"/>
    </row>
    <row r="15" spans="1:39" x14ac:dyDescent="0.25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36700</v>
      </c>
      <c r="Y15" s="14">
        <v>20000</v>
      </c>
      <c r="Z15" s="13">
        <f t="shared" si="1"/>
        <v>225480.4192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>
        <f>275484+54891</f>
        <v>330375</v>
      </c>
      <c r="AJ15" s="15">
        <f t="shared" si="0"/>
        <v>37025</v>
      </c>
      <c r="AK15" s="12">
        <f>176704+20831</f>
        <v>197535</v>
      </c>
      <c r="AL15" s="12"/>
      <c r="AM15" s="12"/>
    </row>
    <row r="16" spans="1:39" x14ac:dyDescent="0.25">
      <c r="A16" s="25" t="s">
        <v>60</v>
      </c>
      <c r="B16" s="26">
        <v>-40200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19000</v>
      </c>
      <c r="Y16" s="14">
        <v>7000</v>
      </c>
      <c r="Z16" s="13">
        <f t="shared" si="1"/>
        <v>213480.4192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>
        <f>240000+39000</f>
        <v>279000</v>
      </c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5">
      <c r="A17" s="25" t="s">
        <v>32</v>
      </c>
      <c r="B17" s="40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23000</v>
      </c>
      <c r="Y17" s="14">
        <v>7000</v>
      </c>
      <c r="Z17" s="13">
        <f t="shared" si="1"/>
        <v>197480.4192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>
        <f>235000+38000</f>
        <v>273000</v>
      </c>
      <c r="AH17" s="12"/>
      <c r="AJ17" s="15">
        <f t="shared" si="2"/>
        <v>37027</v>
      </c>
      <c r="AK17" s="12"/>
      <c r="AL17" s="12"/>
      <c r="AM17" s="12"/>
    </row>
    <row r="18" spans="1:39" x14ac:dyDescent="0.25">
      <c r="A18" s="25" t="s">
        <v>34</v>
      </c>
      <c r="B18" s="26">
        <v>-12776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197480.4192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>
        <f>230000+38000</f>
        <v>268000</v>
      </c>
      <c r="AH18" s="12"/>
      <c r="AJ18" s="15">
        <f t="shared" si="2"/>
        <v>37028</v>
      </c>
      <c r="AK18" s="12"/>
      <c r="AL18" s="12"/>
      <c r="AM18" s="12"/>
    </row>
    <row r="19" spans="1:39" x14ac:dyDescent="0.25">
      <c r="A19" s="25" t="s">
        <v>30</v>
      </c>
      <c r="B19" s="26">
        <v>-70000</v>
      </c>
      <c r="C19" s="41"/>
      <c r="D19" s="25" t="s">
        <v>41</v>
      </c>
      <c r="E19" s="26">
        <v>21010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197480.4192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>
        <f>225000+37000</f>
        <v>262000</v>
      </c>
      <c r="AH19" s="12"/>
      <c r="AJ19" s="15">
        <f t="shared" si="2"/>
        <v>37029</v>
      </c>
      <c r="AK19" s="12"/>
      <c r="AL19" s="12"/>
      <c r="AM19" s="12"/>
    </row>
    <row r="20" spans="1:39" x14ac:dyDescent="0.25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197480.4192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>
        <f>220000+37000</f>
        <v>257000</v>
      </c>
      <c r="AH20" s="12"/>
      <c r="AJ20" s="15">
        <f t="shared" si="2"/>
        <v>37030</v>
      </c>
      <c r="AK20" s="12"/>
      <c r="AL20" s="12"/>
      <c r="AM20" s="12"/>
    </row>
    <row r="21" spans="1:39" x14ac:dyDescent="0.25">
      <c r="A21" s="25" t="s">
        <v>51</v>
      </c>
      <c r="B21" s="26">
        <v>0</v>
      </c>
      <c r="C21" s="14"/>
      <c r="D21" s="25" t="s">
        <v>59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197480.4192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>
        <f>220000+36000</f>
        <v>256000</v>
      </c>
      <c r="AH21" s="12"/>
      <c r="AJ21" s="15">
        <f t="shared" si="2"/>
        <v>37031</v>
      </c>
      <c r="AK21" s="12"/>
      <c r="AL21" s="12"/>
      <c r="AM21" s="12"/>
    </row>
    <row r="22" spans="1:39" x14ac:dyDescent="0.25">
      <c r="A22" s="25" t="s">
        <v>35</v>
      </c>
      <c r="B22" s="26">
        <v>-29198</v>
      </c>
      <c r="D22" s="25" t="s">
        <v>69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197480.4192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5">
      <c r="A23" s="25" t="s">
        <v>29</v>
      </c>
      <c r="B23" s="40">
        <v>0</v>
      </c>
      <c r="C23" s="14" t="s">
        <v>17</v>
      </c>
      <c r="D23" s="25" t="s">
        <v>60</v>
      </c>
      <c r="E23" s="40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197480.4192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5">
      <c r="A24" s="25" t="s">
        <v>67</v>
      </c>
      <c r="B24" s="40">
        <v>0</v>
      </c>
      <c r="D24" s="25" t="s">
        <v>32</v>
      </c>
      <c r="E24" s="40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197480.4192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5">
      <c r="A25" s="25" t="s">
        <v>36</v>
      </c>
      <c r="B25" s="26">
        <v>0</v>
      </c>
      <c r="D25" s="25" t="s">
        <v>29</v>
      </c>
      <c r="E25" s="40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197480.4192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5">
      <c r="A26" s="25" t="s">
        <v>37</v>
      </c>
      <c r="B26" s="26">
        <v>0</v>
      </c>
      <c r="D26" s="25" t="s">
        <v>55</v>
      </c>
      <c r="E26" s="40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197480.4192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8" thickBot="1" x14ac:dyDescent="0.3">
      <c r="A27" s="25" t="s">
        <v>66</v>
      </c>
      <c r="B27" s="26">
        <v>0</v>
      </c>
      <c r="C27" s="14"/>
      <c r="D27" s="25" t="s">
        <v>57</v>
      </c>
      <c r="E27" s="40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197480.4192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8" thickBot="1" x14ac:dyDescent="0.3">
      <c r="A28" s="33" t="s">
        <v>33</v>
      </c>
      <c r="B28" s="34">
        <f>SUM(B6:B27)</f>
        <v>-590174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197480.4192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8" thickBot="1" x14ac:dyDescent="0.3">
      <c r="A29" s="25"/>
      <c r="B29" s="40"/>
      <c r="C29" s="14"/>
      <c r="D29" s="33" t="s">
        <v>43</v>
      </c>
      <c r="E29" s="34">
        <f>SUM(E16:E28)</f>
        <v>80773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197480.4192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8" thickBot="1" x14ac:dyDescent="0.3">
      <c r="A30" s="25" t="s">
        <v>38</v>
      </c>
      <c r="B30" s="40">
        <v>103081</v>
      </c>
      <c r="C30" s="14"/>
      <c r="D30" s="30"/>
      <c r="E30" s="35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197480.4192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5">
      <c r="A31" s="25" t="s">
        <v>39</v>
      </c>
      <c r="B31" s="40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197480.4192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49"/>
      <c r="AJ31" s="15">
        <f t="shared" si="2"/>
        <v>37041</v>
      </c>
      <c r="AK31" s="12"/>
      <c r="AL31" s="12"/>
      <c r="AM31" s="12"/>
    </row>
    <row r="32" spans="1:39" x14ac:dyDescent="0.25">
      <c r="A32" s="25" t="s">
        <v>40</v>
      </c>
      <c r="B32" s="40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197480.4192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5">
      <c r="A33" s="25" t="s">
        <v>41</v>
      </c>
      <c r="B33" s="40">
        <v>169851</v>
      </c>
      <c r="D33" s="52"/>
      <c r="G33" s="12"/>
      <c r="H33" s="12"/>
      <c r="AF33" s="11"/>
      <c r="AG33" s="12"/>
      <c r="AJ33" s="15"/>
      <c r="AK33" s="12"/>
      <c r="AL33" s="12"/>
      <c r="AM33" s="12"/>
    </row>
    <row r="34" spans="1:39" x14ac:dyDescent="0.25">
      <c r="A34" s="25" t="s">
        <v>73</v>
      </c>
      <c r="B34" s="40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5">
      <c r="A35" s="25" t="s">
        <v>65</v>
      </c>
      <c r="B35" s="40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5">
      <c r="A36" s="25" t="s">
        <v>70</v>
      </c>
      <c r="B36" s="40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5">
      <c r="A37" s="25" t="s">
        <v>56</v>
      </c>
      <c r="B37" s="40">
        <v>0</v>
      </c>
      <c r="D37" s="51"/>
      <c r="G37" s="12"/>
      <c r="H37" s="12"/>
      <c r="W37" s="11"/>
      <c r="AL37" s="12"/>
      <c r="AM37" s="12"/>
    </row>
    <row r="38" spans="1:39" x14ac:dyDescent="0.25">
      <c r="A38" s="25" t="s">
        <v>57</v>
      </c>
      <c r="B38" s="40">
        <v>15838</v>
      </c>
      <c r="D38" s="50"/>
      <c r="E38" s="14"/>
      <c r="G38" s="12"/>
      <c r="H38" s="12"/>
      <c r="AL38" s="12"/>
      <c r="AM38" s="12"/>
    </row>
    <row r="39" spans="1:39" x14ac:dyDescent="0.25">
      <c r="A39" s="25" t="s">
        <v>19</v>
      </c>
      <c r="B39" s="40">
        <v>0</v>
      </c>
      <c r="G39" s="12"/>
      <c r="H39" s="12"/>
      <c r="AJ39" s="12"/>
      <c r="AK39" s="12"/>
      <c r="AL39" s="12"/>
      <c r="AM39" s="12"/>
    </row>
    <row r="40" spans="1:39" x14ac:dyDescent="0.25">
      <c r="A40" s="25" t="s">
        <v>24</v>
      </c>
      <c r="B40" s="48"/>
      <c r="G40" s="12"/>
      <c r="H40" s="12"/>
      <c r="AJ40" s="12"/>
      <c r="AK40" s="12"/>
      <c r="AL40" s="12"/>
      <c r="AM40" s="12"/>
    </row>
    <row r="41" spans="1:39" x14ac:dyDescent="0.25">
      <c r="A41" s="25" t="s">
        <v>64</v>
      </c>
      <c r="B41" s="40">
        <v>0</v>
      </c>
      <c r="G41" s="12"/>
      <c r="H41" s="12"/>
      <c r="AJ41" s="12"/>
      <c r="AK41" s="12"/>
      <c r="AL41" s="12"/>
      <c r="AM41" s="12"/>
    </row>
    <row r="42" spans="1:39" x14ac:dyDescent="0.25">
      <c r="A42" s="25" t="s">
        <v>29</v>
      </c>
      <c r="B42" s="40">
        <v>54918</v>
      </c>
      <c r="AJ42" s="12"/>
      <c r="AK42" s="12"/>
      <c r="AL42" s="12"/>
      <c r="AM42" s="12"/>
    </row>
    <row r="43" spans="1:39" x14ac:dyDescent="0.25">
      <c r="A43" s="25" t="s">
        <v>44</v>
      </c>
      <c r="B43" s="40">
        <v>13950</v>
      </c>
      <c r="E43" s="12"/>
      <c r="AJ43" s="12"/>
      <c r="AK43" s="12"/>
      <c r="AL43" s="12"/>
      <c r="AM43" s="12"/>
    </row>
    <row r="44" spans="1:39" x14ac:dyDescent="0.25">
      <c r="A44" s="25" t="s">
        <v>45</v>
      </c>
      <c r="B44" s="40">
        <v>1000</v>
      </c>
      <c r="C44" s="14"/>
      <c r="E44" s="12"/>
    </row>
    <row r="45" spans="1:39" x14ac:dyDescent="0.25">
      <c r="A45" s="25" t="s">
        <v>46</v>
      </c>
      <c r="B45" s="40"/>
      <c r="E45" s="12"/>
    </row>
    <row r="46" spans="1:39" x14ac:dyDescent="0.25">
      <c r="A46" s="25" t="s">
        <v>60</v>
      </c>
      <c r="B46" s="40">
        <v>0</v>
      </c>
      <c r="C46" s="14"/>
      <c r="E46" s="12"/>
    </row>
    <row r="47" spans="1:39" x14ac:dyDescent="0.25">
      <c r="A47" s="25" t="s">
        <v>32</v>
      </c>
      <c r="B47" s="40">
        <v>0</v>
      </c>
    </row>
    <row r="48" spans="1:39" x14ac:dyDescent="0.25">
      <c r="A48" s="25" t="s">
        <v>34</v>
      </c>
      <c r="B48" s="40">
        <v>0</v>
      </c>
      <c r="E48" s="12"/>
    </row>
    <row r="49" spans="1:5" x14ac:dyDescent="0.25">
      <c r="A49" s="25" t="s">
        <v>47</v>
      </c>
      <c r="B49" s="40">
        <v>0</v>
      </c>
      <c r="C49" s="14" t="s">
        <v>17</v>
      </c>
      <c r="E49" s="12"/>
    </row>
    <row r="50" spans="1:5" x14ac:dyDescent="0.25">
      <c r="A50" s="25" t="s">
        <v>48</v>
      </c>
      <c r="B50" s="40">
        <v>0</v>
      </c>
      <c r="E50" s="12"/>
    </row>
    <row r="51" spans="1:5" x14ac:dyDescent="0.25">
      <c r="A51" s="25" t="s">
        <v>49</v>
      </c>
      <c r="B51" s="40">
        <v>0</v>
      </c>
      <c r="E51" s="12"/>
    </row>
    <row r="52" spans="1:5" x14ac:dyDescent="0.25">
      <c r="A52" s="25" t="s">
        <v>35</v>
      </c>
      <c r="B52" s="40">
        <v>0</v>
      </c>
      <c r="C52" s="14"/>
      <c r="E52" s="12"/>
    </row>
    <row r="53" spans="1:5" x14ac:dyDescent="0.25">
      <c r="A53" s="25" t="s">
        <v>71</v>
      </c>
      <c r="B53" s="40">
        <v>35000</v>
      </c>
      <c r="E53" s="12"/>
    </row>
    <row r="54" spans="1:5" x14ac:dyDescent="0.25">
      <c r="A54" s="25" t="s">
        <v>72</v>
      </c>
      <c r="B54" s="40">
        <v>42338</v>
      </c>
      <c r="C54" s="14"/>
      <c r="E54" s="12"/>
    </row>
    <row r="55" spans="1:5" x14ac:dyDescent="0.25">
      <c r="A55" s="25" t="s">
        <v>29</v>
      </c>
      <c r="B55" s="40">
        <v>0</v>
      </c>
      <c r="C55" s="14"/>
      <c r="E55" s="12"/>
    </row>
    <row r="56" spans="1:5" ht="13.8" thickBot="1" x14ac:dyDescent="0.3">
      <c r="A56" s="25" t="s">
        <v>42</v>
      </c>
      <c r="B56" s="40">
        <v>0</v>
      </c>
      <c r="C56" s="14"/>
      <c r="E56" s="12"/>
    </row>
    <row r="57" spans="1:5" ht="13.8" thickBot="1" x14ac:dyDescent="0.3">
      <c r="A57" s="33" t="s">
        <v>43</v>
      </c>
      <c r="B57" s="34">
        <f>SUM(B30:B56)</f>
        <v>590174</v>
      </c>
      <c r="C57" s="14"/>
      <c r="E57" s="12"/>
    </row>
    <row r="58" spans="1:5" ht="13.8" thickBot="1" x14ac:dyDescent="0.3">
      <c r="A58" s="30"/>
      <c r="B58" s="36"/>
    </row>
    <row r="59" spans="1:5" x14ac:dyDescent="0.25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2000-11-30T23:59:26Z</cp:lastPrinted>
  <dcterms:created xsi:type="dcterms:W3CDTF">2000-09-26T13:26:15Z</dcterms:created>
  <dcterms:modified xsi:type="dcterms:W3CDTF">2023-09-10T11:13:45Z</dcterms:modified>
</cp:coreProperties>
</file>