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12" yWindow="-12" windowWidth="15360" windowHeight="8676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W3" i="9"/>
  <c r="Z3" i="9"/>
  <c r="AD3" i="9"/>
  <c r="AF3" i="9"/>
  <c r="AG3" i="9"/>
  <c r="AH3" i="9"/>
  <c r="AJ3" i="9"/>
  <c r="AK3" i="9"/>
  <c r="D4" i="9"/>
  <c r="M4" i="9"/>
  <c r="W4" i="9"/>
  <c r="Z4" i="9"/>
  <c r="AD4" i="9"/>
  <c r="AF4" i="9"/>
  <c r="AG4" i="9"/>
  <c r="AH4" i="9"/>
  <c r="AJ4" i="9"/>
  <c r="AK4" i="9"/>
  <c r="M5" i="9"/>
  <c r="W5" i="9"/>
  <c r="Z5" i="9"/>
  <c r="AD5" i="9"/>
  <c r="AF5" i="9"/>
  <c r="AG5" i="9"/>
  <c r="AH5" i="9"/>
  <c r="AJ5" i="9"/>
  <c r="AK5" i="9"/>
  <c r="K6" i="9"/>
  <c r="L6" i="9"/>
  <c r="M6" i="9"/>
  <c r="Q6" i="9"/>
  <c r="U6" i="9"/>
  <c r="W6" i="9"/>
  <c r="Z6" i="9"/>
  <c r="AD6" i="9"/>
  <c r="AF6" i="9"/>
  <c r="AG6" i="9"/>
  <c r="AH6" i="9"/>
  <c r="AJ6" i="9"/>
  <c r="AK6" i="9"/>
  <c r="W7" i="9"/>
  <c r="Z7" i="9"/>
  <c r="AD7" i="9"/>
  <c r="AF7" i="9"/>
  <c r="AG7" i="9"/>
  <c r="AH7" i="9"/>
  <c r="AJ7" i="9"/>
  <c r="AK7" i="9"/>
  <c r="W8" i="9"/>
  <c r="Z8" i="9"/>
  <c r="AD8" i="9"/>
  <c r="AF8" i="9"/>
  <c r="AG8" i="9"/>
  <c r="AH8" i="9"/>
  <c r="AJ8" i="9"/>
  <c r="AK8" i="9"/>
  <c r="W9" i="9"/>
  <c r="Z9" i="9"/>
  <c r="AD9" i="9"/>
  <c r="AF9" i="9"/>
  <c r="AG9" i="9"/>
  <c r="AH9" i="9"/>
  <c r="AJ9" i="9"/>
  <c r="AK9" i="9"/>
  <c r="W10" i="9"/>
  <c r="Z10" i="9"/>
  <c r="AD10" i="9"/>
  <c r="AF10" i="9"/>
  <c r="AG10" i="9"/>
  <c r="AH10" i="9"/>
  <c r="AJ10" i="9"/>
  <c r="AK10" i="9"/>
  <c r="B11" i="9"/>
  <c r="W11" i="9"/>
  <c r="Z11" i="9"/>
  <c r="AD11" i="9"/>
  <c r="AF11" i="9"/>
  <c r="AG11" i="9"/>
  <c r="AH11" i="9"/>
  <c r="AJ11" i="9"/>
  <c r="AK11" i="9"/>
  <c r="W12" i="9"/>
  <c r="Z12" i="9"/>
  <c r="AD12" i="9"/>
  <c r="AF12" i="9"/>
  <c r="AG12" i="9"/>
  <c r="AH12" i="9"/>
  <c r="AJ12" i="9"/>
  <c r="AK12" i="9"/>
  <c r="W13" i="9"/>
  <c r="Z13" i="9"/>
  <c r="AD13" i="9"/>
  <c r="AF13" i="9"/>
  <c r="AG13" i="9"/>
  <c r="AH13" i="9"/>
  <c r="AJ13" i="9"/>
  <c r="AK13" i="9"/>
  <c r="E14" i="9"/>
  <c r="W14" i="9"/>
  <c r="Z14" i="9"/>
  <c r="AD14" i="9"/>
  <c r="AF14" i="9"/>
  <c r="AG14" i="9"/>
  <c r="AH14" i="9"/>
  <c r="AJ14" i="9"/>
  <c r="AK14" i="9"/>
  <c r="F15" i="9"/>
  <c r="W15" i="9"/>
  <c r="Z15" i="9"/>
  <c r="AD15" i="9"/>
  <c r="AF15" i="9"/>
  <c r="AG15" i="9"/>
  <c r="AH15" i="9"/>
  <c r="AJ15" i="9"/>
  <c r="AK15" i="9"/>
  <c r="W16" i="9"/>
  <c r="Z16" i="9"/>
  <c r="AD16" i="9"/>
  <c r="AF16" i="9"/>
  <c r="AG16" i="9"/>
  <c r="AH16" i="9"/>
  <c r="AJ16" i="9"/>
  <c r="AK16" i="9"/>
  <c r="W17" i="9"/>
  <c r="Z17" i="9"/>
  <c r="AD17" i="9"/>
  <c r="AF17" i="9"/>
  <c r="AG17" i="9"/>
  <c r="AH17" i="9"/>
  <c r="AJ17" i="9"/>
  <c r="AK17" i="9"/>
  <c r="W18" i="9"/>
  <c r="Z18" i="9"/>
  <c r="AD18" i="9"/>
  <c r="AF18" i="9"/>
  <c r="AG18" i="9"/>
  <c r="AH18" i="9"/>
  <c r="AJ18" i="9"/>
  <c r="AK18" i="9"/>
  <c r="W19" i="9"/>
  <c r="Z19" i="9"/>
  <c r="AD19" i="9"/>
  <c r="AF19" i="9"/>
  <c r="AG19" i="9"/>
  <c r="AJ19" i="9"/>
  <c r="AK19" i="9"/>
  <c r="W20" i="9"/>
  <c r="Z20" i="9"/>
  <c r="AD20" i="9"/>
  <c r="AF20" i="9"/>
  <c r="AG20" i="9"/>
  <c r="AJ20" i="9"/>
  <c r="AK20" i="9"/>
  <c r="W21" i="9"/>
  <c r="Z21" i="9"/>
  <c r="AD21" i="9"/>
  <c r="AF21" i="9"/>
  <c r="AG21" i="9"/>
  <c r="AJ21" i="9"/>
  <c r="AK21" i="9"/>
  <c r="W22" i="9"/>
  <c r="Z22" i="9"/>
  <c r="AD22" i="9"/>
  <c r="AF22" i="9"/>
  <c r="AG22" i="9"/>
  <c r="AJ22" i="9"/>
  <c r="AK22" i="9"/>
  <c r="W23" i="9"/>
  <c r="Z23" i="9"/>
  <c r="AD23" i="9"/>
  <c r="AF23" i="9"/>
  <c r="AG23" i="9"/>
  <c r="AJ23" i="9"/>
  <c r="AK23" i="9"/>
  <c r="W24" i="9"/>
  <c r="Z24" i="9"/>
  <c r="AD24" i="9"/>
  <c r="AF24" i="9"/>
  <c r="AG24" i="9"/>
  <c r="AJ24" i="9"/>
  <c r="AK24" i="9"/>
  <c r="W25" i="9"/>
  <c r="Z25" i="9"/>
  <c r="AD25" i="9"/>
  <c r="AF25" i="9"/>
  <c r="AG25" i="9"/>
  <c r="AJ25" i="9"/>
  <c r="AK25" i="9"/>
  <c r="W26" i="9"/>
  <c r="Z26" i="9"/>
  <c r="AD26" i="9"/>
  <c r="AF26" i="9"/>
  <c r="AG26" i="9"/>
  <c r="AJ26" i="9"/>
  <c r="AK26" i="9"/>
  <c r="W27" i="9"/>
  <c r="Z27" i="9"/>
  <c r="AD27" i="9"/>
  <c r="AF27" i="9"/>
  <c r="AG27" i="9"/>
  <c r="AJ27" i="9"/>
  <c r="AK27" i="9"/>
  <c r="C28" i="9"/>
  <c r="W28" i="9"/>
  <c r="Z28" i="9"/>
  <c r="AD28" i="9"/>
  <c r="AF28" i="9"/>
  <c r="AG28" i="9"/>
  <c r="AJ28" i="9"/>
  <c r="B29" i="9"/>
  <c r="E29" i="9"/>
  <c r="W29" i="9"/>
  <c r="Z29" i="9"/>
  <c r="AD29" i="9"/>
  <c r="AF29" i="9"/>
  <c r="AG29" i="9"/>
  <c r="AJ29" i="9"/>
  <c r="W30" i="9"/>
  <c r="Z30" i="9"/>
  <c r="AD30" i="9"/>
  <c r="AF30" i="9"/>
  <c r="AG30" i="9"/>
  <c r="AJ30" i="9"/>
  <c r="W31" i="9"/>
  <c r="Z31" i="9"/>
  <c r="AD31" i="9"/>
  <c r="AF31" i="9"/>
  <c r="AG31" i="9"/>
  <c r="AJ31" i="9"/>
  <c r="W32" i="9"/>
  <c r="Z32" i="9"/>
  <c r="AD32" i="9"/>
  <c r="AF32" i="9"/>
  <c r="AJ32" i="9"/>
  <c r="W33" i="9"/>
  <c r="Z33" i="9"/>
  <c r="AD33" i="9"/>
  <c r="W34" i="9"/>
  <c r="Z34" i="9"/>
  <c r="AD34" i="9"/>
  <c r="W35" i="9"/>
  <c r="Z35" i="9"/>
  <c r="AD35" i="9"/>
  <c r="W36" i="9"/>
  <c r="Z36" i="9"/>
  <c r="AD36" i="9"/>
  <c r="W37" i="9"/>
  <c r="Z37" i="9"/>
  <c r="AD37" i="9"/>
  <c r="W38" i="9"/>
  <c r="Z38" i="9"/>
  <c r="AD38" i="9"/>
  <c r="W39" i="9"/>
  <c r="Z39" i="9"/>
  <c r="AD39" i="9"/>
  <c r="W40" i="9"/>
  <c r="Z40" i="9"/>
  <c r="AD40" i="9"/>
  <c r="W41" i="9"/>
  <c r="Z41" i="9"/>
  <c r="AD41" i="9"/>
  <c r="W42" i="9"/>
  <c r="Z42" i="9"/>
  <c r="AD42" i="9"/>
  <c r="W43" i="9"/>
  <c r="Z43" i="9"/>
  <c r="AD43" i="9"/>
  <c r="W44" i="9"/>
  <c r="Z44" i="9"/>
  <c r="AD44" i="9"/>
  <c r="W45" i="9"/>
  <c r="Z45" i="9"/>
  <c r="AD45" i="9"/>
  <c r="W46" i="9"/>
  <c r="Z46" i="9"/>
  <c r="AD46" i="9"/>
  <c r="W47" i="9"/>
  <c r="Z47" i="9"/>
  <c r="AD47" i="9"/>
  <c r="B63" i="9"/>
  <c r="B1" i="11"/>
  <c r="H1" i="11"/>
  <c r="N1" i="11"/>
  <c r="T1" i="11"/>
  <c r="Z1" i="11"/>
  <c r="B2" i="11"/>
  <c r="H2" i="11"/>
  <c r="N2" i="11"/>
  <c r="T2" i="11"/>
  <c r="Z2" i="11"/>
  <c r="D4" i="11"/>
  <c r="J4" i="11"/>
  <c r="P4" i="11"/>
  <c r="V4" i="11"/>
  <c r="AB4" i="11"/>
  <c r="B11" i="11"/>
  <c r="H11" i="11"/>
  <c r="N11" i="11"/>
  <c r="T11" i="11"/>
  <c r="Z11" i="11"/>
  <c r="E14" i="11"/>
  <c r="K14" i="11"/>
  <c r="Q14" i="11"/>
  <c r="W14" i="11"/>
  <c r="AC14" i="11"/>
  <c r="F15" i="11"/>
  <c r="L15" i="11"/>
  <c r="R15" i="11"/>
  <c r="X15" i="11"/>
  <c r="AD15" i="11"/>
  <c r="C28" i="11"/>
  <c r="I28" i="11"/>
  <c r="O28" i="11"/>
  <c r="U28" i="11"/>
  <c r="AA28" i="11"/>
  <c r="B29" i="11"/>
  <c r="E29" i="11"/>
  <c r="H29" i="11"/>
  <c r="K29" i="11"/>
  <c r="N29" i="11"/>
  <c r="Q29" i="11"/>
  <c r="T29" i="11"/>
  <c r="W29" i="11"/>
  <c r="Z29" i="11"/>
  <c r="AC29" i="11"/>
  <c r="B63" i="11"/>
  <c r="H63" i="11"/>
  <c r="N63" i="11"/>
  <c r="T63" i="11"/>
  <c r="Z63" i="1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M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S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Y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M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S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Y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M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S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Y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M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S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Y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M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S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Y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<sst xmlns="http://schemas.openxmlformats.org/spreadsheetml/2006/main" count="565" uniqueCount="95">
  <si>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</si>
  <si>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</si>
  <si>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</si>
  <si>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</si>
  <si>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</si>
  <si>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</si>
  <si>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</si>
  <si>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</si>
  <si>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</si>
  <si>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</si>
  <si>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</si>
  <si>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</si>
  <si>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</si>
  <si>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</si>
  <si>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</si>
  <si>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</si>
  <si>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</si>
  <si>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</si>
  <si>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</si>
  <si>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</si>
  <si>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</si>
  <si>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</si>
  <si>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</si>
  <si>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</si>
  <si>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</si>
  <si>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</si>
  <si>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</si>
  <si>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</si>
  <si>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</si>
  <si>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</si>
  <si>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</si>
  <si>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</si>
  <si>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</si>
  <si>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</si>
  <si>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</si>
  <si>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</si>
  <si>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</si>
  <si>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</si>
  <si>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</si>
  <si>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</si>
  <si>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</si>
  <si>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</si>
  <si>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</si>
  <si>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</si>
  <si>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</si>
  <si>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</si>
  <si>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</si>
  <si>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</si>
  <si>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</si>
  <si>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</si>
  <si>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</si>
  <si>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</si>
  <si>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</si>
  <si>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</si>
  <si>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</si>
  <si>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</si>
  <si>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</si>
  <si>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</si>
  <si>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</si>
  <si>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</si>
  <si>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</si>
  <si>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</si>
  <si>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</si>
  <si>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</si>
  <si>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</si>
  <si>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</si>
  <si>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</si>
  <si>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</si>
  <si>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</si>
  <si>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</si>
  <si>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</si>
  <si>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</si>
  <si>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</si>
  <si>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</si>
  <si>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</si>
  <si>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</si>
  <si>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</si>
  <si>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</si>
  <si>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</si>
  <si>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</si>
  <si>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</si>
  <si>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</si>
  <si>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</si>
  <si>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</si>
  <si>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</si>
  <si>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</si>
  <si>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</si>
  <si>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</si>
  <si>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 xml:space="preserve">     NGPL (NO-NOTICE) TOLERANCE</t>
  </si>
  <si>
    <t>Friday</t>
  </si>
  <si>
    <t>Monday</t>
  </si>
  <si>
    <t>Sunday</t>
  </si>
  <si>
    <t>Saturday</t>
  </si>
  <si>
    <t>Tuesday</t>
  </si>
  <si>
    <t>Lorinda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</si>
</sst>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  <xf numFmtId="0" fontId="1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E-47D6-B1F3-8AAA98E8EBB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E-47D6-B1F3-8AAA98E8E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54624"/>
        <c:axId val="1"/>
      </c:lineChart>
      <c:catAx>
        <c:axId val="180954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46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88-4663-8244-DF17BB8D7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2032"/>
        <c:axId val="1"/>
      </c:lineChart>
      <c:catAx>
        <c:axId val="1814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203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0-4BBF-BFB3-B6D7FBBA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68424"/>
        <c:axId val="1"/>
      </c:lineChart>
      <c:catAx>
        <c:axId val="1814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684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BF-4507-9882-FA487509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1048"/>
        <c:axId val="1"/>
      </c:lineChart>
      <c:catAx>
        <c:axId val="18147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10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6-4876-9178-7DCA654D6DC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6-4876-9178-7DCA654D6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1376"/>
        <c:axId val="1"/>
      </c:lineChart>
      <c:catAx>
        <c:axId val="181471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13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8-473B-ADF3-B44BF394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41736"/>
        <c:axId val="1"/>
      </c:lineChart>
      <c:dateAx>
        <c:axId val="1817417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417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9-4D92-A33E-770C1AF1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43376"/>
        <c:axId val="1"/>
      </c:lineChart>
      <c:catAx>
        <c:axId val="181743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4337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82-4010-868E-4F886303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45016"/>
        <c:axId val="1"/>
      </c:lineChart>
      <c:catAx>
        <c:axId val="18174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450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34-4F4E-83AF-5F5FF7F9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46000"/>
        <c:axId val="1"/>
      </c:lineChart>
      <c:catAx>
        <c:axId val="18174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460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24-4A73-A516-822C95B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33992"/>
        <c:axId val="1"/>
      </c:lineChart>
      <c:catAx>
        <c:axId val="18203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339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06C-B4E2-7176F490E67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E-406C-B4E2-7176F490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34976"/>
        <c:axId val="1"/>
      </c:lineChart>
      <c:catAx>
        <c:axId val="182034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349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F-4465-B5F8-6DDC9EE6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82168"/>
        <c:axId val="1"/>
      </c:lineChart>
      <c:dateAx>
        <c:axId val="181082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82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7-4388-AC8C-136E718E7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34320"/>
        <c:axId val="1"/>
      </c:lineChart>
      <c:dateAx>
        <c:axId val="182034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343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1-4F6B-8A59-0AC7C8DF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38584"/>
        <c:axId val="1"/>
      </c:lineChart>
      <c:catAx>
        <c:axId val="182038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3858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55-4733-8741-4D743B1B8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39896"/>
        <c:axId val="1"/>
      </c:lineChart>
      <c:catAx>
        <c:axId val="18203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398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8E-406F-A123-EC21B251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9200"/>
        <c:axId val="1"/>
      </c:lineChart>
      <c:catAx>
        <c:axId val="18236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692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FA-4463-B502-997CB0DD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3464"/>
        <c:axId val="1"/>
      </c:lineChart>
      <c:catAx>
        <c:axId val="18237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734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2-47BD-9B18-81762C42CCB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2-47BD-9B18-81762C42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8544"/>
        <c:axId val="1"/>
      </c:lineChart>
      <c:catAx>
        <c:axId val="182368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6854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5-4A39-BC7E-010193B37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0840"/>
        <c:axId val="1"/>
      </c:lineChart>
      <c:dateAx>
        <c:axId val="182370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708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F-4FC3-9281-9964817F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3136"/>
        <c:axId val="1"/>
      </c:lineChart>
      <c:catAx>
        <c:axId val="182373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7313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59-4BD6-BB7B-77A34929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15984"/>
        <c:axId val="1"/>
      </c:lineChart>
      <c:catAx>
        <c:axId val="18261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159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0F-4B72-ABA4-80E94C31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12376"/>
        <c:axId val="1"/>
      </c:lineChart>
      <c:catAx>
        <c:axId val="1826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123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E-403B-925C-D28CD2CE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19840"/>
        <c:axId val="1"/>
      </c:lineChart>
      <c:catAx>
        <c:axId val="181119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1984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F4-4D08-9115-737385CB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10080"/>
        <c:axId val="1"/>
      </c:lineChart>
      <c:catAx>
        <c:axId val="1826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100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15607420517123"/>
          <c:y val="9.079138153184491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272505673734414E-2"/>
          <c:y val="5.3177809182937727E-2"/>
          <c:w val="0.93744668901973072"/>
          <c:h val="0.82101349299511184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900000</c:v>
                </c:pt>
                <c:pt idx="20">
                  <c:v>669000</c:v>
                </c:pt>
                <c:pt idx="21">
                  <c:v>599000</c:v>
                </c:pt>
                <c:pt idx="22">
                  <c:v>702000</c:v>
                </c:pt>
                <c:pt idx="23">
                  <c:v>700000</c:v>
                </c:pt>
                <c:pt idx="24">
                  <c:v>718000</c:v>
                </c:pt>
                <c:pt idx="25">
                  <c:v>815000</c:v>
                </c:pt>
                <c:pt idx="26">
                  <c:v>877000</c:v>
                </c:pt>
                <c:pt idx="27">
                  <c:v>936000</c:v>
                </c:pt>
                <c:pt idx="28">
                  <c:v>1007000</c:v>
                </c:pt>
                <c:pt idx="29">
                  <c:v>974000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3-475D-8448-7A1C892B736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  <c:pt idx="14">
                  <c:v>359764</c:v>
                </c:pt>
                <c:pt idx="15">
                  <c:v>478081</c:v>
                </c:pt>
                <c:pt idx="16">
                  <c:v>421684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3-475D-8448-7A1C892B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10736"/>
        <c:axId val="1"/>
      </c:lineChart>
      <c:catAx>
        <c:axId val="1826107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10736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30101893172969"/>
          <c:y val="0.91828997320780281"/>
          <c:w val="4.7986302180169027E-2"/>
          <c:h val="7.52271446978143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3084004602991945"/>
          <c:h val="0.59012381252641088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D-4A21-B2D7-7F6B73F1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14672"/>
        <c:axId val="1"/>
      </c:lineChart>
      <c:dateAx>
        <c:axId val="182614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14672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03107019562715"/>
          <c:y val="0.92839562138046228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4005170704920338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395371545532341E-2"/>
          <c:y val="0.10666672453706845"/>
          <c:w val="0.94929123132001014"/>
          <c:h val="0.644444794078121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  <c:pt idx="19">
                  <c:v>273492</c:v>
                </c:pt>
                <c:pt idx="20">
                  <c:v>296128</c:v>
                </c:pt>
                <c:pt idx="21">
                  <c:v>275272</c:v>
                </c:pt>
                <c:pt idx="22">
                  <c:v>275272</c:v>
                </c:pt>
                <c:pt idx="23">
                  <c:v>275272</c:v>
                </c:pt>
                <c:pt idx="24">
                  <c:v>275272</c:v>
                </c:pt>
                <c:pt idx="25">
                  <c:v>275272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B-4C63-BEA1-9BAFD3A8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32816"/>
        <c:axId val="1"/>
      </c:lineChart>
      <c:catAx>
        <c:axId val="18283281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32816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530756325232336"/>
          <c:y val="0.93555606312720441"/>
          <c:w val="3.7816943574540914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5461416528743"/>
          <c:y val="3.53536879265158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8487138842916"/>
          <c:y val="0.12626317116612792"/>
          <c:w val="0.85118446834963279"/>
          <c:h val="0.5681842702475756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DF-45AD-8398-235144A5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31504"/>
        <c:axId val="1"/>
      </c:lineChart>
      <c:catAx>
        <c:axId val="182831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31504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839964174329224"/>
          <c:y val="0.92677167635937896"/>
          <c:w val="0.12063144120981552"/>
          <c:h val="5.808105873641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704457195362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1330062887333175"/>
          <c:w val="0.85435851576934185"/>
          <c:h val="0.5935967730102815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5B-40C1-84D9-18A3CDAD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31832"/>
        <c:axId val="1"/>
      </c:lineChart>
      <c:catAx>
        <c:axId val="182831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318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4937420713734"/>
          <c:y val="0.92610948818201599"/>
          <c:w val="9.5183566186383045E-2"/>
          <c:h val="5.6650314436665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51258702681195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6687935754058"/>
          <c:y val="0.11274536789926064"/>
          <c:w val="0.85101627035585581"/>
          <c:h val="0.62990346848065171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77-45D4-AD09-4F18D3CA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26912"/>
        <c:axId val="1"/>
      </c:lineChart>
      <c:catAx>
        <c:axId val="18282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26912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65961432373283"/>
          <c:y val="0.94117872333295827"/>
          <c:w val="0.13205424884832245"/>
          <c:h val="4.6568738914911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85-441E-86C1-BA994AD9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60472"/>
        <c:axId val="1"/>
      </c:lineChart>
      <c:catAx>
        <c:axId val="18116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6047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C0-42F3-B222-C2501A180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9488"/>
        <c:axId val="1"/>
      </c:lineChart>
      <c:catAx>
        <c:axId val="1811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594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26-4AF8-A712-EC7BBBF4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66376"/>
        <c:axId val="1"/>
      </c:lineChart>
      <c:catAx>
        <c:axId val="18116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663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7-4953-B837-818648441EB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7-4953-B837-81864844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9160"/>
        <c:axId val="1"/>
      </c:lineChart>
      <c:catAx>
        <c:axId val="181159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591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F-4E46-B4F0-641C03A1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63424"/>
        <c:axId val="1"/>
      </c:lineChart>
      <c:dateAx>
        <c:axId val="181163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634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7-4604-B6E0-73609B10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3344"/>
        <c:axId val="1"/>
      </c:lineChart>
      <c:catAx>
        <c:axId val="181473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33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30480</xdr:rowOff>
    </xdr:from>
    <xdr:to>
      <xdr:col>0</xdr:col>
      <xdr:colOff>0</xdr:colOff>
      <xdr:row>84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7620</xdr:rowOff>
    </xdr:from>
    <xdr:to>
      <xdr:col>21</xdr:col>
      <xdr:colOff>7620</xdr:colOff>
      <xdr:row>80</xdr:row>
      <xdr:rowOff>160020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7620</xdr:colOff>
      <xdr:row>82</xdr:row>
      <xdr:rowOff>91440</xdr:rowOff>
    </xdr:from>
    <xdr:to>
      <xdr:col>20</xdr:col>
      <xdr:colOff>685800</xdr:colOff>
      <xdr:row>103</xdr:row>
      <xdr:rowOff>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7620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403860</xdr:colOff>
      <xdr:row>30</xdr:row>
      <xdr:rowOff>38100</xdr:rowOff>
    </xdr:from>
    <xdr:ext cx="76200" cy="20193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4023360" y="5768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5" name="Text Box 1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40" name="Text Box 92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46" name="Text Box 98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52" name="Text Box 104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58" name="Text Box 110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403860</xdr:colOff>
      <xdr:row>30</xdr:row>
      <xdr:rowOff>38100</xdr:rowOff>
    </xdr:from>
    <xdr:ext cx="83820" cy="218440"/>
    <xdr:sp macro="" textlink="">
      <xdr:nvSpPr>
        <xdr:cNvPr id="2164" name="Text Box 116"/>
        <xdr:cNvSpPr txBox="1">
          <a:spLocks noChangeArrowheads="1"/>
        </xdr:cNvSpPr>
      </xdr:nvSpPr>
      <xdr:spPr bwMode="auto">
        <a:xfrm>
          <a:off x="206959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0" name="Text Box 122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1" name="Text Box 123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2" name="Text Box 124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3" name="Text Box 125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4" name="Text Box 126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5" name="Text Box 127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6" name="Text Box 128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7" name="Text Box 129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8" name="Text Box 130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9" name="Text Box 131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80" name="Text Box 132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403860</xdr:colOff>
      <xdr:row>30</xdr:row>
      <xdr:rowOff>38100</xdr:rowOff>
    </xdr:from>
    <xdr:ext cx="83820" cy="218440"/>
    <xdr:sp macro="" textlink="">
      <xdr:nvSpPr>
        <xdr:cNvPr id="2181" name="Text Box 133"/>
        <xdr:cNvSpPr txBox="1">
          <a:spLocks noChangeArrowheads="1"/>
        </xdr:cNvSpPr>
      </xdr:nvSpPr>
      <xdr:spPr bwMode="auto">
        <a:xfrm>
          <a:off x="2899410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87" name="Text Box 139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88" name="Text Box 140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89" name="Text Box 141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0" name="Text Box 142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1" name="Text Box 143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2" name="Text Box 144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3" name="Text Box 145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4" name="Text Box 146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5" name="Text Box 147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6" name="Text Box 148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7" name="Text Box 149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8" name="Text Box 150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ColWidth="9.109375" defaultRowHeight="13.2" x14ac:dyDescent="0.25"/>
  <cols>
    <col min="1" max="1" width="41.33203125" style="2" customWidth="1"/>
    <col min="2" max="2" width="11.44140625" style="2" bestFit="1" customWidth="1"/>
    <col min="3" max="3" width="12.33203125" style="2" bestFit="1" customWidth="1"/>
    <col min="4" max="4" width="37.33203125" style="2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5546875" style="2" bestFit="1" customWidth="1"/>
    <col min="22" max="22" width="3.109375" style="2" customWidth="1"/>
    <col min="23" max="23" width="11.88671875" style="2" bestFit="1" customWidth="1"/>
    <col min="24" max="24" width="10.33203125" style="2" customWidth="1"/>
    <col min="25" max="25" width="12.33203125" style="2" bestFit="1" customWidth="1"/>
    <col min="26" max="26" width="9.88671875" style="2" customWidth="1"/>
    <col min="27" max="27" width="2" style="2" customWidth="1"/>
    <col min="28" max="30" width="9.33203125" style="2" bestFit="1" customWidth="1"/>
    <col min="31" max="31" width="10.44140625" style="2" bestFit="1" customWidth="1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51" customHeight="1" thickBot="1" x14ac:dyDescent="0.3">
      <c r="A1" s="2" t="s">
        <v>0</v>
      </c>
      <c r="B1" s="3">
        <f ca="1">TODAY()</f>
        <v>37221</v>
      </c>
      <c r="F1" s="4" t="s">
        <v>1</v>
      </c>
      <c r="G1" s="5">
        <v>700000</v>
      </c>
      <c r="H1" s="6"/>
      <c r="I1" s="7" t="s">
        <v>2</v>
      </c>
      <c r="J1" s="8">
        <v>115000</v>
      </c>
      <c r="O1" s="42" t="s">
        <v>3</v>
      </c>
      <c r="P1" s="11">
        <f ca="1">TODAY()+2</f>
        <v>37223</v>
      </c>
      <c r="Q1" s="12">
        <v>800000</v>
      </c>
      <c r="S1" s="42" t="s">
        <v>4</v>
      </c>
      <c r="T1" s="11">
        <f ca="1">TODAY()+2</f>
        <v>37223</v>
      </c>
      <c r="U1" s="12">
        <v>136000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37222</v>
      </c>
      <c r="D2" s="14"/>
      <c r="P2" s="11">
        <f ca="1">TODAY()+3</f>
        <v>37224</v>
      </c>
      <c r="Q2" s="12">
        <v>850000</v>
      </c>
      <c r="T2" s="11">
        <f ca="1">TODAY()+3</f>
        <v>37224</v>
      </c>
      <c r="U2" s="12">
        <v>157000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37220</v>
      </c>
      <c r="L3" s="23">
        <f ca="1">TODAY()</f>
        <v>37221</v>
      </c>
      <c r="M3" s="24" t="s">
        <v>17</v>
      </c>
      <c r="P3" s="11">
        <f ca="1">TODAY()+4</f>
        <v>37225</v>
      </c>
      <c r="Q3" s="12">
        <v>820000</v>
      </c>
      <c r="T3" s="11">
        <f ca="1">TODAY()+4</f>
        <v>37225</v>
      </c>
      <c r="U3" s="12">
        <v>154000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8" thickBot="1" x14ac:dyDescent="0.3">
      <c r="A4" s="2" t="s">
        <v>14</v>
      </c>
      <c r="B4" s="16">
        <v>51</v>
      </c>
      <c r="C4" s="17">
        <v>32</v>
      </c>
      <c r="D4" s="18">
        <f>AVERAGE(B4,C4)</f>
        <v>41.5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8" thickBot="1" x14ac:dyDescent="0.3">
      <c r="A5" s="19"/>
      <c r="B5" s="20"/>
      <c r="C5" s="1" t="s">
        <v>94</v>
      </c>
      <c r="D5" s="19"/>
      <c r="E5" s="20"/>
      <c r="F5" s="1" t="s">
        <v>94</v>
      </c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8" thickBot="1" x14ac:dyDescent="0.3">
      <c r="A6" s="25" t="s">
        <v>18</v>
      </c>
      <c r="B6" s="40">
        <v>-750000</v>
      </c>
      <c r="C6" s="12">
        <v>-703000</v>
      </c>
      <c r="D6" s="25" t="s">
        <v>19</v>
      </c>
      <c r="E6" s="26">
        <v>-127000</v>
      </c>
      <c r="F6" s="12">
        <v>-119000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0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5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5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5">
      <c r="A9" s="25" t="s">
        <v>52</v>
      </c>
      <c r="B9" s="40">
        <v>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5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5">
      <c r="A11" s="25" t="s">
        <v>25</v>
      </c>
      <c r="B11" s="40">
        <f>-93283-0-0-20000-7383+20666</f>
        <v>-100000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5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8" thickBot="1" x14ac:dyDescent="0.3">
      <c r="A13" s="25" t="s">
        <v>16</v>
      </c>
      <c r="B13" s="40">
        <v>0</v>
      </c>
      <c r="C13" s="1"/>
      <c r="D13" s="25" t="s">
        <v>27</v>
      </c>
      <c r="E13" s="26"/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8" thickBot="1" x14ac:dyDescent="0.3">
      <c r="A14" s="25" t="s">
        <v>55</v>
      </c>
      <c r="B14" s="40">
        <v>0</v>
      </c>
      <c r="C14" s="14"/>
      <c r="D14" s="33" t="s">
        <v>28</v>
      </c>
      <c r="E14" s="34">
        <f>SUM(E6:E13)</f>
        <v>-147000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5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5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>
        <f>308776+50988</f>
        <v>359764</v>
      </c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5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>
        <f>397344+80737</f>
        <v>478081</v>
      </c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5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>
        <f>355497+66187</f>
        <v>421684</v>
      </c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5">
      <c r="A19" s="25" t="s">
        <v>67</v>
      </c>
      <c r="B19" s="40">
        <v>0</v>
      </c>
      <c r="C19" s="56"/>
      <c r="D19" s="25" t="s">
        <v>34</v>
      </c>
      <c r="E19" s="26">
        <v>30092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5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5">
      <c r="A21" s="25" t="s">
        <v>77</v>
      </c>
      <c r="B21" s="58">
        <v>0</v>
      </c>
      <c r="C21" s="14"/>
      <c r="D21" s="25" t="s">
        <v>48</v>
      </c>
      <c r="E21" s="26">
        <v>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2710</v>
      </c>
      <c r="AD21" s="14">
        <f t="shared" si="4"/>
        <v>0</v>
      </c>
      <c r="AF21" s="63">
        <f t="shared" si="3"/>
        <v>37215</v>
      </c>
      <c r="AG21" s="12">
        <f>760000+140000</f>
        <v>900000</v>
      </c>
      <c r="AH21" s="12"/>
      <c r="AJ21" s="64">
        <f t="shared" si="6"/>
        <v>37215</v>
      </c>
      <c r="AK21" s="12">
        <f>238478+35014</f>
        <v>273492</v>
      </c>
      <c r="AL21" s="12"/>
      <c r="AM21" s="12"/>
    </row>
    <row r="22" spans="1:39" x14ac:dyDescent="0.25">
      <c r="A22" s="25" t="s">
        <v>42</v>
      </c>
      <c r="B22" s="40">
        <v>0</v>
      </c>
      <c r="D22" s="60" t="s">
        <v>27</v>
      </c>
      <c r="E22" s="59">
        <v>40000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0</v>
      </c>
      <c r="AF22" s="63">
        <f t="shared" si="3"/>
        <v>37216</v>
      </c>
      <c r="AG22" s="12">
        <f>575000+94000</f>
        <v>669000</v>
      </c>
      <c r="AH22" s="12"/>
      <c r="AJ22" s="64">
        <f t="shared" si="6"/>
        <v>37216</v>
      </c>
      <c r="AK22" s="12">
        <f>264598+31530</f>
        <v>296128</v>
      </c>
      <c r="AL22" s="12"/>
      <c r="AM22" s="12"/>
    </row>
    <row r="23" spans="1:39" x14ac:dyDescent="0.25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0</v>
      </c>
      <c r="AF23" s="63">
        <f t="shared" si="3"/>
        <v>37217</v>
      </c>
      <c r="AG23" s="12">
        <f>515000+84000</f>
        <v>599000</v>
      </c>
      <c r="AH23" s="12"/>
      <c r="AJ23" s="64">
        <f t="shared" si="6"/>
        <v>37217</v>
      </c>
      <c r="AK23" s="12">
        <f>245180+30092</f>
        <v>275272</v>
      </c>
      <c r="AL23" s="12"/>
      <c r="AM23" s="12"/>
    </row>
    <row r="24" spans="1:39" x14ac:dyDescent="0.25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0</v>
      </c>
      <c r="AF24" s="63">
        <f t="shared" si="3"/>
        <v>37218</v>
      </c>
      <c r="AG24" s="12">
        <f>600000+102000</f>
        <v>702000</v>
      </c>
      <c r="AH24" s="12"/>
      <c r="AJ24" s="64">
        <f t="shared" si="6"/>
        <v>37218</v>
      </c>
      <c r="AK24" s="12">
        <f>245180+30092</f>
        <v>275272</v>
      </c>
      <c r="AL24" s="12"/>
      <c r="AM24" s="12"/>
    </row>
    <row r="25" spans="1:39" x14ac:dyDescent="0.25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0</v>
      </c>
      <c r="AF25" s="63">
        <f t="shared" si="3"/>
        <v>37219</v>
      </c>
      <c r="AG25" s="12">
        <f>600000+100000</f>
        <v>700000</v>
      </c>
      <c r="AH25" s="12"/>
      <c r="AJ25" s="64">
        <f t="shared" si="6"/>
        <v>37219</v>
      </c>
      <c r="AK25" s="12">
        <f>245180+30092</f>
        <v>275272</v>
      </c>
      <c r="AL25" s="12"/>
      <c r="AM25" s="12"/>
    </row>
    <row r="26" spans="1:39" x14ac:dyDescent="0.25">
      <c r="A26" s="25" t="s">
        <v>30</v>
      </c>
      <c r="B26" s="40">
        <v>-2400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0</v>
      </c>
      <c r="AF26" s="63">
        <f t="shared" si="3"/>
        <v>37220</v>
      </c>
      <c r="AG26" s="12">
        <f>615000+103000</f>
        <v>718000</v>
      </c>
      <c r="AH26" s="12"/>
      <c r="AJ26" s="64">
        <f t="shared" si="6"/>
        <v>37220</v>
      </c>
      <c r="AK26" s="12">
        <f>245180+30092</f>
        <v>275272</v>
      </c>
      <c r="AL26" s="12"/>
      <c r="AM26" s="12"/>
    </row>
    <row r="27" spans="1:39" x14ac:dyDescent="0.25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0</v>
      </c>
      <c r="AF27" s="63">
        <f t="shared" si="3"/>
        <v>37221</v>
      </c>
      <c r="AG27" s="12">
        <f>700000+115000</f>
        <v>815000</v>
      </c>
      <c r="AH27" s="12"/>
      <c r="AJ27" s="64">
        <f t="shared" si="6"/>
        <v>37221</v>
      </c>
      <c r="AK27" s="12">
        <f>245180+30092</f>
        <v>275272</v>
      </c>
      <c r="AL27" s="12"/>
      <c r="AM27" s="12"/>
    </row>
    <row r="28" spans="1:39" ht="13.8" thickBot="1" x14ac:dyDescent="0.3">
      <c r="A28" s="25" t="s">
        <v>51</v>
      </c>
      <c r="B28" s="26">
        <v>0</v>
      </c>
      <c r="C28" s="57">
        <f>SUM(B29,B63)</f>
        <v>0</v>
      </c>
      <c r="D28" s="60" t="s">
        <v>35</v>
      </c>
      <c r="E28" s="59">
        <v>3797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0</v>
      </c>
      <c r="AF28" s="11">
        <f t="shared" si="3"/>
        <v>37222</v>
      </c>
      <c r="AG28" s="12">
        <f>750000+127000</f>
        <v>877000</v>
      </c>
      <c r="AH28" s="12"/>
      <c r="AJ28" s="15">
        <f t="shared" si="6"/>
        <v>37222</v>
      </c>
      <c r="AK28" s="12"/>
      <c r="AL28" s="12"/>
      <c r="AM28" s="12"/>
    </row>
    <row r="29" spans="1:39" ht="13.8" thickBot="1" x14ac:dyDescent="0.3">
      <c r="A29" s="33" t="s">
        <v>28</v>
      </c>
      <c r="B29" s="34">
        <f>SUM(B6:B28)+B12</f>
        <v>-903732</v>
      </c>
      <c r="C29" s="14"/>
      <c r="D29" s="33" t="s">
        <v>36</v>
      </c>
      <c r="E29" s="34">
        <f>SUM(E16:E28)</f>
        <v>147000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0</v>
      </c>
      <c r="AF29" s="11">
        <f t="shared" si="3"/>
        <v>37223</v>
      </c>
      <c r="AG29" s="12">
        <f>800000+136000</f>
        <v>936000</v>
      </c>
      <c r="AH29" s="12"/>
      <c r="AJ29" s="15">
        <f t="shared" si="6"/>
        <v>37223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0</v>
      </c>
      <c r="AF30" s="11">
        <f t="shared" si="3"/>
        <v>37224</v>
      </c>
      <c r="AG30" s="12">
        <f>850000+157000</f>
        <v>1007000</v>
      </c>
      <c r="AH30" s="12"/>
      <c r="AJ30" s="15">
        <f t="shared" si="6"/>
        <v>37224</v>
      </c>
      <c r="AK30" s="12"/>
      <c r="AL30" s="12"/>
      <c r="AM30" s="12"/>
    </row>
    <row r="31" spans="1:39" x14ac:dyDescent="0.25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0</v>
      </c>
      <c r="AF31" s="11">
        <f t="shared" si="3"/>
        <v>37225</v>
      </c>
      <c r="AG31" s="12">
        <f>820000+154000</f>
        <v>974000</v>
      </c>
      <c r="AH31" s="48"/>
      <c r="AJ31" s="15">
        <f t="shared" si="6"/>
        <v>37225</v>
      </c>
      <c r="AK31" s="12"/>
      <c r="AL31" s="12"/>
      <c r="AM31" s="12"/>
    </row>
    <row r="32" spans="1:39" x14ac:dyDescent="0.25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5">
      <c r="A33" s="25" t="s">
        <v>33</v>
      </c>
      <c r="B33" s="40">
        <v>10855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0</v>
      </c>
      <c r="AF33" s="11"/>
      <c r="AG33" s="12"/>
      <c r="AJ33" s="15"/>
      <c r="AK33" s="12"/>
      <c r="AL33" s="12"/>
      <c r="AM33" s="12"/>
    </row>
    <row r="34" spans="1:39" x14ac:dyDescent="0.25">
      <c r="A34" s="25" t="s">
        <v>34</v>
      </c>
      <c r="B34" s="40">
        <v>245180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0</v>
      </c>
      <c r="AE34" s="14"/>
      <c r="AF34" s="11"/>
      <c r="AG34" s="12"/>
      <c r="AJ34" s="15"/>
      <c r="AK34" s="12"/>
      <c r="AL34" s="12"/>
      <c r="AM34" s="12"/>
    </row>
    <row r="35" spans="1:39" x14ac:dyDescent="0.25">
      <c r="A35" s="25" t="s">
        <v>81</v>
      </c>
      <c r="B35" s="40">
        <v>50000</v>
      </c>
      <c r="C35" s="12"/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0</v>
      </c>
      <c r="AF35" s="11"/>
      <c r="AJ35" s="15"/>
      <c r="AK35" s="12"/>
      <c r="AL35" s="12"/>
      <c r="AM35" s="12"/>
    </row>
    <row r="36" spans="1:39" x14ac:dyDescent="0.25">
      <c r="A36" s="25" t="s">
        <v>82</v>
      </c>
      <c r="B36" s="40">
        <v>57377</v>
      </c>
      <c r="C36" s="12"/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0</v>
      </c>
      <c r="AF36" s="11"/>
      <c r="AJ36" s="15"/>
      <c r="AK36" s="12"/>
      <c r="AL36" s="12"/>
      <c r="AM36" s="12"/>
    </row>
    <row r="37" spans="1:39" x14ac:dyDescent="0.25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0</v>
      </c>
      <c r="AL37" s="12"/>
      <c r="AM37" s="12"/>
    </row>
    <row r="38" spans="1:39" x14ac:dyDescent="0.25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0</v>
      </c>
      <c r="AL38" s="12"/>
      <c r="AM38" s="12"/>
    </row>
    <row r="39" spans="1:39" x14ac:dyDescent="0.25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0</v>
      </c>
      <c r="AJ39" s="12"/>
      <c r="AK39" s="12"/>
      <c r="AL39" s="12"/>
      <c r="AM39" s="12"/>
    </row>
    <row r="40" spans="1:39" x14ac:dyDescent="0.25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0</v>
      </c>
      <c r="AJ40" s="12"/>
      <c r="AK40" s="12"/>
      <c r="AL40" s="12"/>
      <c r="AM40" s="12"/>
    </row>
    <row r="41" spans="1:39" x14ac:dyDescent="0.25">
      <c r="A41" s="25" t="s">
        <v>79</v>
      </c>
      <c r="B41" s="40">
        <v>7383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0</v>
      </c>
      <c r="AJ41" s="12"/>
      <c r="AK41" s="12"/>
      <c r="AL41" s="12"/>
      <c r="AM41" s="12"/>
    </row>
    <row r="42" spans="1:39" x14ac:dyDescent="0.25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0</v>
      </c>
      <c r="AJ42" s="12"/>
      <c r="AK42" s="12"/>
      <c r="AL42" s="12"/>
      <c r="AM42" s="12"/>
    </row>
    <row r="43" spans="1:39" x14ac:dyDescent="0.25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0</v>
      </c>
      <c r="AJ43" s="12"/>
      <c r="AK43" s="12"/>
      <c r="AL43" s="12"/>
      <c r="AM43" s="12"/>
    </row>
    <row r="44" spans="1:39" x14ac:dyDescent="0.25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0</v>
      </c>
    </row>
    <row r="45" spans="1:39" x14ac:dyDescent="0.25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0</v>
      </c>
    </row>
    <row r="46" spans="1:39" x14ac:dyDescent="0.25">
      <c r="A46" s="25" t="s">
        <v>70</v>
      </c>
      <c r="B46" s="40">
        <v>20666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0</v>
      </c>
    </row>
    <row r="47" spans="1:39" x14ac:dyDescent="0.25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0</v>
      </c>
    </row>
    <row r="48" spans="1:39" x14ac:dyDescent="0.25">
      <c r="A48" s="25" t="s">
        <v>87</v>
      </c>
      <c r="B48" s="40">
        <v>0</v>
      </c>
      <c r="E48" s="12"/>
    </row>
    <row r="49" spans="1:5" x14ac:dyDescent="0.25">
      <c r="A49" s="25" t="s">
        <v>38</v>
      </c>
      <c r="B49" s="40"/>
      <c r="C49" s="14" t="s">
        <v>15</v>
      </c>
      <c r="E49" s="12"/>
    </row>
    <row r="50" spans="1:5" x14ac:dyDescent="0.25">
      <c r="A50" s="60" t="s">
        <v>48</v>
      </c>
      <c r="B50" s="58">
        <v>35000</v>
      </c>
      <c r="E50" s="12"/>
    </row>
    <row r="51" spans="1:5" x14ac:dyDescent="0.25">
      <c r="A51" s="60" t="s">
        <v>27</v>
      </c>
      <c r="B51" s="58">
        <v>40000</v>
      </c>
      <c r="E51" s="12"/>
    </row>
    <row r="52" spans="1:5" x14ac:dyDescent="0.25">
      <c r="A52" s="25" t="s">
        <v>88</v>
      </c>
      <c r="B52" s="58">
        <v>0</v>
      </c>
      <c r="C52" s="14"/>
      <c r="E52" s="12"/>
    </row>
    <row r="53" spans="1:5" x14ac:dyDescent="0.25">
      <c r="A53" s="25" t="s">
        <v>41</v>
      </c>
      <c r="B53" s="40">
        <v>50000</v>
      </c>
      <c r="C53" s="61"/>
      <c r="E53" s="12"/>
    </row>
    <row r="54" spans="1:5" x14ac:dyDescent="0.25">
      <c r="A54" s="25" t="s">
        <v>39</v>
      </c>
      <c r="B54" s="40">
        <v>0</v>
      </c>
      <c r="C54" s="61"/>
      <c r="E54" s="12"/>
    </row>
    <row r="55" spans="1:5" x14ac:dyDescent="0.25">
      <c r="A55" s="25" t="s">
        <v>40</v>
      </c>
      <c r="B55" s="40">
        <v>0</v>
      </c>
      <c r="C55" s="14"/>
      <c r="E55" s="12"/>
    </row>
    <row r="56" spans="1:5" x14ac:dyDescent="0.25">
      <c r="A56" s="25" t="s">
        <v>75</v>
      </c>
      <c r="B56" s="40">
        <v>31500</v>
      </c>
      <c r="C56" s="14"/>
      <c r="E56" s="12"/>
    </row>
    <row r="57" spans="1:5" x14ac:dyDescent="0.25">
      <c r="A57" s="25" t="s">
        <v>80</v>
      </c>
      <c r="B57" s="58">
        <v>0</v>
      </c>
      <c r="C57" s="14"/>
      <c r="E57" s="12"/>
    </row>
    <row r="58" spans="1:5" x14ac:dyDescent="0.25">
      <c r="A58" s="25" t="s">
        <v>83</v>
      </c>
      <c r="B58" s="40">
        <v>0</v>
      </c>
      <c r="C58" s="14"/>
      <c r="E58" s="12"/>
    </row>
    <row r="59" spans="1:5" x14ac:dyDescent="0.25">
      <c r="A59" s="25" t="s">
        <v>84</v>
      </c>
      <c r="B59" s="40">
        <v>20000</v>
      </c>
      <c r="C59" s="14"/>
    </row>
    <row r="60" spans="1:5" x14ac:dyDescent="0.25">
      <c r="A60" s="25" t="s">
        <v>61</v>
      </c>
      <c r="B60" s="58">
        <v>0</v>
      </c>
      <c r="C60" s="14"/>
    </row>
    <row r="61" spans="1:5" x14ac:dyDescent="0.25">
      <c r="A61" s="25" t="s">
        <v>59</v>
      </c>
      <c r="B61" s="40">
        <v>0</v>
      </c>
      <c r="C61" s="62"/>
    </row>
    <row r="62" spans="1:5" ht="13.8" thickBot="1" x14ac:dyDescent="0.3">
      <c r="A62" s="25" t="s">
        <v>35</v>
      </c>
      <c r="B62" s="40">
        <v>5637</v>
      </c>
    </row>
    <row r="63" spans="1:5" ht="13.8" thickBot="1" x14ac:dyDescent="0.3">
      <c r="A63" s="33" t="s">
        <v>36</v>
      </c>
      <c r="B63" s="34">
        <f>SUM(B31:B62)</f>
        <v>903732</v>
      </c>
    </row>
    <row r="64" spans="1:5" ht="13.8" thickBot="1" x14ac:dyDescent="0.3">
      <c r="A64" s="30"/>
      <c r="B64" s="36"/>
    </row>
    <row r="65" spans="1:2" x14ac:dyDescent="0.25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64"/>
  <sheetViews>
    <sheetView zoomScale="75" workbookViewId="0">
      <selection activeCell="C1" sqref="C1"/>
    </sheetView>
  </sheetViews>
  <sheetFormatPr defaultColWidth="9.109375" defaultRowHeight="13.2" x14ac:dyDescent="0.25"/>
  <cols>
    <col min="1" max="1" width="41.33203125" style="43" customWidth="1"/>
    <col min="2" max="2" width="11.44140625" style="43" bestFit="1" customWidth="1"/>
    <col min="3" max="3" width="11" style="2" bestFit="1" customWidth="1"/>
    <col min="4" max="4" width="37.33203125" style="2" customWidth="1"/>
    <col min="5" max="5" width="11" style="2" customWidth="1"/>
    <col min="6" max="6" width="9.33203125" style="2" customWidth="1"/>
    <col min="7" max="7" width="41.33203125" style="2" customWidth="1"/>
    <col min="8" max="8" width="11.44140625" style="2" bestFit="1" customWidth="1"/>
    <col min="9" max="9" width="11" style="2" bestFit="1" customWidth="1"/>
    <col min="10" max="10" width="37.33203125" style="2" customWidth="1"/>
    <col min="11" max="11" width="9.33203125" style="2" bestFit="1" customWidth="1"/>
    <col min="12" max="12" width="11.109375" style="2" customWidth="1"/>
    <col min="13" max="13" width="41.33203125" style="2" customWidth="1"/>
    <col min="14" max="14" width="11.5546875" style="2" customWidth="1"/>
    <col min="15" max="15" width="11" style="2" customWidth="1"/>
    <col min="16" max="16" width="37.33203125" style="2" customWidth="1"/>
    <col min="17" max="17" width="11" style="2" customWidth="1"/>
    <col min="18" max="18" width="9.109375" style="2"/>
    <col min="19" max="19" width="41.109375" style="2" customWidth="1"/>
    <col min="20" max="20" width="11.44140625" style="2" customWidth="1"/>
    <col min="21" max="21" width="11" style="2" customWidth="1"/>
    <col min="22" max="22" width="37.33203125" style="2" customWidth="1"/>
    <col min="23" max="23" width="11" style="2" customWidth="1"/>
    <col min="24" max="24" width="9.109375" style="2"/>
    <col min="25" max="25" width="41.109375" style="2" hidden="1" customWidth="1"/>
    <col min="26" max="26" width="11.44140625" style="2" hidden="1" customWidth="1"/>
    <col min="27" max="27" width="11" style="2" hidden="1" customWidth="1"/>
    <col min="28" max="28" width="37.33203125" style="2" hidden="1" customWidth="1"/>
    <col min="29" max="29" width="11" style="2" hidden="1" customWidth="1"/>
    <col min="30" max="30" width="9.109375" style="2" hidden="1" customWidth="1"/>
    <col min="31" max="31" width="0" style="2" hidden="1" customWidth="1"/>
    <col min="32" max="16384" width="9.109375" style="2"/>
  </cols>
  <sheetData>
    <row r="1" spans="1:30" ht="27.75" customHeight="1" thickBot="1" x14ac:dyDescent="0.45">
      <c r="A1" s="43" t="s">
        <v>0</v>
      </c>
      <c r="B1" s="44">
        <f ca="1">TODAY()</f>
        <v>37221</v>
      </c>
      <c r="D1" s="67" t="s">
        <v>89</v>
      </c>
      <c r="G1" s="2" t="s">
        <v>0</v>
      </c>
      <c r="H1" s="3">
        <f ca="1">TODAY()</f>
        <v>37221</v>
      </c>
      <c r="J1" s="67" t="s">
        <v>92</v>
      </c>
      <c r="M1" s="2" t="s">
        <v>0</v>
      </c>
      <c r="N1" s="3">
        <f ca="1">TODAY()</f>
        <v>37221</v>
      </c>
      <c r="P1" s="67" t="s">
        <v>91</v>
      </c>
      <c r="S1" s="2" t="s">
        <v>0</v>
      </c>
      <c r="T1" s="3">
        <f ca="1">TODAY()</f>
        <v>37221</v>
      </c>
      <c r="V1" s="67" t="s">
        <v>90</v>
      </c>
      <c r="Y1" s="2" t="s">
        <v>0</v>
      </c>
      <c r="Z1" s="3">
        <f ca="1">TODAY()</f>
        <v>37221</v>
      </c>
      <c r="AB1" s="67" t="s">
        <v>93</v>
      </c>
    </row>
    <row r="2" spans="1:30" ht="13.8" thickBot="1" x14ac:dyDescent="0.3">
      <c r="A2" s="43" t="s">
        <v>10</v>
      </c>
      <c r="B2" s="44">
        <f ca="1">TODAY()+2</f>
        <v>37223</v>
      </c>
      <c r="G2" s="2" t="s">
        <v>10</v>
      </c>
      <c r="H2" s="3">
        <f ca="1">TODAY()+3</f>
        <v>37224</v>
      </c>
      <c r="M2" s="2" t="s">
        <v>10</v>
      </c>
      <c r="N2" s="3">
        <f ca="1">TODAY()+4</f>
        <v>37225</v>
      </c>
      <c r="S2" s="2" t="s">
        <v>10</v>
      </c>
      <c r="T2" s="3">
        <f ca="1">TODAY()+5</f>
        <v>37226</v>
      </c>
      <c r="Y2" s="2" t="s">
        <v>10</v>
      </c>
      <c r="Z2" s="3">
        <f ca="1">TODAY()+4</f>
        <v>37225</v>
      </c>
    </row>
    <row r="3" spans="1:30" ht="25.5" customHeight="1" thickBot="1" x14ac:dyDescent="0.3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  <c r="N3" s="1" t="s">
        <v>11</v>
      </c>
      <c r="O3" s="1" t="s">
        <v>12</v>
      </c>
      <c r="P3" s="1" t="s">
        <v>13</v>
      </c>
      <c r="T3" s="1" t="s">
        <v>11</v>
      </c>
      <c r="U3" s="1" t="s">
        <v>12</v>
      </c>
      <c r="V3" s="1" t="s">
        <v>13</v>
      </c>
      <c r="Z3" s="1" t="s">
        <v>11</v>
      </c>
      <c r="AA3" s="1" t="s">
        <v>12</v>
      </c>
      <c r="AB3" s="1" t="s">
        <v>13</v>
      </c>
    </row>
    <row r="4" spans="1:30" ht="13.8" thickBot="1" x14ac:dyDescent="0.3">
      <c r="A4" s="2" t="s">
        <v>14</v>
      </c>
      <c r="B4" s="16">
        <v>49</v>
      </c>
      <c r="C4" s="17">
        <v>38</v>
      </c>
      <c r="D4" s="18">
        <f>AVERAGE(B4,C4)</f>
        <v>43.5</v>
      </c>
      <c r="G4" s="2" t="s">
        <v>14</v>
      </c>
      <c r="H4" s="16">
        <v>48</v>
      </c>
      <c r="I4" s="17">
        <v>35</v>
      </c>
      <c r="J4" s="18">
        <f>AVERAGE(H4,I4)</f>
        <v>41.5</v>
      </c>
      <c r="M4" s="2" t="s">
        <v>14</v>
      </c>
      <c r="N4" s="16">
        <v>47</v>
      </c>
      <c r="O4" s="17">
        <v>37</v>
      </c>
      <c r="P4" s="18">
        <f>AVERAGE(N4,O4)</f>
        <v>42</v>
      </c>
      <c r="S4" s="2" t="s">
        <v>14</v>
      </c>
      <c r="T4" s="16">
        <v>0</v>
      </c>
      <c r="U4" s="17">
        <v>0</v>
      </c>
      <c r="V4" s="18">
        <f>AVERAGE(T4,U4)</f>
        <v>0</v>
      </c>
      <c r="Y4" s="2" t="s">
        <v>14</v>
      </c>
      <c r="Z4" s="16">
        <v>56</v>
      </c>
      <c r="AA4" s="17">
        <v>40</v>
      </c>
      <c r="AB4" s="18">
        <f>AVERAGE(Z4,AA4)</f>
        <v>48</v>
      </c>
    </row>
    <row r="5" spans="1:30" x14ac:dyDescent="0.25">
      <c r="A5" s="19"/>
      <c r="B5" s="20"/>
      <c r="C5" s="1"/>
      <c r="D5" s="19"/>
      <c r="E5" s="20"/>
      <c r="F5" s="1"/>
      <c r="G5" s="19"/>
      <c r="H5" s="20"/>
      <c r="I5" s="1"/>
      <c r="J5" s="19"/>
      <c r="K5" s="20"/>
      <c r="L5" s="1"/>
      <c r="M5" s="19"/>
      <c r="N5" s="20"/>
      <c r="O5" s="1"/>
      <c r="P5" s="19"/>
      <c r="Q5" s="20"/>
      <c r="R5" s="1"/>
      <c r="S5" s="19"/>
      <c r="T5" s="20"/>
      <c r="U5" s="1"/>
      <c r="V5" s="19"/>
      <c r="W5" s="20"/>
      <c r="X5" s="1"/>
      <c r="Y5" s="19"/>
      <c r="Z5" s="20"/>
      <c r="AA5" s="1"/>
      <c r="AB5" s="19"/>
      <c r="AC5" s="20"/>
      <c r="AD5" s="1"/>
    </row>
    <row r="6" spans="1:30" x14ac:dyDescent="0.25">
      <c r="A6" s="25" t="s">
        <v>18</v>
      </c>
      <c r="B6" s="40">
        <v>-600000</v>
      </c>
      <c r="C6" s="12">
        <v>0</v>
      </c>
      <c r="D6" s="25" t="s">
        <v>19</v>
      </c>
      <c r="E6" s="26">
        <v>-102000</v>
      </c>
      <c r="F6" s="12">
        <v>0</v>
      </c>
      <c r="G6" s="25" t="s">
        <v>18</v>
      </c>
      <c r="H6" s="40">
        <v>-600000</v>
      </c>
      <c r="I6" s="12">
        <v>0</v>
      </c>
      <c r="J6" s="25" t="s">
        <v>19</v>
      </c>
      <c r="K6" s="26">
        <v>-100000</v>
      </c>
      <c r="L6" s="12">
        <v>0</v>
      </c>
      <c r="M6" s="25" t="s">
        <v>18</v>
      </c>
      <c r="N6" s="40">
        <v>-615000</v>
      </c>
      <c r="O6" s="12">
        <v>0</v>
      </c>
      <c r="P6" s="25" t="s">
        <v>19</v>
      </c>
      <c r="Q6" s="26">
        <v>-103000</v>
      </c>
      <c r="R6" s="12">
        <v>0</v>
      </c>
      <c r="S6" s="25" t="s">
        <v>18</v>
      </c>
      <c r="T6" s="40">
        <v>-700000</v>
      </c>
      <c r="U6" s="12">
        <v>0</v>
      </c>
      <c r="V6" s="25" t="s">
        <v>19</v>
      </c>
      <c r="W6" s="26">
        <v>-120000</v>
      </c>
      <c r="X6" s="12">
        <v>0</v>
      </c>
      <c r="Y6" s="25" t="s">
        <v>18</v>
      </c>
      <c r="Z6" s="40">
        <v>-515000</v>
      </c>
      <c r="AA6" s="12">
        <v>0</v>
      </c>
      <c r="AB6" s="25" t="s">
        <v>19</v>
      </c>
      <c r="AC6" s="26">
        <v>-84000</v>
      </c>
      <c r="AD6" s="12">
        <v>0</v>
      </c>
    </row>
    <row r="7" spans="1:30" x14ac:dyDescent="0.25">
      <c r="A7" s="25" t="s">
        <v>47</v>
      </c>
      <c r="B7" s="40"/>
      <c r="D7" s="25" t="s">
        <v>22</v>
      </c>
      <c r="E7" s="26">
        <v>0</v>
      </c>
      <c r="G7" s="25" t="s">
        <v>47</v>
      </c>
      <c r="H7" s="40"/>
      <c r="J7" s="25" t="s">
        <v>22</v>
      </c>
      <c r="K7" s="26">
        <v>0</v>
      </c>
      <c r="M7" s="25" t="s">
        <v>47</v>
      </c>
      <c r="N7" s="40"/>
      <c r="P7" s="25" t="s">
        <v>22</v>
      </c>
      <c r="Q7" s="26">
        <v>0</v>
      </c>
      <c r="S7" s="25" t="s">
        <v>47</v>
      </c>
      <c r="T7" s="40"/>
      <c r="V7" s="25" t="s">
        <v>22</v>
      </c>
      <c r="W7" s="26">
        <v>0</v>
      </c>
      <c r="Y7" s="25" t="s">
        <v>47</v>
      </c>
      <c r="Z7" s="40"/>
      <c r="AB7" s="25" t="s">
        <v>22</v>
      </c>
      <c r="AC7" s="26">
        <v>0</v>
      </c>
    </row>
    <row r="8" spans="1:30" x14ac:dyDescent="0.25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  <c r="M8" s="25" t="s">
        <v>49</v>
      </c>
      <c r="N8" s="40"/>
      <c r="P8" s="25" t="s">
        <v>23</v>
      </c>
      <c r="Q8" s="26"/>
      <c r="S8" s="25" t="s">
        <v>49</v>
      </c>
      <c r="T8" s="40"/>
      <c r="V8" s="25" t="s">
        <v>23</v>
      </c>
      <c r="W8" s="26"/>
      <c r="Y8" s="25" t="s">
        <v>49</v>
      </c>
      <c r="Z8" s="40"/>
      <c r="AB8" s="25" t="s">
        <v>23</v>
      </c>
      <c r="AC8" s="26"/>
    </row>
    <row r="9" spans="1:30" x14ac:dyDescent="0.25">
      <c r="A9" s="60" t="s">
        <v>52</v>
      </c>
      <c r="B9" s="58">
        <v>-50000</v>
      </c>
      <c r="C9" s="66">
        <v>0</v>
      </c>
      <c r="D9" s="25" t="s">
        <v>25</v>
      </c>
      <c r="E9" s="26">
        <v>-20000</v>
      </c>
      <c r="G9" s="60" t="s">
        <v>52</v>
      </c>
      <c r="H9" s="58">
        <v>-50000</v>
      </c>
      <c r="I9" s="66"/>
      <c r="J9" s="25" t="s">
        <v>25</v>
      </c>
      <c r="K9" s="26">
        <v>-20000</v>
      </c>
      <c r="M9" s="60" t="s">
        <v>52</v>
      </c>
      <c r="N9" s="58">
        <v>-50000</v>
      </c>
      <c r="O9" s="66"/>
      <c r="P9" s="25" t="s">
        <v>25</v>
      </c>
      <c r="Q9" s="26">
        <v>-20000</v>
      </c>
      <c r="S9" s="60" t="s">
        <v>52</v>
      </c>
      <c r="T9" s="58">
        <v>-50000</v>
      </c>
      <c r="U9" s="66"/>
      <c r="V9" s="25" t="s">
        <v>25</v>
      </c>
      <c r="W9" s="26">
        <v>-20000</v>
      </c>
      <c r="Y9" s="60" t="s">
        <v>52</v>
      </c>
      <c r="Z9" s="58">
        <v>-50000</v>
      </c>
      <c r="AA9" s="66"/>
      <c r="AB9" s="25" t="s">
        <v>25</v>
      </c>
      <c r="AC9" s="26">
        <v>-20000</v>
      </c>
    </row>
    <row r="10" spans="1:30" x14ac:dyDescent="0.25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41" t="s">
        <v>71</v>
      </c>
      <c r="H10" s="40">
        <v>0</v>
      </c>
      <c r="I10" s="14" t="s">
        <v>15</v>
      </c>
      <c r="J10" s="25" t="s">
        <v>44</v>
      </c>
      <c r="K10" s="26"/>
      <c r="M10" s="41" t="s">
        <v>71</v>
      </c>
      <c r="N10" s="40">
        <v>0</v>
      </c>
      <c r="O10" s="14" t="s">
        <v>15</v>
      </c>
      <c r="P10" s="25" t="s">
        <v>44</v>
      </c>
      <c r="Q10" s="26"/>
      <c r="S10" s="41" t="s">
        <v>71</v>
      </c>
      <c r="T10" s="40">
        <v>0</v>
      </c>
      <c r="U10" s="14" t="s">
        <v>15</v>
      </c>
      <c r="V10" s="25" t="s">
        <v>44</v>
      </c>
      <c r="W10" s="26"/>
      <c r="Y10" s="41" t="s">
        <v>71</v>
      </c>
      <c r="Z10" s="40">
        <v>0</v>
      </c>
      <c r="AA10" s="14" t="s">
        <v>15</v>
      </c>
      <c r="AB10" s="25" t="s">
        <v>44</v>
      </c>
      <c r="AC10" s="26"/>
    </row>
    <row r="11" spans="1:30" x14ac:dyDescent="0.25">
      <c r="A11" s="25" t="s">
        <v>25</v>
      </c>
      <c r="B11" s="40">
        <f>-96283-0-0-20000-7383+20666</f>
        <v>-103000</v>
      </c>
      <c r="C11" s="40"/>
      <c r="D11" s="25" t="s">
        <v>26</v>
      </c>
      <c r="E11" s="26">
        <v>0</v>
      </c>
      <c r="G11" s="25" t="s">
        <v>25</v>
      </c>
      <c r="H11" s="40">
        <f>-96283-0-0-20000-7383+20666</f>
        <v>-103000</v>
      </c>
      <c r="I11" s="40"/>
      <c r="J11" s="25" t="s">
        <v>26</v>
      </c>
      <c r="K11" s="26">
        <v>0</v>
      </c>
      <c r="M11" s="25" t="s">
        <v>25</v>
      </c>
      <c r="N11" s="40">
        <f>-96283-0-0-20000-7383+20666</f>
        <v>-103000</v>
      </c>
      <c r="O11" s="40"/>
      <c r="P11" s="25" t="s">
        <v>26</v>
      </c>
      <c r="Q11" s="26">
        <v>0</v>
      </c>
      <c r="S11" s="25" t="s">
        <v>25</v>
      </c>
      <c r="T11" s="40">
        <f>-96283-0-0-20000-7383+20666</f>
        <v>-103000</v>
      </c>
      <c r="U11" s="40"/>
      <c r="V11" s="25" t="s">
        <v>26</v>
      </c>
      <c r="W11" s="26">
        <v>0</v>
      </c>
      <c r="Y11" s="25" t="s">
        <v>25</v>
      </c>
      <c r="Z11" s="40">
        <f>-118283-0-0-20000-7383+20666</f>
        <v>-125000</v>
      </c>
      <c r="AA11" s="40"/>
      <c r="AB11" s="25" t="s">
        <v>26</v>
      </c>
      <c r="AC11" s="26">
        <v>0</v>
      </c>
    </row>
    <row r="12" spans="1:30" x14ac:dyDescent="0.25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25" t="s">
        <v>63</v>
      </c>
      <c r="H12" s="40">
        <v>-20666</v>
      </c>
      <c r="I12" s="14"/>
      <c r="J12" s="41" t="s">
        <v>46</v>
      </c>
      <c r="K12" s="40">
        <v>0</v>
      </c>
      <c r="M12" s="25" t="s">
        <v>63</v>
      </c>
      <c r="N12" s="40">
        <v>-20666</v>
      </c>
      <c r="O12" s="14"/>
      <c r="P12" s="41" t="s">
        <v>46</v>
      </c>
      <c r="Q12" s="40">
        <v>0</v>
      </c>
      <c r="S12" s="25" t="s">
        <v>63</v>
      </c>
      <c r="T12" s="40">
        <v>-20666</v>
      </c>
      <c r="U12" s="14"/>
      <c r="V12" s="41" t="s">
        <v>46</v>
      </c>
      <c r="W12" s="40">
        <v>0</v>
      </c>
      <c r="Y12" s="25" t="s">
        <v>63</v>
      </c>
      <c r="Z12" s="40">
        <v>-20666</v>
      </c>
      <c r="AA12" s="14"/>
      <c r="AB12" s="41" t="s">
        <v>46</v>
      </c>
      <c r="AC12" s="40">
        <v>0</v>
      </c>
    </row>
    <row r="13" spans="1:30" ht="13.8" thickBot="1" x14ac:dyDescent="0.3">
      <c r="A13" s="25" t="s">
        <v>16</v>
      </c>
      <c r="B13" s="40">
        <v>0</v>
      </c>
      <c r="C13" s="1"/>
      <c r="D13" s="60" t="s">
        <v>27</v>
      </c>
      <c r="E13" s="59">
        <v>-2641</v>
      </c>
      <c r="G13" s="25" t="s">
        <v>16</v>
      </c>
      <c r="H13" s="40">
        <v>0</v>
      </c>
      <c r="I13" s="1"/>
      <c r="J13" s="60" t="s">
        <v>27</v>
      </c>
      <c r="K13" s="59">
        <v>-4641</v>
      </c>
      <c r="M13" s="25" t="s">
        <v>16</v>
      </c>
      <c r="N13" s="40">
        <v>0</v>
      </c>
      <c r="O13" s="1"/>
      <c r="P13" s="60" t="s">
        <v>27</v>
      </c>
      <c r="Q13" s="59">
        <v>-1641</v>
      </c>
      <c r="S13" s="25" t="s">
        <v>16</v>
      </c>
      <c r="T13" s="40">
        <v>0</v>
      </c>
      <c r="U13" s="1"/>
      <c r="V13" s="25" t="s">
        <v>27</v>
      </c>
      <c r="W13" s="26">
        <v>0</v>
      </c>
      <c r="Y13" s="25" t="s">
        <v>16</v>
      </c>
      <c r="Z13" s="40">
        <v>0</v>
      </c>
      <c r="AA13" s="1"/>
      <c r="AB13" s="60" t="s">
        <v>27</v>
      </c>
      <c r="AC13" s="59">
        <v>-20641</v>
      </c>
    </row>
    <row r="14" spans="1:30" ht="13.8" thickBot="1" x14ac:dyDescent="0.3">
      <c r="A14" s="25" t="s">
        <v>55</v>
      </c>
      <c r="B14" s="40">
        <v>0</v>
      </c>
      <c r="C14" s="14"/>
      <c r="D14" s="33" t="s">
        <v>28</v>
      </c>
      <c r="E14" s="34">
        <f>SUM(E6:E13)</f>
        <v>-124641</v>
      </c>
      <c r="G14" s="25" t="s">
        <v>55</v>
      </c>
      <c r="H14" s="40">
        <v>0</v>
      </c>
      <c r="I14" s="14"/>
      <c r="J14" s="33" t="s">
        <v>28</v>
      </c>
      <c r="K14" s="34">
        <f>SUM(K6:K13)</f>
        <v>-124641</v>
      </c>
      <c r="M14" s="25" t="s">
        <v>55</v>
      </c>
      <c r="N14" s="40">
        <v>0</v>
      </c>
      <c r="O14" s="14"/>
      <c r="P14" s="33" t="s">
        <v>28</v>
      </c>
      <c r="Q14" s="34">
        <f>SUM(Q6:Q13)</f>
        <v>-124641</v>
      </c>
      <c r="S14" s="25" t="s">
        <v>55</v>
      </c>
      <c r="T14" s="40">
        <v>0</v>
      </c>
      <c r="U14" s="14"/>
      <c r="V14" s="33" t="s">
        <v>28</v>
      </c>
      <c r="W14" s="34">
        <f>SUM(W6:W13)</f>
        <v>-140000</v>
      </c>
      <c r="Y14" s="25" t="s">
        <v>55</v>
      </c>
      <c r="Z14" s="40">
        <v>0</v>
      </c>
      <c r="AA14" s="14"/>
      <c r="AB14" s="33" t="s">
        <v>28</v>
      </c>
      <c r="AC14" s="34">
        <f>SUM(AC6:AC13)</f>
        <v>-124641</v>
      </c>
    </row>
    <row r="15" spans="1:30" x14ac:dyDescent="0.25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  <c r="M15" s="25" t="s">
        <v>23</v>
      </c>
      <c r="N15" s="40"/>
      <c r="O15" s="14"/>
      <c r="P15" s="25"/>
      <c r="Q15" s="26"/>
      <c r="R15" s="14">
        <f>+Q14+Q29</f>
        <v>0</v>
      </c>
      <c r="S15" s="25" t="s">
        <v>23</v>
      </c>
      <c r="T15" s="40"/>
      <c r="U15" s="14"/>
      <c r="V15" s="25"/>
      <c r="W15" s="26"/>
      <c r="X15" s="14">
        <f>+W14+W29</f>
        <v>0</v>
      </c>
      <c r="Y15" s="25" t="s">
        <v>23</v>
      </c>
      <c r="Z15" s="40"/>
      <c r="AA15" s="14"/>
      <c r="AB15" s="25"/>
      <c r="AC15" s="26"/>
      <c r="AD15" s="14">
        <f>+AC14+AC29</f>
        <v>0</v>
      </c>
    </row>
    <row r="16" spans="1:30" x14ac:dyDescent="0.25">
      <c r="A16" s="25" t="s">
        <v>48</v>
      </c>
      <c r="B16" s="40">
        <v>0</v>
      </c>
      <c r="C16" s="14"/>
      <c r="D16" s="25" t="s">
        <v>31</v>
      </c>
      <c r="E16" s="26">
        <v>39111</v>
      </c>
      <c r="G16" s="25" t="s">
        <v>48</v>
      </c>
      <c r="H16" s="40">
        <v>0</v>
      </c>
      <c r="I16" s="14"/>
      <c r="J16" s="25" t="s">
        <v>31</v>
      </c>
      <c r="K16" s="26">
        <v>39111</v>
      </c>
      <c r="M16" s="25" t="s">
        <v>48</v>
      </c>
      <c r="N16" s="40">
        <v>0</v>
      </c>
      <c r="O16" s="14"/>
      <c r="P16" s="25" t="s">
        <v>31</v>
      </c>
      <c r="Q16" s="26">
        <v>39111</v>
      </c>
      <c r="S16" s="25" t="s">
        <v>48</v>
      </c>
      <c r="T16" s="40">
        <v>0</v>
      </c>
      <c r="U16" s="14"/>
      <c r="V16" s="25" t="s">
        <v>31</v>
      </c>
      <c r="W16" s="26">
        <v>39111</v>
      </c>
      <c r="Y16" s="25" t="s">
        <v>48</v>
      </c>
      <c r="Z16" s="40">
        <v>0</v>
      </c>
      <c r="AA16" s="14"/>
      <c r="AB16" s="25" t="s">
        <v>31</v>
      </c>
      <c r="AC16" s="26">
        <v>39111</v>
      </c>
    </row>
    <row r="17" spans="1:30" x14ac:dyDescent="0.25">
      <c r="A17" s="25" t="s">
        <v>27</v>
      </c>
      <c r="B17" s="40">
        <v>0</v>
      </c>
      <c r="C17" s="14"/>
      <c r="D17" s="25" t="s">
        <v>32</v>
      </c>
      <c r="E17" s="26">
        <v>10000</v>
      </c>
      <c r="G17" s="25" t="s">
        <v>27</v>
      </c>
      <c r="H17" s="40">
        <v>0</v>
      </c>
      <c r="I17" s="14"/>
      <c r="J17" s="25" t="s">
        <v>32</v>
      </c>
      <c r="K17" s="26">
        <v>10000</v>
      </c>
      <c r="M17" s="25" t="s">
        <v>27</v>
      </c>
      <c r="N17" s="40">
        <v>0</v>
      </c>
      <c r="O17" s="14"/>
      <c r="P17" s="25" t="s">
        <v>32</v>
      </c>
      <c r="Q17" s="26">
        <v>10000</v>
      </c>
      <c r="S17" s="25" t="s">
        <v>27</v>
      </c>
      <c r="T17" s="40">
        <v>0</v>
      </c>
      <c r="U17" s="14"/>
      <c r="V17" s="25" t="s">
        <v>32</v>
      </c>
      <c r="W17" s="26">
        <v>10000</v>
      </c>
      <c r="Y17" s="25" t="s">
        <v>27</v>
      </c>
      <c r="Z17" s="40">
        <v>0</v>
      </c>
      <c r="AA17" s="14"/>
      <c r="AB17" s="25" t="s">
        <v>32</v>
      </c>
      <c r="AC17" s="26">
        <v>10000</v>
      </c>
    </row>
    <row r="18" spans="1:30" x14ac:dyDescent="0.25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25" t="s">
        <v>88</v>
      </c>
      <c r="H18" s="40">
        <v>0</v>
      </c>
      <c r="J18" s="25" t="s">
        <v>33</v>
      </c>
      <c r="K18" s="26">
        <v>0</v>
      </c>
      <c r="L18" s="14" t="s">
        <v>15</v>
      </c>
      <c r="M18" s="25" t="s">
        <v>88</v>
      </c>
      <c r="N18" s="40">
        <v>0</v>
      </c>
      <c r="P18" s="25" t="s">
        <v>33</v>
      </c>
      <c r="Q18" s="26">
        <v>0</v>
      </c>
      <c r="R18" s="14" t="s">
        <v>15</v>
      </c>
      <c r="S18" s="25" t="s">
        <v>88</v>
      </c>
      <c r="T18" s="40">
        <v>0</v>
      </c>
      <c r="V18" s="25" t="s">
        <v>33</v>
      </c>
      <c r="W18" s="26">
        <v>0</v>
      </c>
      <c r="X18" s="14" t="s">
        <v>15</v>
      </c>
      <c r="Y18" s="25" t="s">
        <v>88</v>
      </c>
      <c r="Z18" s="40">
        <v>0</v>
      </c>
      <c r="AB18" s="25" t="s">
        <v>33</v>
      </c>
      <c r="AC18" s="26">
        <v>0</v>
      </c>
      <c r="AD18" s="14" t="s">
        <v>15</v>
      </c>
    </row>
    <row r="19" spans="1:30" x14ac:dyDescent="0.25">
      <c r="A19" s="25" t="s">
        <v>67</v>
      </c>
      <c r="B19" s="40">
        <v>0</v>
      </c>
      <c r="C19" s="56"/>
      <c r="D19" s="25" t="s">
        <v>34</v>
      </c>
      <c r="E19" s="26">
        <v>31530</v>
      </c>
      <c r="G19" s="25" t="s">
        <v>67</v>
      </c>
      <c r="H19" s="40">
        <v>0</v>
      </c>
      <c r="I19" s="56"/>
      <c r="J19" s="25" t="s">
        <v>34</v>
      </c>
      <c r="K19" s="26">
        <v>31530</v>
      </c>
      <c r="M19" s="25" t="s">
        <v>67</v>
      </c>
      <c r="N19" s="40">
        <v>0</v>
      </c>
      <c r="O19" s="56"/>
      <c r="P19" s="25" t="s">
        <v>34</v>
      </c>
      <c r="Q19" s="26">
        <v>31530</v>
      </c>
      <c r="S19" s="25" t="s">
        <v>67</v>
      </c>
      <c r="T19" s="40">
        <v>0</v>
      </c>
      <c r="U19" s="56"/>
      <c r="V19" s="25" t="s">
        <v>34</v>
      </c>
      <c r="W19" s="26">
        <v>31530</v>
      </c>
      <c r="Y19" s="25" t="s">
        <v>67</v>
      </c>
      <c r="Z19" s="40">
        <v>0</v>
      </c>
      <c r="AA19" s="56"/>
      <c r="AB19" s="25" t="s">
        <v>34</v>
      </c>
      <c r="AC19" s="26">
        <v>31530</v>
      </c>
    </row>
    <row r="20" spans="1:30" x14ac:dyDescent="0.25">
      <c r="A20" s="25" t="s">
        <v>66</v>
      </c>
      <c r="B20" s="58">
        <v>0</v>
      </c>
      <c r="C20" s="14"/>
      <c r="D20" s="25" t="s">
        <v>38</v>
      </c>
      <c r="E20" s="26">
        <v>0</v>
      </c>
      <c r="G20" s="25" t="s">
        <v>66</v>
      </c>
      <c r="H20" s="58">
        <v>0</v>
      </c>
      <c r="I20" s="14"/>
      <c r="J20" s="25" t="s">
        <v>38</v>
      </c>
      <c r="K20" s="26">
        <v>0</v>
      </c>
      <c r="M20" s="25" t="s">
        <v>66</v>
      </c>
      <c r="N20" s="58">
        <v>0</v>
      </c>
      <c r="O20" s="14"/>
      <c r="P20" s="25" t="s">
        <v>38</v>
      </c>
      <c r="Q20" s="26">
        <v>0</v>
      </c>
      <c r="S20" s="25" t="s">
        <v>66</v>
      </c>
      <c r="T20" s="58">
        <v>0</v>
      </c>
      <c r="U20" s="14"/>
      <c r="V20" s="25" t="s">
        <v>38</v>
      </c>
      <c r="W20" s="26">
        <v>0</v>
      </c>
      <c r="Y20" s="25" t="s">
        <v>66</v>
      </c>
      <c r="Z20" s="58">
        <v>0</v>
      </c>
      <c r="AA20" s="14"/>
      <c r="AB20" s="25" t="s">
        <v>38</v>
      </c>
      <c r="AC20" s="26">
        <v>0</v>
      </c>
    </row>
    <row r="21" spans="1:30" x14ac:dyDescent="0.25">
      <c r="A21" s="25" t="s">
        <v>77</v>
      </c>
      <c r="B21" s="58">
        <v>0</v>
      </c>
      <c r="C21" s="14"/>
      <c r="D21" s="25" t="s">
        <v>48</v>
      </c>
      <c r="E21" s="26">
        <v>20000</v>
      </c>
      <c r="F21" s="25"/>
      <c r="G21" s="25" t="s">
        <v>77</v>
      </c>
      <c r="H21" s="58">
        <v>0</v>
      </c>
      <c r="I21" s="14"/>
      <c r="J21" s="25" t="s">
        <v>48</v>
      </c>
      <c r="K21" s="26">
        <v>20000</v>
      </c>
      <c r="L21" s="25"/>
      <c r="M21" s="25" t="s">
        <v>77</v>
      </c>
      <c r="N21" s="58">
        <v>0</v>
      </c>
      <c r="O21" s="14"/>
      <c r="P21" s="25" t="s">
        <v>48</v>
      </c>
      <c r="Q21" s="26">
        <v>20000</v>
      </c>
      <c r="R21" s="25"/>
      <c r="S21" s="25" t="s">
        <v>77</v>
      </c>
      <c r="T21" s="58">
        <v>0</v>
      </c>
      <c r="U21" s="14"/>
      <c r="V21" s="25" t="s">
        <v>48</v>
      </c>
      <c r="W21" s="26">
        <v>20000</v>
      </c>
      <c r="X21" s="25"/>
      <c r="Y21" s="25" t="s">
        <v>77</v>
      </c>
      <c r="Z21" s="58">
        <v>0</v>
      </c>
      <c r="AA21" s="14"/>
      <c r="AB21" s="25" t="s">
        <v>48</v>
      </c>
      <c r="AC21" s="26">
        <v>20000</v>
      </c>
      <c r="AD21" s="27"/>
    </row>
    <row r="22" spans="1:30" x14ac:dyDescent="0.25">
      <c r="A22" s="25" t="s">
        <v>42</v>
      </c>
      <c r="B22" s="40">
        <v>0</v>
      </c>
      <c r="D22" s="25" t="s">
        <v>27</v>
      </c>
      <c r="E22" s="26">
        <v>0</v>
      </c>
      <c r="F22" s="25"/>
      <c r="G22" s="25" t="s">
        <v>42</v>
      </c>
      <c r="H22" s="40">
        <v>0</v>
      </c>
      <c r="J22" s="25" t="s">
        <v>27</v>
      </c>
      <c r="K22" s="26">
        <v>0</v>
      </c>
      <c r="L22" s="25"/>
      <c r="M22" s="25" t="s">
        <v>42</v>
      </c>
      <c r="N22" s="40">
        <v>0</v>
      </c>
      <c r="P22" s="25" t="s">
        <v>27</v>
      </c>
      <c r="Q22" s="26">
        <v>0</v>
      </c>
      <c r="R22" s="25"/>
      <c r="S22" s="25" t="s">
        <v>42</v>
      </c>
      <c r="T22" s="40">
        <v>0</v>
      </c>
      <c r="V22" s="25" t="s">
        <v>27</v>
      </c>
      <c r="W22" s="26">
        <v>0</v>
      </c>
      <c r="X22" s="25"/>
      <c r="Y22" s="25" t="s">
        <v>42</v>
      </c>
      <c r="Z22" s="40">
        <v>0</v>
      </c>
      <c r="AB22" s="25" t="s">
        <v>27</v>
      </c>
      <c r="AC22" s="26">
        <v>0</v>
      </c>
      <c r="AD22" s="27"/>
    </row>
    <row r="23" spans="1:30" x14ac:dyDescent="0.25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25" t="s">
        <v>43</v>
      </c>
      <c r="H23" s="40">
        <v>0</v>
      </c>
      <c r="I23" s="14"/>
      <c r="J23" s="25" t="s">
        <v>68</v>
      </c>
      <c r="K23" s="40">
        <v>7000</v>
      </c>
      <c r="L23" s="14">
        <v>0</v>
      </c>
      <c r="M23" s="25" t="s">
        <v>43</v>
      </c>
      <c r="N23" s="40">
        <v>0</v>
      </c>
      <c r="O23" s="14"/>
      <c r="P23" s="25" t="s">
        <v>68</v>
      </c>
      <c r="Q23" s="40">
        <v>7000</v>
      </c>
      <c r="R23" s="14">
        <v>0</v>
      </c>
      <c r="S23" s="25" t="s">
        <v>43</v>
      </c>
      <c r="T23" s="40">
        <v>0</v>
      </c>
      <c r="U23" s="14"/>
      <c r="V23" s="25" t="s">
        <v>68</v>
      </c>
      <c r="W23" s="40">
        <v>7000</v>
      </c>
      <c r="X23" s="14">
        <v>0</v>
      </c>
      <c r="Y23" s="25" t="s">
        <v>43</v>
      </c>
      <c r="Z23" s="40">
        <v>0</v>
      </c>
      <c r="AA23" s="14"/>
      <c r="AB23" s="25" t="s">
        <v>68</v>
      </c>
      <c r="AC23" s="40">
        <v>7000</v>
      </c>
      <c r="AD23" s="14">
        <v>0</v>
      </c>
    </row>
    <row r="24" spans="1:30" x14ac:dyDescent="0.25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25" t="s">
        <v>29</v>
      </c>
      <c r="H24" s="40">
        <v>0</v>
      </c>
      <c r="I24" s="14">
        <v>0</v>
      </c>
      <c r="J24" s="25" t="s">
        <v>86</v>
      </c>
      <c r="K24" s="40">
        <v>7000</v>
      </c>
      <c r="L24" s="14">
        <v>0</v>
      </c>
      <c r="M24" s="25" t="s">
        <v>29</v>
      </c>
      <c r="N24" s="40">
        <v>0</v>
      </c>
      <c r="O24" s="14">
        <v>0</v>
      </c>
      <c r="P24" s="25" t="s">
        <v>86</v>
      </c>
      <c r="Q24" s="40">
        <v>7000</v>
      </c>
      <c r="R24" s="14">
        <v>0</v>
      </c>
      <c r="S24" s="25" t="s">
        <v>29</v>
      </c>
      <c r="T24" s="40">
        <v>0</v>
      </c>
      <c r="U24" s="14">
        <v>0</v>
      </c>
      <c r="V24" s="25" t="s">
        <v>86</v>
      </c>
      <c r="W24" s="40">
        <v>7000</v>
      </c>
      <c r="X24" s="14">
        <v>0</v>
      </c>
      <c r="Y24" s="25" t="s">
        <v>29</v>
      </c>
      <c r="Z24" s="40">
        <v>0</v>
      </c>
      <c r="AA24" s="14">
        <v>0</v>
      </c>
      <c r="AB24" s="25" t="s">
        <v>86</v>
      </c>
      <c r="AC24" s="40">
        <v>7000</v>
      </c>
      <c r="AD24" s="14">
        <v>0</v>
      </c>
    </row>
    <row r="25" spans="1:30" x14ac:dyDescent="0.25">
      <c r="A25" s="25" t="s">
        <v>73</v>
      </c>
      <c r="B25" s="40">
        <v>0</v>
      </c>
      <c r="C25" s="14"/>
      <c r="D25" s="25" t="s">
        <v>85</v>
      </c>
      <c r="E25" s="40">
        <v>10000</v>
      </c>
      <c r="G25" s="25" t="s">
        <v>73</v>
      </c>
      <c r="H25" s="40">
        <v>0</v>
      </c>
      <c r="I25" s="14"/>
      <c r="J25" s="25" t="s">
        <v>85</v>
      </c>
      <c r="K25" s="40">
        <v>10000</v>
      </c>
      <c r="M25" s="25" t="s">
        <v>73</v>
      </c>
      <c r="N25" s="40">
        <v>0</v>
      </c>
      <c r="O25" s="14"/>
      <c r="P25" s="25" t="s">
        <v>85</v>
      </c>
      <c r="Q25" s="40">
        <v>10000</v>
      </c>
      <c r="S25" s="25" t="s">
        <v>73</v>
      </c>
      <c r="T25" s="40">
        <v>0</v>
      </c>
      <c r="U25" s="14"/>
      <c r="V25" s="25" t="s">
        <v>85</v>
      </c>
      <c r="W25" s="40">
        <v>10000</v>
      </c>
      <c r="Y25" s="25" t="s">
        <v>73</v>
      </c>
      <c r="Z25" s="40">
        <v>0</v>
      </c>
      <c r="AA25" s="14"/>
      <c r="AB25" s="25" t="s">
        <v>85</v>
      </c>
      <c r="AC25" s="40">
        <v>10000</v>
      </c>
    </row>
    <row r="26" spans="1:30" x14ac:dyDescent="0.25">
      <c r="A26" s="25" t="s">
        <v>30</v>
      </c>
      <c r="B26" s="40">
        <v>-1600</v>
      </c>
      <c r="D26" s="25" t="s">
        <v>69</v>
      </c>
      <c r="E26" s="40">
        <v>0</v>
      </c>
      <c r="G26" s="25" t="s">
        <v>30</v>
      </c>
      <c r="H26" s="40">
        <v>-1600</v>
      </c>
      <c r="J26" s="25" t="s">
        <v>69</v>
      </c>
      <c r="K26" s="40">
        <v>0</v>
      </c>
      <c r="M26" s="25" t="s">
        <v>30</v>
      </c>
      <c r="N26" s="40">
        <v>-1600</v>
      </c>
      <c r="P26" s="25" t="s">
        <v>69</v>
      </c>
      <c r="Q26" s="40">
        <v>0</v>
      </c>
      <c r="S26" s="25" t="s">
        <v>30</v>
      </c>
      <c r="T26" s="40">
        <v>-2400</v>
      </c>
      <c r="V26" s="25" t="s">
        <v>69</v>
      </c>
      <c r="W26" s="40">
        <v>0</v>
      </c>
      <c r="Y26" s="25" t="s">
        <v>30</v>
      </c>
      <c r="Z26" s="40">
        <v>-1600</v>
      </c>
      <c r="AB26" s="25" t="s">
        <v>69</v>
      </c>
      <c r="AC26" s="40">
        <v>0</v>
      </c>
    </row>
    <row r="27" spans="1:30" x14ac:dyDescent="0.25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25" t="s">
        <v>76</v>
      </c>
      <c r="H27" s="40">
        <v>-10000</v>
      </c>
      <c r="I27" s="14"/>
      <c r="J27" s="25" t="s">
        <v>78</v>
      </c>
      <c r="K27" s="58">
        <v>0</v>
      </c>
      <c r="M27" s="25" t="s">
        <v>76</v>
      </c>
      <c r="N27" s="40">
        <v>-10000</v>
      </c>
      <c r="O27" s="14"/>
      <c r="P27" s="25" t="s">
        <v>78</v>
      </c>
      <c r="Q27" s="58">
        <v>0</v>
      </c>
      <c r="S27" s="25" t="s">
        <v>76</v>
      </c>
      <c r="T27" s="40">
        <v>-10000</v>
      </c>
      <c r="U27" s="14"/>
      <c r="V27" s="25" t="s">
        <v>78</v>
      </c>
      <c r="W27" s="58">
        <v>0</v>
      </c>
      <c r="Y27" s="25" t="s">
        <v>76</v>
      </c>
      <c r="Z27" s="40">
        <v>-10000</v>
      </c>
      <c r="AA27" s="14"/>
      <c r="AB27" s="25" t="s">
        <v>78</v>
      </c>
      <c r="AC27" s="58">
        <v>0</v>
      </c>
    </row>
    <row r="28" spans="1:30" ht="13.8" thickBot="1" x14ac:dyDescent="0.3">
      <c r="A28" s="25" t="s">
        <v>51</v>
      </c>
      <c r="B28" s="26">
        <v>0</v>
      </c>
      <c r="C28" s="57">
        <f>SUM(B29,B63)</f>
        <v>0</v>
      </c>
      <c r="D28" s="25" t="s">
        <v>35</v>
      </c>
      <c r="E28" s="26">
        <v>0</v>
      </c>
      <c r="G28" s="25" t="s">
        <v>51</v>
      </c>
      <c r="H28" s="26">
        <v>0</v>
      </c>
      <c r="I28" s="57">
        <f>SUM(H29,H63)</f>
        <v>-93302</v>
      </c>
      <c r="J28" s="25" t="s">
        <v>35</v>
      </c>
      <c r="K28" s="26">
        <v>0</v>
      </c>
      <c r="M28" s="25" t="s">
        <v>51</v>
      </c>
      <c r="N28" s="26">
        <v>0</v>
      </c>
      <c r="O28" s="57">
        <f>SUM(N29,N63)</f>
        <v>0</v>
      </c>
      <c r="P28" s="25" t="s">
        <v>35</v>
      </c>
      <c r="Q28" s="26">
        <v>0</v>
      </c>
      <c r="S28" s="25" t="s">
        <v>51</v>
      </c>
      <c r="T28" s="26">
        <v>0</v>
      </c>
      <c r="U28" s="57">
        <f>SUM(T29,T63)</f>
        <v>0</v>
      </c>
      <c r="V28" s="60" t="s">
        <v>35</v>
      </c>
      <c r="W28" s="59">
        <v>15359</v>
      </c>
      <c r="Y28" s="60" t="s">
        <v>51</v>
      </c>
      <c r="Z28" s="59">
        <v>-16349</v>
      </c>
      <c r="AA28" s="57">
        <f>SUM(Z29,Z63)</f>
        <v>0</v>
      </c>
      <c r="AB28" s="25" t="s">
        <v>35</v>
      </c>
      <c r="AC28" s="26">
        <v>0</v>
      </c>
    </row>
    <row r="29" spans="1:30" ht="13.8" thickBot="1" x14ac:dyDescent="0.3">
      <c r="A29" s="33" t="s">
        <v>28</v>
      </c>
      <c r="B29" s="34">
        <f>SUM(B6:B28)+B12</f>
        <v>-805932</v>
      </c>
      <c r="C29" s="14"/>
      <c r="D29" s="33" t="s">
        <v>36</v>
      </c>
      <c r="E29" s="34">
        <f>SUM(E16:E28)</f>
        <v>124641</v>
      </c>
      <c r="G29" s="33" t="s">
        <v>28</v>
      </c>
      <c r="H29" s="34">
        <f>SUM(H6:H28)+H12</f>
        <v>-805932</v>
      </c>
      <c r="I29" s="14"/>
      <c r="J29" s="33" t="s">
        <v>36</v>
      </c>
      <c r="K29" s="34">
        <f>SUM(K16:K28)</f>
        <v>124641</v>
      </c>
      <c r="M29" s="33" t="s">
        <v>28</v>
      </c>
      <c r="N29" s="34">
        <f>SUM(N6:N28)+N12</f>
        <v>-820932</v>
      </c>
      <c r="O29" s="14"/>
      <c r="P29" s="33" t="s">
        <v>36</v>
      </c>
      <c r="Q29" s="34">
        <f>SUM(Q16:Q28)</f>
        <v>124641</v>
      </c>
      <c r="S29" s="33" t="s">
        <v>28</v>
      </c>
      <c r="T29" s="34">
        <f>SUM(T6:T28)+T12</f>
        <v>-906732</v>
      </c>
      <c r="U29" s="14"/>
      <c r="V29" s="33" t="s">
        <v>36</v>
      </c>
      <c r="W29" s="34">
        <f>SUM(W16:W28)</f>
        <v>140000</v>
      </c>
      <c r="Y29" s="33" t="s">
        <v>28</v>
      </c>
      <c r="Z29" s="34">
        <f>SUM(Z6:Z28)+Z12</f>
        <v>-759281</v>
      </c>
      <c r="AA29" s="14"/>
      <c r="AB29" s="33" t="s">
        <v>36</v>
      </c>
      <c r="AC29" s="34">
        <f>SUM(AC16:AC28)</f>
        <v>124641</v>
      </c>
    </row>
    <row r="30" spans="1:30" ht="13.8" thickBot="1" x14ac:dyDescent="0.3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  <c r="M30" s="25"/>
      <c r="N30" s="40"/>
      <c r="O30" s="14"/>
      <c r="P30" s="30"/>
      <c r="Q30" s="35"/>
      <c r="R30" s="14"/>
      <c r="S30" s="25"/>
      <c r="T30" s="40"/>
      <c r="U30" s="14"/>
      <c r="V30" s="30"/>
      <c r="W30" s="35"/>
      <c r="X30" s="14"/>
      <c r="Y30" s="25"/>
      <c r="Z30" s="40"/>
      <c r="AA30" s="14"/>
      <c r="AB30" s="30"/>
      <c r="AC30" s="35"/>
      <c r="AD30" s="14"/>
    </row>
    <row r="31" spans="1:30" x14ac:dyDescent="0.25">
      <c r="A31" s="25" t="s">
        <v>31</v>
      </c>
      <c r="B31" s="40">
        <v>187134</v>
      </c>
      <c r="C31" s="14"/>
      <c r="E31" s="12"/>
      <c r="G31" s="25" t="s">
        <v>31</v>
      </c>
      <c r="H31" s="40">
        <v>187134</v>
      </c>
      <c r="I31" s="14"/>
      <c r="K31" s="12"/>
      <c r="M31" s="25" t="s">
        <v>31</v>
      </c>
      <c r="N31" s="40">
        <v>187134</v>
      </c>
      <c r="O31" s="14"/>
      <c r="S31" s="25" t="s">
        <v>31</v>
      </c>
      <c r="T31" s="40">
        <v>187134</v>
      </c>
      <c r="U31" s="14"/>
      <c r="Y31" s="25" t="s">
        <v>31</v>
      </c>
      <c r="Z31" s="40">
        <v>187134</v>
      </c>
      <c r="AA31" s="14"/>
    </row>
    <row r="32" spans="1:30" x14ac:dyDescent="0.25">
      <c r="A32" s="25" t="s">
        <v>32</v>
      </c>
      <c r="B32" s="40">
        <v>125000</v>
      </c>
      <c r="C32" s="14"/>
      <c r="E32" s="12"/>
      <c r="G32" s="25" t="s">
        <v>32</v>
      </c>
      <c r="H32" s="40">
        <v>125000</v>
      </c>
      <c r="I32" s="14"/>
      <c r="K32" s="12"/>
      <c r="M32" s="25" t="s">
        <v>32</v>
      </c>
      <c r="N32" s="40">
        <v>125000</v>
      </c>
      <c r="O32" s="14"/>
      <c r="S32" s="25" t="s">
        <v>32</v>
      </c>
      <c r="T32" s="40">
        <v>125000</v>
      </c>
      <c r="U32" s="14"/>
      <c r="Y32" s="25" t="s">
        <v>32</v>
      </c>
      <c r="Z32" s="40">
        <v>125000</v>
      </c>
      <c r="AA32" s="14"/>
    </row>
    <row r="33" spans="1:27" x14ac:dyDescent="0.25">
      <c r="A33" s="25" t="s">
        <v>33</v>
      </c>
      <c r="B33" s="40">
        <v>0</v>
      </c>
      <c r="C33" s="14"/>
      <c r="D33" s="51"/>
      <c r="G33" s="25" t="s">
        <v>33</v>
      </c>
      <c r="H33" s="40">
        <v>0</v>
      </c>
      <c r="I33" s="14"/>
      <c r="J33" s="51"/>
      <c r="M33" s="25" t="s">
        <v>33</v>
      </c>
      <c r="N33" s="40">
        <v>0</v>
      </c>
      <c r="O33" s="14"/>
      <c r="S33" s="25" t="s">
        <v>33</v>
      </c>
      <c r="T33" s="40">
        <v>0</v>
      </c>
      <c r="U33" s="14"/>
      <c r="Y33" s="25" t="s">
        <v>33</v>
      </c>
      <c r="Z33" s="40">
        <v>0</v>
      </c>
      <c r="AA33" s="14"/>
    </row>
    <row r="34" spans="1:27" x14ac:dyDescent="0.25">
      <c r="A34" s="25" t="s">
        <v>34</v>
      </c>
      <c r="B34" s="40">
        <v>264598</v>
      </c>
      <c r="C34" s="14"/>
      <c r="G34" s="25" t="s">
        <v>34</v>
      </c>
      <c r="H34" s="40">
        <v>264598</v>
      </c>
      <c r="I34" s="14"/>
      <c r="M34" s="25" t="s">
        <v>34</v>
      </c>
      <c r="N34" s="40">
        <v>264598</v>
      </c>
      <c r="O34" s="14"/>
      <c r="S34" s="25" t="s">
        <v>34</v>
      </c>
      <c r="T34" s="40">
        <v>264598</v>
      </c>
      <c r="U34" s="14"/>
      <c r="Y34" s="25" t="s">
        <v>34</v>
      </c>
      <c r="Z34" s="40">
        <v>264598</v>
      </c>
      <c r="AA34" s="14"/>
    </row>
    <row r="35" spans="1:27" x14ac:dyDescent="0.25">
      <c r="A35" s="25" t="s">
        <v>81</v>
      </c>
      <c r="B35" s="58">
        <v>0</v>
      </c>
      <c r="C35" s="12"/>
      <c r="G35" s="25" t="s">
        <v>81</v>
      </c>
      <c r="H35" s="58">
        <v>0</v>
      </c>
      <c r="I35" s="12"/>
      <c r="M35" s="25" t="s">
        <v>81</v>
      </c>
      <c r="N35" s="58">
        <v>0</v>
      </c>
      <c r="O35" s="12"/>
      <c r="S35" s="25" t="s">
        <v>81</v>
      </c>
      <c r="T35" s="58">
        <v>0</v>
      </c>
      <c r="U35" s="12"/>
      <c r="Y35" s="25" t="s">
        <v>81</v>
      </c>
      <c r="Z35" s="58">
        <v>0</v>
      </c>
      <c r="AA35" s="12"/>
    </row>
    <row r="36" spans="1:27" x14ac:dyDescent="0.25">
      <c r="A36" s="25" t="s">
        <v>82</v>
      </c>
      <c r="B36" s="58">
        <v>0</v>
      </c>
      <c r="C36" s="12"/>
      <c r="G36" s="25" t="s">
        <v>82</v>
      </c>
      <c r="H36" s="58">
        <v>0</v>
      </c>
      <c r="I36" s="12"/>
      <c r="M36" s="25" t="s">
        <v>82</v>
      </c>
      <c r="N36" s="58">
        <v>0</v>
      </c>
      <c r="O36" s="12"/>
      <c r="S36" s="25" t="s">
        <v>82</v>
      </c>
      <c r="T36" s="58">
        <v>0</v>
      </c>
      <c r="U36" s="12"/>
      <c r="Y36" s="25" t="s">
        <v>82</v>
      </c>
      <c r="Z36" s="58">
        <v>0</v>
      </c>
      <c r="AA36" s="12"/>
    </row>
    <row r="37" spans="1:27" x14ac:dyDescent="0.25">
      <c r="A37" s="25" t="s">
        <v>60</v>
      </c>
      <c r="B37" s="40">
        <v>0</v>
      </c>
      <c r="C37" s="1"/>
      <c r="D37" s="50"/>
      <c r="G37" s="25" t="s">
        <v>60</v>
      </c>
      <c r="H37" s="40">
        <v>0</v>
      </c>
      <c r="I37" s="1"/>
      <c r="J37" s="50"/>
      <c r="M37" s="25" t="s">
        <v>60</v>
      </c>
      <c r="N37" s="40">
        <v>0</v>
      </c>
      <c r="O37" s="1"/>
      <c r="S37" s="25" t="s">
        <v>60</v>
      </c>
      <c r="T37" s="40">
        <v>0</v>
      </c>
      <c r="U37" s="1"/>
      <c r="Y37" s="25" t="s">
        <v>60</v>
      </c>
      <c r="Z37" s="40">
        <v>0</v>
      </c>
      <c r="AA37" s="1"/>
    </row>
    <row r="38" spans="1:27" x14ac:dyDescent="0.25">
      <c r="A38" s="25" t="s">
        <v>53</v>
      </c>
      <c r="B38" s="40">
        <v>0</v>
      </c>
      <c r="C38" s="61"/>
      <c r="D38" s="49"/>
      <c r="E38" s="14"/>
      <c r="G38" s="25" t="s">
        <v>53</v>
      </c>
      <c r="H38" s="40">
        <v>0</v>
      </c>
      <c r="I38" s="61"/>
      <c r="J38" s="49"/>
      <c r="K38" s="14"/>
      <c r="M38" s="25" t="s">
        <v>53</v>
      </c>
      <c r="N38" s="40">
        <v>0</v>
      </c>
      <c r="O38" s="61"/>
      <c r="S38" s="25" t="s">
        <v>53</v>
      </c>
      <c r="T38" s="40">
        <v>0</v>
      </c>
      <c r="U38" s="61"/>
      <c r="Y38" s="25" t="s">
        <v>53</v>
      </c>
      <c r="Z38" s="40">
        <v>0</v>
      </c>
      <c r="AA38" s="61"/>
    </row>
    <row r="39" spans="1:27" x14ac:dyDescent="0.25">
      <c r="A39" s="25" t="s">
        <v>72</v>
      </c>
      <c r="B39" s="40">
        <v>0</v>
      </c>
      <c r="C39" s="1"/>
      <c r="G39" s="25" t="s">
        <v>72</v>
      </c>
      <c r="H39" s="40">
        <v>0</v>
      </c>
      <c r="I39" s="1"/>
      <c r="M39" s="25" t="s">
        <v>72</v>
      </c>
      <c r="N39" s="40">
        <v>0</v>
      </c>
      <c r="O39" s="1"/>
      <c r="S39" s="25" t="s">
        <v>72</v>
      </c>
      <c r="T39" s="40">
        <v>0</v>
      </c>
      <c r="U39" s="1"/>
      <c r="Y39" s="25" t="s">
        <v>72</v>
      </c>
      <c r="Z39" s="40">
        <v>0</v>
      </c>
      <c r="AA39" s="1"/>
    </row>
    <row r="40" spans="1:27" x14ac:dyDescent="0.25">
      <c r="A40" s="25" t="s">
        <v>74</v>
      </c>
      <c r="B40" s="40">
        <v>0</v>
      </c>
      <c r="G40" s="25" t="s">
        <v>74</v>
      </c>
      <c r="H40" s="40">
        <v>0</v>
      </c>
      <c r="M40" s="25" t="s">
        <v>74</v>
      </c>
      <c r="N40" s="40">
        <v>0</v>
      </c>
      <c r="S40" s="25" t="s">
        <v>74</v>
      </c>
      <c r="T40" s="40">
        <v>0</v>
      </c>
      <c r="Y40" s="25" t="s">
        <v>74</v>
      </c>
      <c r="Z40" s="40">
        <v>0</v>
      </c>
    </row>
    <row r="41" spans="1:27" x14ac:dyDescent="0.25">
      <c r="A41" s="25" t="s">
        <v>79</v>
      </c>
      <c r="B41" s="40">
        <v>7383</v>
      </c>
      <c r="C41" s="14"/>
      <c r="G41" s="25" t="s">
        <v>79</v>
      </c>
      <c r="H41" s="40">
        <v>7383</v>
      </c>
      <c r="I41" s="14"/>
      <c r="M41" s="25" t="s">
        <v>79</v>
      </c>
      <c r="N41" s="40">
        <v>7383</v>
      </c>
      <c r="O41" s="14"/>
      <c r="S41" s="25" t="s">
        <v>79</v>
      </c>
      <c r="T41" s="40">
        <v>7383</v>
      </c>
      <c r="U41" s="14"/>
      <c r="Y41" s="25" t="s">
        <v>79</v>
      </c>
      <c r="Z41" s="40">
        <v>7383</v>
      </c>
      <c r="AA41" s="14"/>
    </row>
    <row r="42" spans="1:27" x14ac:dyDescent="0.25">
      <c r="A42" s="25" t="s">
        <v>16</v>
      </c>
      <c r="B42" s="40">
        <v>0</v>
      </c>
      <c r="G42" s="25" t="s">
        <v>16</v>
      </c>
      <c r="H42" s="40">
        <v>0</v>
      </c>
      <c r="M42" s="25" t="s">
        <v>16</v>
      </c>
      <c r="N42" s="40">
        <v>0</v>
      </c>
      <c r="S42" s="25" t="s">
        <v>16</v>
      </c>
      <c r="T42" s="40">
        <v>0</v>
      </c>
      <c r="Y42" s="25" t="s">
        <v>16</v>
      </c>
      <c r="Z42" s="40">
        <v>0</v>
      </c>
    </row>
    <row r="43" spans="1:27" x14ac:dyDescent="0.25">
      <c r="A43" s="25" t="s">
        <v>55</v>
      </c>
      <c r="B43" s="40">
        <v>0</v>
      </c>
      <c r="E43" s="12"/>
      <c r="G43" s="25" t="s">
        <v>55</v>
      </c>
      <c r="H43" s="40">
        <v>0</v>
      </c>
      <c r="K43" s="12"/>
      <c r="M43" s="25" t="s">
        <v>55</v>
      </c>
      <c r="N43" s="40">
        <v>0</v>
      </c>
      <c r="S43" s="25" t="s">
        <v>55</v>
      </c>
      <c r="T43" s="40">
        <v>0</v>
      </c>
      <c r="Y43" s="25" t="s">
        <v>55</v>
      </c>
      <c r="Z43" s="40">
        <v>0</v>
      </c>
    </row>
    <row r="44" spans="1:27" x14ac:dyDescent="0.25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  <c r="M44" s="25" t="s">
        <v>21</v>
      </c>
      <c r="N44" s="47"/>
      <c r="O44" s="14"/>
      <c r="S44" s="25" t="s">
        <v>21</v>
      </c>
      <c r="T44" s="47"/>
      <c r="U44" s="14"/>
      <c r="Y44" s="25" t="s">
        <v>21</v>
      </c>
      <c r="Z44" s="47"/>
      <c r="AA44" s="14"/>
    </row>
    <row r="45" spans="1:27" x14ac:dyDescent="0.25">
      <c r="A45" s="25" t="s">
        <v>50</v>
      </c>
      <c r="B45" s="40">
        <v>0</v>
      </c>
      <c r="E45" s="12"/>
      <c r="G45" s="25" t="s">
        <v>50</v>
      </c>
      <c r="H45" s="40">
        <v>0</v>
      </c>
      <c r="K45" s="12"/>
      <c r="M45" s="25" t="s">
        <v>50</v>
      </c>
      <c r="N45" s="40">
        <v>0</v>
      </c>
      <c r="S45" s="25" t="s">
        <v>50</v>
      </c>
      <c r="T45" s="40">
        <v>0</v>
      </c>
      <c r="Y45" s="25" t="s">
        <v>50</v>
      </c>
      <c r="Z45" s="40">
        <v>0</v>
      </c>
    </row>
    <row r="46" spans="1:27" x14ac:dyDescent="0.25">
      <c r="A46" s="25" t="s">
        <v>70</v>
      </c>
      <c r="B46" s="40">
        <v>20666</v>
      </c>
      <c r="C46" s="14"/>
      <c r="E46" s="12"/>
      <c r="G46" s="25" t="s">
        <v>70</v>
      </c>
      <c r="H46" s="40">
        <v>20666</v>
      </c>
      <c r="I46" s="14"/>
      <c r="K46" s="12"/>
      <c r="M46" s="25" t="s">
        <v>70</v>
      </c>
      <c r="N46" s="40">
        <v>20666</v>
      </c>
      <c r="O46" s="14"/>
      <c r="S46" s="25" t="s">
        <v>70</v>
      </c>
      <c r="T46" s="40">
        <v>20666</v>
      </c>
      <c r="U46" s="14"/>
      <c r="Y46" s="25" t="s">
        <v>70</v>
      </c>
      <c r="Z46" s="40">
        <v>20666</v>
      </c>
      <c r="AA46" s="14"/>
    </row>
    <row r="47" spans="1:27" x14ac:dyDescent="0.25">
      <c r="A47" s="25" t="s">
        <v>37</v>
      </c>
      <c r="B47" s="40">
        <v>18000</v>
      </c>
      <c r="G47" s="25" t="s">
        <v>37</v>
      </c>
      <c r="H47" s="40">
        <v>18000</v>
      </c>
      <c r="M47" s="25" t="s">
        <v>37</v>
      </c>
      <c r="N47" s="40">
        <v>18000</v>
      </c>
      <c r="S47" s="25" t="s">
        <v>37</v>
      </c>
      <c r="T47" s="40">
        <v>18000</v>
      </c>
      <c r="Y47" s="25" t="s">
        <v>37</v>
      </c>
      <c r="Z47" s="40">
        <v>18000</v>
      </c>
    </row>
    <row r="48" spans="1:27" x14ac:dyDescent="0.25">
      <c r="A48" s="25" t="s">
        <v>87</v>
      </c>
      <c r="B48" s="40">
        <v>0</v>
      </c>
      <c r="E48" s="12"/>
      <c r="G48" s="25" t="s">
        <v>87</v>
      </c>
      <c r="H48" s="40">
        <v>0</v>
      </c>
      <c r="K48" s="12"/>
      <c r="M48" s="25" t="s">
        <v>87</v>
      </c>
      <c r="N48" s="40">
        <v>0</v>
      </c>
      <c r="S48" s="25" t="s">
        <v>87</v>
      </c>
      <c r="T48" s="40">
        <v>0</v>
      </c>
      <c r="Y48" s="25" t="s">
        <v>87</v>
      </c>
      <c r="Z48" s="40">
        <v>0</v>
      </c>
    </row>
    <row r="49" spans="1:27" x14ac:dyDescent="0.25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  <c r="M49" s="25" t="s">
        <v>38</v>
      </c>
      <c r="N49" s="40"/>
      <c r="O49" s="14" t="s">
        <v>15</v>
      </c>
      <c r="S49" s="25" t="s">
        <v>38</v>
      </c>
      <c r="T49" s="40"/>
      <c r="U49" s="14" t="s">
        <v>15</v>
      </c>
      <c r="Y49" s="25" t="s">
        <v>38</v>
      </c>
      <c r="Z49" s="40"/>
      <c r="AA49" s="14" t="s">
        <v>15</v>
      </c>
    </row>
    <row r="50" spans="1:27" x14ac:dyDescent="0.25">
      <c r="A50" s="25" t="s">
        <v>48</v>
      </c>
      <c r="B50" s="40">
        <v>35000</v>
      </c>
      <c r="E50" s="12"/>
      <c r="G50" s="25" t="s">
        <v>48</v>
      </c>
      <c r="H50" s="40">
        <v>35000</v>
      </c>
      <c r="K50" s="12"/>
      <c r="M50" s="25" t="s">
        <v>48</v>
      </c>
      <c r="N50" s="40">
        <v>35000</v>
      </c>
      <c r="S50" s="25" t="s">
        <v>48</v>
      </c>
      <c r="T50" s="40">
        <v>35000</v>
      </c>
      <c r="Y50" s="25" t="s">
        <v>48</v>
      </c>
      <c r="Z50" s="40">
        <v>35000</v>
      </c>
    </row>
    <row r="51" spans="1:27" x14ac:dyDescent="0.25">
      <c r="A51" s="25" t="s">
        <v>27</v>
      </c>
      <c r="B51" s="40">
        <v>0</v>
      </c>
      <c r="E51" s="12"/>
      <c r="G51" s="25" t="s">
        <v>27</v>
      </c>
      <c r="H51" s="40">
        <v>0</v>
      </c>
      <c r="K51" s="12"/>
      <c r="M51" s="25" t="s">
        <v>27</v>
      </c>
      <c r="N51" s="40">
        <v>0</v>
      </c>
      <c r="S51" s="25" t="s">
        <v>27</v>
      </c>
      <c r="T51" s="40">
        <v>0</v>
      </c>
      <c r="Y51" s="25" t="s">
        <v>27</v>
      </c>
      <c r="Z51" s="40">
        <v>0</v>
      </c>
    </row>
    <row r="52" spans="1:27" x14ac:dyDescent="0.25">
      <c r="A52" s="25" t="s">
        <v>88</v>
      </c>
      <c r="B52" s="58">
        <v>0</v>
      </c>
      <c r="C52" s="14"/>
      <c r="E52" s="12"/>
      <c r="G52" s="25" t="s">
        <v>88</v>
      </c>
      <c r="H52" s="58">
        <v>0</v>
      </c>
      <c r="I52" s="14"/>
      <c r="K52" s="12"/>
      <c r="M52" s="25" t="s">
        <v>88</v>
      </c>
      <c r="N52" s="58">
        <v>0</v>
      </c>
      <c r="O52" s="14"/>
      <c r="S52" s="25" t="s">
        <v>88</v>
      </c>
      <c r="T52" s="58">
        <v>0</v>
      </c>
      <c r="U52" s="14"/>
      <c r="Y52" s="25" t="s">
        <v>88</v>
      </c>
      <c r="Z52" s="58">
        <v>0</v>
      </c>
      <c r="AA52" s="14"/>
    </row>
    <row r="53" spans="1:27" x14ac:dyDescent="0.25">
      <c r="A53" s="25" t="s">
        <v>41</v>
      </c>
      <c r="B53" s="40">
        <v>50000</v>
      </c>
      <c r="C53" s="61"/>
      <c r="E53" s="12"/>
      <c r="G53" s="25" t="s">
        <v>41</v>
      </c>
      <c r="H53" s="40">
        <v>50000</v>
      </c>
      <c r="I53" s="61"/>
      <c r="K53" s="12"/>
      <c r="M53" s="25" t="s">
        <v>41</v>
      </c>
      <c r="N53" s="40">
        <v>50000</v>
      </c>
      <c r="O53" s="61"/>
      <c r="S53" s="25" t="s">
        <v>41</v>
      </c>
      <c r="T53" s="40">
        <v>50000</v>
      </c>
      <c r="U53" s="61"/>
      <c r="Y53" s="25" t="s">
        <v>41</v>
      </c>
      <c r="Z53" s="40">
        <v>50000</v>
      </c>
      <c r="AA53" s="61"/>
    </row>
    <row r="54" spans="1:27" x14ac:dyDescent="0.25">
      <c r="A54" s="25" t="s">
        <v>39</v>
      </c>
      <c r="B54" s="40">
        <v>0</v>
      </c>
      <c r="C54" s="61"/>
      <c r="E54" s="12"/>
      <c r="G54" s="25" t="s">
        <v>39</v>
      </c>
      <c r="H54" s="40">
        <v>0</v>
      </c>
      <c r="I54" s="61"/>
      <c r="K54" s="12"/>
      <c r="M54" s="25" t="s">
        <v>39</v>
      </c>
      <c r="N54" s="40">
        <v>0</v>
      </c>
      <c r="O54" s="61"/>
      <c r="S54" s="25" t="s">
        <v>39</v>
      </c>
      <c r="T54" s="40">
        <v>0</v>
      </c>
      <c r="U54" s="61"/>
      <c r="Y54" s="25" t="s">
        <v>39</v>
      </c>
      <c r="Z54" s="40">
        <v>0</v>
      </c>
      <c r="AA54" s="61"/>
    </row>
    <row r="55" spans="1:27" x14ac:dyDescent="0.25">
      <c r="A55" s="25" t="s">
        <v>40</v>
      </c>
      <c r="B55" s="40">
        <v>0</v>
      </c>
      <c r="C55" s="14"/>
      <c r="E55" s="12"/>
      <c r="G55" s="25" t="s">
        <v>40</v>
      </c>
      <c r="H55" s="40">
        <v>0</v>
      </c>
      <c r="I55" s="14"/>
      <c r="K55" s="12"/>
      <c r="M55" s="25" t="s">
        <v>40</v>
      </c>
      <c r="N55" s="40">
        <v>0</v>
      </c>
      <c r="O55" s="14"/>
      <c r="S55" s="25" t="s">
        <v>40</v>
      </c>
      <c r="T55" s="40">
        <v>0</v>
      </c>
      <c r="U55" s="14"/>
      <c r="Y55" s="25" t="s">
        <v>40</v>
      </c>
      <c r="Z55" s="40">
        <v>0</v>
      </c>
      <c r="AA55" s="14"/>
    </row>
    <row r="56" spans="1:27" x14ac:dyDescent="0.25">
      <c r="A56" s="25" t="s">
        <v>75</v>
      </c>
      <c r="B56" s="40">
        <v>31500</v>
      </c>
      <c r="C56" s="14"/>
      <c r="E56" s="12"/>
      <c r="G56" s="25" t="s">
        <v>75</v>
      </c>
      <c r="H56" s="40">
        <v>31500</v>
      </c>
      <c r="I56" s="14"/>
      <c r="K56" s="12"/>
      <c r="M56" s="25" t="s">
        <v>75</v>
      </c>
      <c r="N56" s="40">
        <v>31500</v>
      </c>
      <c r="O56" s="14"/>
      <c r="S56" s="25" t="s">
        <v>75</v>
      </c>
      <c r="T56" s="40">
        <v>31500</v>
      </c>
      <c r="U56" s="14"/>
      <c r="Y56" s="25" t="s">
        <v>75</v>
      </c>
      <c r="Z56" s="40">
        <v>31500</v>
      </c>
      <c r="AA56" s="14"/>
    </row>
    <row r="57" spans="1:27" x14ac:dyDescent="0.25">
      <c r="A57" s="25" t="s">
        <v>80</v>
      </c>
      <c r="B57" s="58">
        <v>0</v>
      </c>
      <c r="C57" s="14"/>
      <c r="E57" s="12"/>
      <c r="G57" s="25" t="s">
        <v>80</v>
      </c>
      <c r="H57" s="58">
        <v>0</v>
      </c>
      <c r="I57" s="14"/>
      <c r="K57" s="12"/>
      <c r="M57" s="25" t="s">
        <v>80</v>
      </c>
      <c r="N57" s="58">
        <v>0</v>
      </c>
      <c r="O57" s="14"/>
      <c r="S57" s="25" t="s">
        <v>80</v>
      </c>
      <c r="T57" s="58">
        <v>0</v>
      </c>
      <c r="U57" s="14"/>
      <c r="Y57" s="25" t="s">
        <v>80</v>
      </c>
      <c r="Z57" s="58">
        <v>0</v>
      </c>
      <c r="AA57" s="14"/>
    </row>
    <row r="58" spans="1:27" x14ac:dyDescent="0.25">
      <c r="A58" s="25" t="s">
        <v>83</v>
      </c>
      <c r="B58" s="40">
        <v>0</v>
      </c>
      <c r="C58" s="14"/>
      <c r="G58" s="25" t="s">
        <v>83</v>
      </c>
      <c r="H58" s="40">
        <v>0</v>
      </c>
      <c r="I58" s="14"/>
      <c r="M58" s="25" t="s">
        <v>83</v>
      </c>
      <c r="N58" s="40">
        <v>0</v>
      </c>
      <c r="O58" s="14"/>
      <c r="S58" s="25" t="s">
        <v>83</v>
      </c>
      <c r="T58" s="40">
        <v>0</v>
      </c>
      <c r="U58" s="14"/>
      <c r="Y58" s="25" t="s">
        <v>83</v>
      </c>
      <c r="Z58" s="40">
        <v>0</v>
      </c>
      <c r="AA58" s="14"/>
    </row>
    <row r="59" spans="1:27" x14ac:dyDescent="0.25">
      <c r="A59" s="25" t="s">
        <v>84</v>
      </c>
      <c r="B59" s="40">
        <v>20000</v>
      </c>
      <c r="C59" s="14"/>
      <c r="E59" s="12"/>
      <c r="G59" s="25" t="s">
        <v>84</v>
      </c>
      <c r="H59" s="40">
        <v>20000</v>
      </c>
      <c r="I59" s="14"/>
      <c r="K59" s="12"/>
      <c r="M59" s="25" t="s">
        <v>84</v>
      </c>
      <c r="N59" s="40">
        <v>20000</v>
      </c>
      <c r="O59" s="14"/>
      <c r="S59" s="25" t="s">
        <v>84</v>
      </c>
      <c r="T59" s="40">
        <v>20000</v>
      </c>
      <c r="U59" s="14"/>
      <c r="Y59" s="25" t="s">
        <v>84</v>
      </c>
      <c r="Z59" s="40">
        <v>20000</v>
      </c>
      <c r="AA59" s="14"/>
    </row>
    <row r="60" spans="1:27" x14ac:dyDescent="0.25">
      <c r="A60" s="25" t="s">
        <v>61</v>
      </c>
      <c r="B60" s="58">
        <v>0</v>
      </c>
      <c r="C60" s="14"/>
      <c r="G60" s="25" t="s">
        <v>61</v>
      </c>
      <c r="H60" s="58">
        <v>0</v>
      </c>
      <c r="I60" s="14"/>
      <c r="M60" s="25" t="s">
        <v>61</v>
      </c>
      <c r="N60" s="58">
        <v>0</v>
      </c>
      <c r="O60" s="14"/>
      <c r="S60" s="25" t="s">
        <v>61</v>
      </c>
      <c r="T60" s="58">
        <v>0</v>
      </c>
      <c r="U60" s="14"/>
      <c r="Y60" s="25" t="s">
        <v>61</v>
      </c>
      <c r="Z60" s="58">
        <v>0</v>
      </c>
      <c r="AA60" s="14"/>
    </row>
    <row r="61" spans="1:27" x14ac:dyDescent="0.25">
      <c r="A61" s="25" t="s">
        <v>59</v>
      </c>
      <c r="B61" s="40">
        <v>0</v>
      </c>
      <c r="C61" s="62"/>
      <c r="G61" s="25" t="s">
        <v>59</v>
      </c>
      <c r="H61" s="40">
        <v>0</v>
      </c>
      <c r="I61" s="62"/>
      <c r="M61" s="25" t="s">
        <v>59</v>
      </c>
      <c r="N61" s="40">
        <v>0</v>
      </c>
      <c r="O61" s="62"/>
      <c r="S61" s="25" t="s">
        <v>59</v>
      </c>
      <c r="T61" s="40">
        <v>0</v>
      </c>
      <c r="U61" s="62"/>
      <c r="Y61" s="25" t="s">
        <v>59</v>
      </c>
      <c r="Z61" s="40">
        <v>0</v>
      </c>
      <c r="AA61" s="62"/>
    </row>
    <row r="62" spans="1:27" ht="13.8" thickBot="1" x14ac:dyDescent="0.3">
      <c r="A62" s="60" t="s">
        <v>35</v>
      </c>
      <c r="B62" s="58">
        <v>46651</v>
      </c>
      <c r="G62" s="60" t="s">
        <v>35</v>
      </c>
      <c r="H62" s="58">
        <v>-46651</v>
      </c>
      <c r="M62" s="60" t="s">
        <v>35</v>
      </c>
      <c r="N62" s="58">
        <v>61651</v>
      </c>
      <c r="S62" s="60" t="s">
        <v>35</v>
      </c>
      <c r="T62" s="58">
        <v>147451</v>
      </c>
      <c r="Y62" s="25" t="s">
        <v>35</v>
      </c>
      <c r="Z62" s="40">
        <v>0</v>
      </c>
    </row>
    <row r="63" spans="1:27" ht="13.8" thickBot="1" x14ac:dyDescent="0.3">
      <c r="A63" s="33" t="s">
        <v>36</v>
      </c>
      <c r="B63" s="34">
        <f>SUM(B31:B62)</f>
        <v>805932</v>
      </c>
      <c r="G63" s="33" t="s">
        <v>36</v>
      </c>
      <c r="H63" s="34">
        <f>SUM(H31:H62)</f>
        <v>712630</v>
      </c>
      <c r="M63" s="33" t="s">
        <v>36</v>
      </c>
      <c r="N63" s="34">
        <f>SUM(N31:N62)</f>
        <v>820932</v>
      </c>
      <c r="S63" s="33" t="s">
        <v>36</v>
      </c>
      <c r="T63" s="34">
        <f>SUM(T31:T62)</f>
        <v>906732</v>
      </c>
      <c r="Y63" s="33" t="s">
        <v>36</v>
      </c>
      <c r="Z63" s="34">
        <f>SUM(Z31:Z62)</f>
        <v>759281</v>
      </c>
    </row>
    <row r="64" spans="1:27" ht="13.8" thickBot="1" x14ac:dyDescent="0.3">
      <c r="A64" s="30"/>
      <c r="B64" s="36"/>
      <c r="G64" s="30"/>
      <c r="H64" s="36"/>
      <c r="M64" s="30"/>
      <c r="N64" s="36"/>
      <c r="S64" s="30"/>
      <c r="T64" s="36"/>
      <c r="Y64" s="30"/>
      <c r="Z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2001-11-20T20:25:58Z</cp:lastPrinted>
  <dcterms:created xsi:type="dcterms:W3CDTF">2000-09-26T13:26:15Z</dcterms:created>
  <dcterms:modified xsi:type="dcterms:W3CDTF">2023-09-10T11:13:47Z</dcterms:modified>
</cp:coreProperties>
</file>