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H20" i="9"/>
  <c r="AJ20" i="9"/>
  <c r="AK20" i="9"/>
  <c r="X21" i="9"/>
  <c r="Z21" i="9"/>
  <c r="AG21" i="9"/>
  <c r="AH21" i="9"/>
  <c r="AJ21" i="9"/>
  <c r="AK21" i="9"/>
  <c r="X22" i="9"/>
  <c r="Z22" i="9"/>
  <c r="AG22" i="9"/>
  <c r="AH22" i="9"/>
  <c r="AJ22" i="9"/>
  <c r="AK22" i="9"/>
  <c r="X23" i="9"/>
  <c r="Z23" i="9"/>
  <c r="AG23" i="9"/>
  <c r="AH23" i="9"/>
  <c r="AJ23" i="9"/>
  <c r="AK23" i="9"/>
  <c r="X24" i="9"/>
  <c r="Z24" i="9"/>
  <c r="AG24" i="9"/>
  <c r="AH24" i="9"/>
  <c r="AJ24" i="9"/>
  <c r="AK24" i="9"/>
  <c r="X25" i="9"/>
  <c r="Y25" i="9"/>
  <c r="Z25" i="9"/>
  <c r="AG25" i="9"/>
  <c r="AH25" i="9"/>
  <c r="AJ25" i="9"/>
  <c r="AK25" i="9"/>
  <c r="Z26" i="9"/>
  <c r="AG26" i="9"/>
  <c r="AJ26" i="9"/>
  <c r="Z27" i="9"/>
  <c r="AG27" i="9"/>
  <c r="AJ27" i="9"/>
  <c r="B28" i="9"/>
  <c r="C28" i="9"/>
  <c r="Z28" i="9"/>
  <c r="AG28" i="9"/>
  <c r="AJ28" i="9"/>
  <c r="E29" i="9"/>
  <c r="Z29" i="9"/>
  <c r="AG29" i="9"/>
  <c r="AJ29" i="9"/>
  <c r="Z30" i="9"/>
  <c r="AG30" i="9"/>
  <c r="AJ30" i="9"/>
  <c r="Z31" i="9"/>
  <c r="AG31" i="9"/>
  <c r="AJ31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<sst xmlns="http://schemas.openxmlformats.org/spreadsheetml/2006/main" count="279" uniqueCount="74">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</sst>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2-4F6A-BC3A-D2563847D51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2-4F6A-BC3A-D2563847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85392"/>
        <c:axId val="1"/>
      </c:lineChart>
      <c:catAx>
        <c:axId val="179685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53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B2-4026-939D-292E63B5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4464"/>
        <c:axId val="1"/>
      </c:lineChart>
      <c:catAx>
        <c:axId val="1804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446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00-42CD-A942-B382CD13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3480"/>
        <c:axId val="1"/>
      </c:lineChart>
      <c:catAx>
        <c:axId val="1804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34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6F-46C6-AEBA-3114B44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7744"/>
        <c:axId val="1"/>
      </c:lineChart>
      <c:catAx>
        <c:axId val="18043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7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8-4D6B-954D-95A8A3C9860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8-4D6B-954D-95A8A3C9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6760"/>
        <c:axId val="1"/>
      </c:lineChart>
      <c:catAx>
        <c:axId val="180436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67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E-440F-94CE-4BD0AB95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4568"/>
        <c:axId val="1"/>
      </c:lineChart>
      <c:dateAx>
        <c:axId val="180794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94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4-45B1-B844-C5CAD1CA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1944"/>
        <c:axId val="1"/>
      </c:lineChart>
      <c:catAx>
        <c:axId val="180791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919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91-42BF-8215-4CB2F2B6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1616"/>
        <c:axId val="1"/>
      </c:lineChart>
      <c:catAx>
        <c:axId val="1807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916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94-44F9-9E5E-D4C90D7D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9976"/>
        <c:axId val="1"/>
      </c:lineChart>
      <c:catAx>
        <c:axId val="18078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99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64-4846-9AF6-5324A4D2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0960"/>
        <c:axId val="1"/>
      </c:lineChart>
      <c:catAx>
        <c:axId val="18079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909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2-41B5-9EE9-6AF7EEC2F05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2-41B5-9EE9-6AF7EEC2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1112"/>
        <c:axId val="1"/>
      </c:lineChart>
      <c:catAx>
        <c:axId val="181071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11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7-494B-AF8B-8B3A2AB1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85064"/>
        <c:axId val="1"/>
      </c:lineChart>
      <c:dateAx>
        <c:axId val="179685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5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8-4D69-8C85-B92F9045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0128"/>
        <c:axId val="1"/>
      </c:lineChart>
      <c:dateAx>
        <c:axId val="181070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0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A14-A393-BD3DFEA2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5048"/>
        <c:axId val="1"/>
      </c:lineChart>
      <c:catAx>
        <c:axId val="181075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50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67-4D97-8306-68DFC605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2096"/>
        <c:axId val="1"/>
      </c:lineChart>
      <c:catAx>
        <c:axId val="1810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20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BE-4107-93CE-A2F3E4B3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3736"/>
        <c:axId val="1"/>
      </c:lineChart>
      <c:catAx>
        <c:axId val="18107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3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35-4BF0-9C4B-E8E2D49C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008"/>
        <c:axId val="1"/>
      </c:lineChart>
      <c:catAx>
        <c:axId val="18130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90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E-426E-A7EF-A6D2408B556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E-426E-A7EF-A6D2408B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1960"/>
        <c:axId val="1"/>
      </c:lineChart>
      <c:catAx>
        <c:axId val="181311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19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D50-BBB2-824F7984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2944"/>
        <c:axId val="1"/>
      </c:lineChart>
      <c:dateAx>
        <c:axId val="181312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2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F-41E9-B26E-E21D2A72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3928"/>
        <c:axId val="1"/>
      </c:lineChart>
      <c:catAx>
        <c:axId val="181313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39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23-454D-9196-CFB845E2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0648"/>
        <c:axId val="1"/>
      </c:lineChart>
      <c:catAx>
        <c:axId val="18131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06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A9-466D-A07F-2A8DCB70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8680"/>
        <c:axId val="1"/>
      </c:lineChart>
      <c:catAx>
        <c:axId val="18164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8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E-4214-9916-B60B1FC2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82440"/>
        <c:axId val="1"/>
      </c:lineChart>
      <c:catAx>
        <c:axId val="179682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24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05-4381-896E-354767DD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9008"/>
        <c:axId val="1"/>
      </c:lineChart>
      <c:catAx>
        <c:axId val="18164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90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  <c:pt idx="23">
                  <c:v>476000</c:v>
                </c:pt>
                <c:pt idx="24">
                  <c:v>442000</c:v>
                </c:pt>
                <c:pt idx="25">
                  <c:v>311000</c:v>
                </c:pt>
                <c:pt idx="26">
                  <c:v>383000</c:v>
                </c:pt>
                <c:pt idx="27">
                  <c:v>267000</c:v>
                </c:pt>
                <c:pt idx="28">
                  <c:v>292000</c:v>
                </c:pt>
                <c:pt idx="29">
                  <c:v>312000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93E-918E-494DD9027A4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705838</c:v>
                </c:pt>
                <c:pt idx="18">
                  <c:v>424707</c:v>
                </c:pt>
                <c:pt idx="19">
                  <c:v>295672</c:v>
                </c:pt>
                <c:pt idx="20">
                  <c:v>298088</c:v>
                </c:pt>
                <c:pt idx="21">
                  <c:v>301967</c:v>
                </c:pt>
                <c:pt idx="22">
                  <c:v>423776</c:v>
                </c:pt>
                <c:pt idx="23">
                  <c:v>465801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93E-918E-494DD902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5728"/>
        <c:axId val="1"/>
      </c:lineChart>
      <c:catAx>
        <c:axId val="1816457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572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5680</c:v>
                </c:pt>
                <c:pt idx="19">
                  <c:v>4000</c:v>
                </c:pt>
                <c:pt idx="20">
                  <c:v>9084</c:v>
                </c:pt>
                <c:pt idx="21">
                  <c:v>20188</c:v>
                </c:pt>
                <c:pt idx="22">
                  <c:v>6000</c:v>
                </c:pt>
                <c:pt idx="23">
                  <c:v>21356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5-4DF4-866E-42573148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6384"/>
        <c:axId val="1"/>
      </c:lineChart>
      <c:dateAx>
        <c:axId val="181646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63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  <c:pt idx="18">
                  <c:v>271169</c:v>
                </c:pt>
                <c:pt idx="19">
                  <c:v>273551</c:v>
                </c:pt>
                <c:pt idx="20">
                  <c:v>273481</c:v>
                </c:pt>
                <c:pt idx="21">
                  <c:v>273481</c:v>
                </c:pt>
                <c:pt idx="22">
                  <c:v>273481</c:v>
                </c:pt>
                <c:pt idx="23">
                  <c:v>265556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B-4CE0-BA9B-F26D26F6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0544"/>
        <c:axId val="1"/>
      </c:lineChart>
      <c:catAx>
        <c:axId val="1819005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05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280826.4192</c:v>
                </c:pt>
                <c:pt idx="19">
                  <c:v>276826.4192</c:v>
                </c:pt>
                <c:pt idx="20">
                  <c:v>267742.4192</c:v>
                </c:pt>
                <c:pt idx="21">
                  <c:v>247554.4192</c:v>
                </c:pt>
                <c:pt idx="22">
                  <c:v>241554.4192</c:v>
                </c:pt>
                <c:pt idx="23">
                  <c:v>252500.4192</c:v>
                </c:pt>
                <c:pt idx="24">
                  <c:v>252500.4192</c:v>
                </c:pt>
                <c:pt idx="25">
                  <c:v>252500.4192</c:v>
                </c:pt>
                <c:pt idx="26">
                  <c:v>252500.4192</c:v>
                </c:pt>
                <c:pt idx="27">
                  <c:v>252500.4192</c:v>
                </c:pt>
                <c:pt idx="28">
                  <c:v>252500.4192</c:v>
                </c:pt>
                <c:pt idx="29">
                  <c:v>252500.4192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F7-486E-885A-D7775A9B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4640"/>
        <c:axId val="1"/>
      </c:lineChart>
      <c:catAx>
        <c:axId val="18189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46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CB-4578-A661-B13EA4FF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4968"/>
        <c:axId val="1"/>
      </c:lineChart>
      <c:catAx>
        <c:axId val="181894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4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6F-4FCB-BC4A-55908ADD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7920"/>
        <c:axId val="1"/>
      </c:lineChart>
      <c:catAx>
        <c:axId val="18189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79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8C-4C45-B38B-41DC711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82768"/>
        <c:axId val="1"/>
      </c:lineChart>
      <c:catAx>
        <c:axId val="17968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27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A0-4B4D-B4F1-27907246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5400"/>
        <c:axId val="1"/>
      </c:lineChart>
      <c:catAx>
        <c:axId val="18021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5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8-469C-AC71-4E0BD31F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9992"/>
        <c:axId val="1"/>
      </c:lineChart>
      <c:catAx>
        <c:axId val="18021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9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C-4443-98B3-E45D689B2E6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C-4443-98B3-E45D689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8024"/>
        <c:axId val="1"/>
      </c:lineChart>
      <c:catAx>
        <c:axId val="180218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80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5-482E-BA95-4A54DAB5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1960"/>
        <c:axId val="1"/>
      </c:lineChart>
      <c:dateAx>
        <c:axId val="180221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219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F-44D7-9788-C60ACDC6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9664"/>
        <c:axId val="1"/>
      </c:lineChart>
      <c:catAx>
        <c:axId val="180219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96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37007</v>
      </c>
      <c r="G1" s="2" t="s">
        <v>0</v>
      </c>
      <c r="H1" s="3">
        <f ca="1">TODAY()</f>
        <v>37007</v>
      </c>
    </row>
    <row r="2" spans="1:12" ht="13.8" thickBot="1" x14ac:dyDescent="0.3">
      <c r="A2" s="45" t="s">
        <v>12</v>
      </c>
      <c r="B2" s="46">
        <f ca="1">TODAY()+2</f>
        <v>37009</v>
      </c>
      <c r="G2" s="2" t="s">
        <v>12</v>
      </c>
      <c r="H2" s="3">
        <f ca="1">TODAY()+3</f>
        <v>37010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37007</v>
      </c>
      <c r="F1" s="4" t="s">
        <v>1</v>
      </c>
      <c r="G1" s="5">
        <v>290000</v>
      </c>
      <c r="H1" s="6"/>
      <c r="I1" s="7" t="s">
        <v>2</v>
      </c>
      <c r="J1" s="8">
        <v>50000</v>
      </c>
      <c r="O1" s="44" t="s">
        <v>3</v>
      </c>
      <c r="P1" s="11">
        <f ca="1">TODAY()+2</f>
        <v>37009</v>
      </c>
      <c r="Q1" s="12">
        <v>230000</v>
      </c>
      <c r="S1" s="44" t="s">
        <v>4</v>
      </c>
      <c r="T1" s="11">
        <f ca="1">TODAY()+2</f>
        <v>37009</v>
      </c>
      <c r="U1" s="12">
        <v>37000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37008</v>
      </c>
      <c r="D2" s="14"/>
      <c r="P2" s="11">
        <f ca="1">TODAY()+3</f>
        <v>37010</v>
      </c>
      <c r="Q2" s="12">
        <v>250000</v>
      </c>
      <c r="T2" s="11">
        <f ca="1">TODAY()+3</f>
        <v>37010</v>
      </c>
      <c r="U2" s="12">
        <v>42000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37006</v>
      </c>
      <c r="L3" s="23">
        <f ca="1">TODAY()</f>
        <v>37007</v>
      </c>
      <c r="M3" s="24" t="s">
        <v>20</v>
      </c>
      <c r="P3" s="11">
        <f ca="1">TODAY()+4</f>
        <v>37011</v>
      </c>
      <c r="Q3" s="12">
        <v>265000</v>
      </c>
      <c r="T3" s="11">
        <f ca="1">TODAY()+4</f>
        <v>37011</v>
      </c>
      <c r="U3" s="12">
        <v>47000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8" thickBot="1" x14ac:dyDescent="0.3">
      <c r="A4" s="2" t="s">
        <v>16</v>
      </c>
      <c r="B4" s="16">
        <v>66</v>
      </c>
      <c r="C4" s="17">
        <v>41</v>
      </c>
      <c r="D4" s="18">
        <f>AVERAGE(B4,C4)</f>
        <v>53.5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v>0</v>
      </c>
      <c r="M5" s="29">
        <f>+L5-K5</f>
        <v>0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8" thickBot="1" x14ac:dyDescent="0.3">
      <c r="A6" s="25" t="s">
        <v>21</v>
      </c>
      <c r="B6" s="26">
        <v>-325000</v>
      </c>
      <c r="C6" s="12">
        <v>-322000</v>
      </c>
      <c r="D6" s="25" t="s">
        <v>22</v>
      </c>
      <c r="E6" s="26">
        <v>-58000</v>
      </c>
      <c r="F6" s="12">
        <v>-59000</v>
      </c>
      <c r="H6" s="12"/>
      <c r="J6" s="30" t="s">
        <v>28</v>
      </c>
      <c r="K6" s="40">
        <f>(+K4-K5)/2</f>
        <v>0</v>
      </c>
      <c r="L6" s="31">
        <f>(+L4-L5)/2</f>
        <v>0</v>
      </c>
      <c r="M6" s="32">
        <f>+L6-K6</f>
        <v>0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5">
      <c r="A9" s="25" t="s">
        <v>69</v>
      </c>
      <c r="B9" s="26">
        <v>-100000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0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5">
      <c r="A12" s="25" t="s">
        <v>29</v>
      </c>
      <c r="B12" s="26">
        <f>-80994-79006</f>
        <v>-160000</v>
      </c>
      <c r="C12" s="14"/>
      <c r="D12" s="43" t="s">
        <v>56</v>
      </c>
      <c r="E12" s="41">
        <v>-15633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-20000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-113633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5">
      <c r="A19" s="25" t="s">
        <v>30</v>
      </c>
      <c r="B19" s="26">
        <v>0</v>
      </c>
      <c r="C19" s="42"/>
      <c r="D19" s="25" t="s">
        <v>41</v>
      </c>
      <c r="E19" s="26">
        <v>27905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604222+101616</f>
        <v>705838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2840*2</f>
        <v>5680</v>
      </c>
      <c r="Y20" s="14">
        <v>0</v>
      </c>
      <c r="Z20" s="13">
        <f t="shared" si="1"/>
        <v>280826.4192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>
        <f>366721+57986</f>
        <v>424707</v>
      </c>
      <c r="AJ20" s="15">
        <f t="shared" si="2"/>
        <v>37000</v>
      </c>
      <c r="AK20" s="12">
        <f>241966+29203</f>
        <v>271169</v>
      </c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f>2000*2</f>
        <v>4000</v>
      </c>
      <c r="Y21" s="14">
        <v>0</v>
      </c>
      <c r="Z21" s="13">
        <f t="shared" si="1"/>
        <v>276826.4192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>
        <f>253698+41974</f>
        <v>295672</v>
      </c>
      <c r="AJ21" s="15">
        <f t="shared" si="2"/>
        <v>37001</v>
      </c>
      <c r="AK21" s="12">
        <f>240603+32948</f>
        <v>273551</v>
      </c>
      <c r="AL21" s="12"/>
      <c r="AM21" s="12"/>
    </row>
    <row r="22" spans="1:39" x14ac:dyDescent="0.25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f>4542*2</f>
        <v>9084</v>
      </c>
      <c r="Y22" s="14">
        <v>0</v>
      </c>
      <c r="Z22" s="13">
        <f t="shared" si="1"/>
        <v>267742.4192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>
        <f>255864+42224</f>
        <v>298088</v>
      </c>
      <c r="AJ22" s="15">
        <f t="shared" si="2"/>
        <v>37002</v>
      </c>
      <c r="AK22" s="12">
        <f>240603+32878</f>
        <v>273481</v>
      </c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f>10094*2</f>
        <v>20188</v>
      </c>
      <c r="Y23" s="14">
        <v>0</v>
      </c>
      <c r="Z23" s="13">
        <f t="shared" si="1"/>
        <v>247554.4192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>
        <f>249190+52777</f>
        <v>301967</v>
      </c>
      <c r="AJ23" s="15">
        <f t="shared" si="2"/>
        <v>37003</v>
      </c>
      <c r="AK23" s="12">
        <f>240603+32878</f>
        <v>273481</v>
      </c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f>3000*2</f>
        <v>6000</v>
      </c>
      <c r="Y24" s="14">
        <v>0</v>
      </c>
      <c r="Z24" s="13">
        <f t="shared" si="1"/>
        <v>241554.4192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>
        <f>356754+67022</f>
        <v>423776</v>
      </c>
      <c r="AJ24" s="15">
        <f t="shared" si="2"/>
        <v>37004</v>
      </c>
      <c r="AK24" s="12">
        <f>240603+32878</f>
        <v>273481</v>
      </c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f>10678*2</f>
        <v>21356</v>
      </c>
      <c r="Y25" s="14">
        <f>16151*2</f>
        <v>32302</v>
      </c>
      <c r="Z25" s="13">
        <f t="shared" si="1"/>
        <v>252500.4192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>
        <f>400000+76000</f>
        <v>476000</v>
      </c>
      <c r="AH25" s="12">
        <f>397882+67919</f>
        <v>465801</v>
      </c>
      <c r="AJ25" s="15">
        <f t="shared" si="2"/>
        <v>37005</v>
      </c>
      <c r="AK25" s="12">
        <f>237043+28513</f>
        <v>265556</v>
      </c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252500.4192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>
        <f>370000+72000</f>
        <v>442000</v>
      </c>
      <c r="AH26" s="12"/>
      <c r="AJ26" s="15">
        <f t="shared" si="2"/>
        <v>37006</v>
      </c>
      <c r="AK26" s="12"/>
      <c r="AL26" s="12"/>
      <c r="AM26" s="12"/>
    </row>
    <row r="27" spans="1:39" ht="13.8" thickBot="1" x14ac:dyDescent="0.3">
      <c r="A27" s="25" t="s">
        <v>67</v>
      </c>
      <c r="B27" s="26">
        <v>-53673</v>
      </c>
      <c r="C27" s="14"/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252500.4192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>
        <f>265000+46000</f>
        <v>311000</v>
      </c>
      <c r="AH27" s="12"/>
      <c r="AJ27" s="15">
        <f t="shared" si="2"/>
        <v>37007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-678673</v>
      </c>
      <c r="C28" s="14">
        <f>SUM(B28,B57)</f>
        <v>0</v>
      </c>
      <c r="D28" s="25" t="s">
        <v>42</v>
      </c>
      <c r="E28" s="26">
        <v>4617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252500.4192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>
        <f>325000+58000</f>
        <v>383000</v>
      </c>
      <c r="AH28" s="12"/>
      <c r="AJ28" s="15">
        <f t="shared" si="2"/>
        <v>37008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113633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252500.4192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>
        <f>230000+37000</f>
        <v>267000</v>
      </c>
      <c r="AH29" s="12"/>
      <c r="AJ29" s="15">
        <f t="shared" si="2"/>
        <v>37009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187907</v>
      </c>
      <c r="C30" s="14"/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252500.4192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>
        <f>250000+42000</f>
        <v>292000</v>
      </c>
      <c r="AH30" s="12"/>
      <c r="AJ30" s="15">
        <f t="shared" si="2"/>
        <v>37010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252500.4192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>
        <f>265000+47000</f>
        <v>312000</v>
      </c>
      <c r="AH31" s="58"/>
      <c r="AJ31" s="15">
        <f t="shared" si="2"/>
        <v>37011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41</v>
      </c>
      <c r="B33" s="41">
        <v>225760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50000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v>79006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10000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0</v>
      </c>
      <c r="C49" s="14" t="s">
        <v>17</v>
      </c>
      <c r="E49" s="12"/>
    </row>
    <row r="50" spans="1:5" x14ac:dyDescent="0.25">
      <c r="A50" s="25" t="s">
        <v>48</v>
      </c>
      <c r="B50" s="41">
        <v>0</v>
      </c>
      <c r="E50" s="12"/>
    </row>
    <row r="51" spans="1:5" x14ac:dyDescent="0.25">
      <c r="A51" s="25" t="s">
        <v>49</v>
      </c>
      <c r="B51" s="41">
        <v>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51</v>
      </c>
      <c r="B53" s="41">
        <v>0</v>
      </c>
      <c r="E53" s="12"/>
    </row>
    <row r="54" spans="1:5" x14ac:dyDescent="0.25">
      <c r="A54" s="25" t="s">
        <v>50</v>
      </c>
      <c r="B54" s="41">
        <v>0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678673</v>
      </c>
      <c r="C57" s="14"/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2023-09-10T11:13:49Z</dcterms:modified>
</cp:coreProperties>
</file>