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456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X2" i="9"/>
  <c r="AJ2" i="9"/>
  <c r="AK2" i="9"/>
  <c r="K3" i="9"/>
  <c r="L3" i="9"/>
  <c r="P3" i="9"/>
  <c r="T3" i="9"/>
  <c r="X3" i="9"/>
  <c r="Z3" i="9"/>
  <c r="AJ3" i="9"/>
  <c r="AK3" i="9"/>
  <c r="D4" i="9"/>
  <c r="K4" i="9"/>
  <c r="L4" i="9"/>
  <c r="M4" i="9"/>
  <c r="X4" i="9"/>
  <c r="Z4" i="9"/>
  <c r="AG4" i="9"/>
  <c r="AJ4" i="9"/>
  <c r="M5" i="9"/>
  <c r="Z5" i="9"/>
  <c r="AG5" i="9"/>
  <c r="AJ5" i="9"/>
  <c r="K6" i="9"/>
  <c r="L6" i="9"/>
  <c r="M6" i="9"/>
  <c r="Z6" i="9"/>
  <c r="AG6" i="9"/>
  <c r="AJ6" i="9"/>
  <c r="Z7" i="9"/>
  <c r="AG7" i="9"/>
  <c r="AJ7" i="9"/>
  <c r="Z8" i="9"/>
  <c r="AJ8" i="9"/>
  <c r="Z9" i="9"/>
  <c r="AJ9" i="9"/>
  <c r="Z10" i="9"/>
  <c r="AJ10" i="9"/>
  <c r="Z11" i="9"/>
  <c r="AJ11" i="9"/>
  <c r="B12" i="9"/>
  <c r="Z12" i="9"/>
  <c r="AJ12" i="9"/>
  <c r="Z13" i="9"/>
  <c r="AJ13" i="9"/>
  <c r="E14" i="9"/>
  <c r="Z14" i="9"/>
  <c r="AJ14" i="9"/>
  <c r="F15" i="9"/>
  <c r="Z15" i="9"/>
  <c r="AJ15" i="9"/>
  <c r="Z16" i="9"/>
  <c r="AJ16" i="9"/>
  <c r="Z17" i="9"/>
  <c r="AJ17" i="9"/>
  <c r="Z18" i="9"/>
  <c r="AJ18" i="9"/>
  <c r="Z19" i="9"/>
  <c r="AJ19" i="9"/>
  <c r="Z20" i="9"/>
  <c r="AJ20" i="9"/>
  <c r="Z21" i="9"/>
  <c r="AJ21" i="9"/>
  <c r="Z22" i="9"/>
  <c r="AJ22" i="9"/>
  <c r="Z23" i="9"/>
  <c r="AJ23" i="9"/>
  <c r="Z24" i="9"/>
  <c r="AJ24" i="9"/>
  <c r="Z25" i="9"/>
  <c r="AJ25" i="9"/>
  <c r="Z26" i="9"/>
  <c r="AJ26" i="9"/>
  <c r="B27" i="9"/>
  <c r="Z27" i="9"/>
  <c r="AJ27" i="9"/>
  <c r="B28" i="9"/>
  <c r="C28" i="9"/>
  <c r="Z28" i="9"/>
  <c r="AJ28" i="9"/>
  <c r="E29" i="9"/>
  <c r="Z29" i="9"/>
  <c r="AJ29" i="9"/>
  <c r="Z30" i="9"/>
  <c r="AJ30" i="9"/>
  <c r="Z31" i="9"/>
  <c r="AJ31" i="9"/>
  <c r="Z32" i="9"/>
  <c r="AJ32" i="9"/>
  <c r="B57" i="9"/>
  <c r="B1" i="11"/>
  <c r="H1" i="11"/>
  <c r="B2" i="11"/>
  <c r="H2" i="11"/>
  <c r="D4" i="11"/>
  <c r="J4" i="11"/>
  <c r="E14" i="11"/>
  <c r="K14" i="11"/>
  <c r="F15" i="11"/>
  <c r="L15" i="11"/>
  <c r="B27" i="11"/>
  <c r="C27" i="11"/>
  <c r="H27" i="11"/>
  <c r="I27" i="11"/>
  <c r="E29" i="11"/>
  <c r="K29" i="11"/>
  <c r="B32" i="11"/>
  <c r="H32" i="11"/>
  <c r="B56" i="11"/>
  <c r="H56" i="11"/>
</calcChain>
</file>

<file path=xl/sharedStrings.xml><?xml version="1.0" encoding="utf-8"?>
<sst xmlns="http://schemas.openxmlformats.org/spreadsheetml/2006/main" count="279" uniqueCount="76">
  <si>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</si>
  <si>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</si>
  <si>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</si>
  <si>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</si>
  <si>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</si>
  <si>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</si>
  <si>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</si>
  <si>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</si>
  <si>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</si>
  <si>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</si>
  <si>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</si>
  <si>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</si>
  <si>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</si>
  <si>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</si>
  <si>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</si>
  <si>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</si>
  <si>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</si>
  <si>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</si>
  <si>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</si>
  <si>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</si>
  <si>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</si>
  <si>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</si>
  <si>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</si>
  <si>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</si>
  <si>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</si>
  <si>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</si>
  <si>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</si>
  <si>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</si>
  <si>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</si>
  <si>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</si>
  <si>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</si>
  <si>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</si>
  <si>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</si>
  <si>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</si>
  <si>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</si>
  <si>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</si>
  <si>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</si>
  <si>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</si>
  <si>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</si>
  <si>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</si>
  <si>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</si>
  <si>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</si>
  <si>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</si>
  <si>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</si>
  <si>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</si>
  <si>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</si>
  <si>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</si>
  <si>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</si>
  <si>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</si>
  <si>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</si>
  <si>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</si>
  <si>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</si>
  <si>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</si>
  <si>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</si>
  <si>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</si>
  <si>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>TRUNKLINE QNT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</si>
  <si>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</si>
  <si>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</si>
  <si>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</si>
  <si>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</si>
  <si>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</si>
  <si>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</si>
  <si>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</si>
  <si>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</si>
  <si>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</si>
  <si>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</si>
  <si>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</si>
  <si>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</si>
  <si>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</si>
  <si>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</si>
  <si>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</si>
  <si>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ENA SELL-BACK</t>
  </si>
  <si>
    <t>ANR IMBALANCE</t>
  </si>
  <si>
    <t xml:space="preserve">     NGPL AM (DSS REFILL)</t>
  </si>
  <si>
    <t xml:space="preserve">     NGPL GS (DSS REFILL)</t>
  </si>
  <si>
    <t>SOUTH TX (REFILL)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</si>
</sst>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0" fontId="2" fillId="0" borderId="9" xfId="0" applyFont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0" fontId="4" fillId="0" borderId="5" xfId="0" applyFont="1" applyFill="1" applyBorder="1"/>
    <xf numFmtId="0" fontId="4" fillId="0" borderId="6" xfId="0" applyFont="1" applyFill="1" applyBorder="1"/>
    <xf numFmtId="0" fontId="4" fillId="0" borderId="8" xfId="0" applyFont="1" applyFill="1" applyBorder="1"/>
    <xf numFmtId="176" fontId="4" fillId="0" borderId="9" xfId="1" applyNumberFormat="1" applyFont="1" applyFill="1" applyBorder="1"/>
    <xf numFmtId="0" fontId="5" fillId="0" borderId="8" xfId="0" applyFont="1" applyFill="1" applyBorder="1"/>
    <xf numFmtId="0" fontId="4" fillId="0" borderId="11" xfId="0" applyFont="1" applyFill="1" applyBorder="1"/>
    <xf numFmtId="0" fontId="4" fillId="0" borderId="14" xfId="0" applyFont="1" applyFill="1" applyBorder="1"/>
    <xf numFmtId="0" fontId="2" fillId="2" borderId="1" xfId="0" applyFont="1" applyFill="1" applyBorder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0-42EF-A345-B01D10B8F282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0-42EF-A345-B01D10B8F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16280"/>
        <c:axId val="1"/>
      </c:lineChart>
      <c:catAx>
        <c:axId val="1770162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1628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A7-48DC-9233-13EB15D3E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21328"/>
        <c:axId val="1"/>
      </c:lineChart>
      <c:catAx>
        <c:axId val="17752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2132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6FF-42F3-AFEE-8AE555B17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19360"/>
        <c:axId val="1"/>
      </c:lineChart>
      <c:catAx>
        <c:axId val="17751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193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3DF-4F71-86F1-76792D25C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24280"/>
        <c:axId val="1"/>
      </c:lineChart>
      <c:catAx>
        <c:axId val="177524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2428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E-43A9-8C83-01B824596019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E-43A9-8C83-01B824596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44832"/>
        <c:axId val="1"/>
      </c:lineChart>
      <c:catAx>
        <c:axId val="1778448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4483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5-469D-9771-9D9D8DF36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42208"/>
        <c:axId val="1"/>
      </c:lineChart>
      <c:dateAx>
        <c:axId val="1778422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422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B-47C2-A247-AF7733B1B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37944"/>
        <c:axId val="1"/>
      </c:lineChart>
      <c:catAx>
        <c:axId val="1778379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3794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FD0-449F-AAA7-C7DDA20C9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38928"/>
        <c:axId val="1"/>
      </c:lineChart>
      <c:catAx>
        <c:axId val="17783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3892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D5-46C0-B9C5-5FC3F471C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43848"/>
        <c:axId val="1"/>
      </c:lineChart>
      <c:catAx>
        <c:axId val="17784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438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A60-43F7-BA83-F7EBCC41C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89056"/>
        <c:axId val="1"/>
      </c:lineChart>
      <c:catAx>
        <c:axId val="17808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890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E-4E67-A5CE-EA4537D4519B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E-4E67-A5CE-EA4537D45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89712"/>
        <c:axId val="1"/>
      </c:lineChart>
      <c:catAx>
        <c:axId val="1780897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8971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5-4B36-8671-B5CD03F3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37384"/>
        <c:axId val="1"/>
      </c:lineChart>
      <c:dateAx>
        <c:axId val="1771373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3738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4-4D2F-821D-0725EC1D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91680"/>
        <c:axId val="1"/>
      </c:lineChart>
      <c:dateAx>
        <c:axId val="1780916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9168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E-4750-B99B-0A033763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94304"/>
        <c:axId val="1"/>
      </c:lineChart>
      <c:catAx>
        <c:axId val="1780943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9430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1C1-414F-A518-66C66D73E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25736"/>
        <c:axId val="1"/>
      </c:lineChart>
      <c:catAx>
        <c:axId val="17832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2573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16-4EC6-A16A-7297CFF8E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29344"/>
        <c:axId val="1"/>
      </c:lineChart>
      <c:catAx>
        <c:axId val="17832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293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00C-4880-BBC0-338B944F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27376"/>
        <c:axId val="1"/>
      </c:lineChart>
      <c:catAx>
        <c:axId val="17832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273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B-4523-8C7C-7C05E13CE1C2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B-4523-8C7C-7C05E13CE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24752"/>
        <c:axId val="1"/>
      </c:lineChart>
      <c:catAx>
        <c:axId val="1783247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2475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C-45CB-8106-A4F4036E0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27048"/>
        <c:axId val="1"/>
      </c:lineChart>
      <c:dateAx>
        <c:axId val="1783270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270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F-4BF0-9D75-AFB343117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80848"/>
        <c:axId val="1"/>
      </c:lineChart>
      <c:catAx>
        <c:axId val="1786808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8084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47-45A5-A5BA-D2D7312A9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79536"/>
        <c:axId val="1"/>
      </c:lineChart>
      <c:catAx>
        <c:axId val="17867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7953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105-425B-B18E-5DCA0497C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80520"/>
        <c:axId val="1"/>
      </c:lineChart>
      <c:catAx>
        <c:axId val="178680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805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2-4A38-A1A1-FABACC2A7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73392"/>
        <c:axId val="1"/>
      </c:lineChart>
      <c:catAx>
        <c:axId val="1771733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7339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1B4-449A-8E4F-B530A9984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83472"/>
        <c:axId val="1"/>
      </c:lineChart>
      <c:catAx>
        <c:axId val="17868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834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080109162746501"/>
          <c:y val="1.5250564941625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43269115757504E-2"/>
          <c:y val="8.9324737515235536E-2"/>
          <c:w val="0.93363880905586638"/>
          <c:h val="0.59477203272339763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250000</c:v>
                </c:pt>
                <c:pt idx="1">
                  <c:v>250000</c:v>
                </c:pt>
                <c:pt idx="2">
                  <c:v>268000</c:v>
                </c:pt>
                <c:pt idx="3">
                  <c:v>296000</c:v>
                </c:pt>
                <c:pt idx="4">
                  <c:v>284000</c:v>
                </c:pt>
                <c:pt idx="5">
                  <c:v>290000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A-457A-8DD2-2943A4C90ABF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A-457A-8DD2-2943A4C90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85768"/>
        <c:axId val="1"/>
      </c:lineChart>
      <c:catAx>
        <c:axId val="17868576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85768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62279504475888"/>
          <c:y val="0.86274624526910426"/>
          <c:w val="5.1258601281498554E-2"/>
          <c:h val="0.12636182380204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068163034279063"/>
          <c:y val="1.728396103633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1670020810326"/>
          <c:y val="9.3827217054408427E-2"/>
          <c:w val="0.82437408237469578"/>
          <c:h val="0.5925929498173163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33400</c:v>
                </c:pt>
                <c:pt idx="1">
                  <c:v>76400</c:v>
                </c:pt>
                <c:pt idx="2">
                  <c:v>34000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E-4ECB-B546-9C266B19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00160"/>
        <c:axId val="1"/>
      </c:lineChart>
      <c:dateAx>
        <c:axId val="1790001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001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84239676473779"/>
          <c:y val="0.93580303325317882"/>
          <c:w val="0.18160124713181702"/>
          <c:h val="5.1851883109015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98005149252467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139078779260334E-2"/>
          <c:y val="0.10666672453706845"/>
          <c:w val="0.94584724855378255"/>
          <c:h val="0.657778134645255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199681</c:v>
                </c:pt>
                <c:pt idx="1">
                  <c:v>194490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0-4EBA-B558-DCCCD3B45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00816"/>
        <c:axId val="1"/>
      </c:lineChart>
      <c:catAx>
        <c:axId val="17900081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0081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364899684364868"/>
          <c:y val="0.93333383969934891"/>
          <c:w val="4.0385520559307546E-2"/>
          <c:h val="5.33333622685342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69995651759382"/>
          <c:y val="3.49128138562665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70886021536192"/>
          <c:y val="0.12468862091523761"/>
          <c:w val="0.8589169519108838"/>
          <c:h val="0.5885302907199214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252500.4192</c:v>
                </c:pt>
                <c:pt idx="1">
                  <c:v>176100.4192</c:v>
                </c:pt>
                <c:pt idx="2">
                  <c:v>142100.4192</c:v>
                </c:pt>
                <c:pt idx="3">
                  <c:v>142100.4192</c:v>
                </c:pt>
                <c:pt idx="4">
                  <c:v>142100.4192</c:v>
                </c:pt>
                <c:pt idx="5">
                  <c:v>142100.4192</c:v>
                </c:pt>
                <c:pt idx="6">
                  <c:v>142100.4192</c:v>
                </c:pt>
                <c:pt idx="7">
                  <c:v>142100.4192</c:v>
                </c:pt>
                <c:pt idx="8">
                  <c:v>142100.4192</c:v>
                </c:pt>
                <c:pt idx="9">
                  <c:v>142100.4192</c:v>
                </c:pt>
                <c:pt idx="10">
                  <c:v>142100.4192</c:v>
                </c:pt>
                <c:pt idx="11">
                  <c:v>142100.4192</c:v>
                </c:pt>
                <c:pt idx="12">
                  <c:v>142100.4192</c:v>
                </c:pt>
                <c:pt idx="13">
                  <c:v>142100.4192</c:v>
                </c:pt>
                <c:pt idx="14">
                  <c:v>142100.4192</c:v>
                </c:pt>
                <c:pt idx="15">
                  <c:v>142100.4192</c:v>
                </c:pt>
                <c:pt idx="16">
                  <c:v>142100.4192</c:v>
                </c:pt>
                <c:pt idx="17">
                  <c:v>142100.4192</c:v>
                </c:pt>
                <c:pt idx="18">
                  <c:v>142100.4192</c:v>
                </c:pt>
                <c:pt idx="19">
                  <c:v>142100.4192</c:v>
                </c:pt>
                <c:pt idx="20">
                  <c:v>142100.4192</c:v>
                </c:pt>
                <c:pt idx="21">
                  <c:v>142100.4192</c:v>
                </c:pt>
                <c:pt idx="22">
                  <c:v>142100.4192</c:v>
                </c:pt>
                <c:pt idx="23">
                  <c:v>142100.4192</c:v>
                </c:pt>
                <c:pt idx="24">
                  <c:v>142100.4192</c:v>
                </c:pt>
                <c:pt idx="25">
                  <c:v>142100.4192</c:v>
                </c:pt>
                <c:pt idx="26">
                  <c:v>142100.4192</c:v>
                </c:pt>
                <c:pt idx="27">
                  <c:v>142100.4192</c:v>
                </c:pt>
                <c:pt idx="28">
                  <c:v>142100.4192</c:v>
                </c:pt>
                <c:pt idx="29">
                  <c:v>142100.4192</c:v>
                </c:pt>
                <c:pt idx="30">
                  <c:v>142100.4192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C82-4DD4-B63D-F2B7A8A8A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97536"/>
        <c:axId val="1"/>
      </c:lineChart>
      <c:catAx>
        <c:axId val="178997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9753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67088172289537"/>
          <c:y val="0.9301771120276725"/>
          <c:w val="0.12076756091256841"/>
          <c:h val="5.7356765621009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38106933043538"/>
          <c:y val="1.9656055028316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0479442917435"/>
          <c:y val="0.10073728202012033"/>
          <c:w val="0.84880977051065221"/>
          <c:h val="0.62162274027049869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C71-47D6-8D7B-557E5770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94256"/>
        <c:axId val="1"/>
      </c:lineChart>
      <c:catAx>
        <c:axId val="178994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942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166692582395313"/>
          <c:y val="0.93120560696647825"/>
          <c:w val="9.8809552527887992E-2"/>
          <c:h val="5.6511158206408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310746962931164"/>
          <c:y val="1.95599605792298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82488712286125"/>
          <c:y val="0.10024479796855292"/>
          <c:w val="0.86101718667714588"/>
          <c:h val="0.61858375331814364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CA7-4278-A0CC-1915A49CB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95568"/>
        <c:axId val="1"/>
      </c:lineChart>
      <c:catAx>
        <c:axId val="178995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955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55954646659445"/>
          <c:y val="0.93643311273062846"/>
          <c:w val="0.13220342630082163"/>
          <c:h val="4.645490637567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CBA-4546-8404-9092FBB4E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99720"/>
        <c:axId val="1"/>
      </c:lineChart>
      <c:catAx>
        <c:axId val="17669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9972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DC9-4264-A619-D4CF32166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03328"/>
        <c:axId val="1"/>
      </c:lineChart>
      <c:catAx>
        <c:axId val="17670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033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E81-4CB2-BAC9-21F3E7D5E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97096"/>
        <c:axId val="1"/>
      </c:lineChart>
      <c:catAx>
        <c:axId val="17669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9709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8-4ECE-B841-2EAF04F32C4F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8-4ECE-B841-2EAF04F3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01688"/>
        <c:axId val="1"/>
      </c:lineChart>
      <c:catAx>
        <c:axId val="1767016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0168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5-45DD-AB46-9B3927273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20672"/>
        <c:axId val="1"/>
      </c:lineChart>
      <c:dateAx>
        <c:axId val="1775206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206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F-4154-A916-CA400762D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18704"/>
        <c:axId val="1"/>
      </c:lineChart>
      <c:catAx>
        <c:axId val="1775187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1870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22860</xdr:rowOff>
    </xdr:from>
    <xdr:to>
      <xdr:col>21</xdr:col>
      <xdr:colOff>7620</xdr:colOff>
      <xdr:row>65</xdr:row>
      <xdr:rowOff>144780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</xdr:colOff>
      <xdr:row>7</xdr:row>
      <xdr:rowOff>22860</xdr:rowOff>
    </xdr:from>
    <xdr:to>
      <xdr:col>13</xdr:col>
      <xdr:colOff>144780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746760</xdr:colOff>
      <xdr:row>66</xdr:row>
      <xdr:rowOff>121920</xdr:rowOff>
    </xdr:from>
    <xdr:to>
      <xdr:col>20</xdr:col>
      <xdr:colOff>670560</xdr:colOff>
      <xdr:row>87</xdr:row>
      <xdr:rowOff>30480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281940</xdr:colOff>
      <xdr:row>7</xdr:row>
      <xdr:rowOff>22860</xdr:rowOff>
    </xdr:from>
    <xdr:to>
      <xdr:col>21</xdr:col>
      <xdr:colOff>7620</xdr:colOff>
      <xdr:row>25</xdr:row>
      <xdr:rowOff>45720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106680</xdr:rowOff>
    </xdr:from>
    <xdr:to>
      <xdr:col>13</xdr:col>
      <xdr:colOff>144780</xdr:colOff>
      <xdr:row>43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312420</xdr:colOff>
      <xdr:row>25</xdr:row>
      <xdr:rowOff>76200</xdr:rowOff>
    </xdr:from>
    <xdr:to>
      <xdr:col>21</xdr:col>
      <xdr:colOff>30480</xdr:colOff>
      <xdr:row>43</xdr:row>
      <xdr:rowOff>144780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3230880" y="563118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zoomScale="75" workbookViewId="0">
      <selection activeCell="A22" sqref="A22"/>
    </sheetView>
  </sheetViews>
  <sheetFormatPr defaultColWidth="9.109375" defaultRowHeight="13.2" x14ac:dyDescent="0.25"/>
  <cols>
    <col min="1" max="1" width="30.44140625" style="45" bestFit="1" customWidth="1"/>
    <col min="2" max="2" width="11" style="45" bestFit="1" customWidth="1"/>
    <col min="3" max="3" width="11" style="2" bestFit="1" customWidth="1"/>
    <col min="4" max="4" width="26.44140625" style="2" bestFit="1" customWidth="1"/>
    <col min="5" max="5" width="11" style="2" bestFit="1" customWidth="1"/>
    <col min="6" max="6" width="9.33203125" style="2" bestFit="1" customWidth="1"/>
    <col min="7" max="7" width="30.44140625" style="2" bestFit="1" customWidth="1"/>
    <col min="8" max="9" width="11" style="2" bestFit="1" customWidth="1"/>
    <col min="10" max="10" width="26.44140625" style="2" bestFit="1" customWidth="1"/>
    <col min="11" max="11" width="9.33203125" style="2" bestFit="1" customWidth="1"/>
    <col min="12" max="12" width="11.109375" style="2" customWidth="1"/>
    <col min="13" max="16384" width="9.109375" style="2"/>
  </cols>
  <sheetData>
    <row r="1" spans="1:12" ht="27.75" customHeight="1" thickBot="1" x14ac:dyDescent="0.3">
      <c r="A1" s="45" t="s">
        <v>0</v>
      </c>
      <c r="B1" s="46">
        <f ca="1">TODAY()</f>
        <v>37013</v>
      </c>
      <c r="G1" s="2" t="s">
        <v>0</v>
      </c>
      <c r="H1" s="3">
        <f ca="1">TODAY()</f>
        <v>37013</v>
      </c>
    </row>
    <row r="2" spans="1:12" ht="13.8" thickBot="1" x14ac:dyDescent="0.3">
      <c r="A2" s="45" t="s">
        <v>12</v>
      </c>
      <c r="B2" s="46">
        <f ca="1">TODAY()+2</f>
        <v>37015</v>
      </c>
      <c r="G2" s="2" t="s">
        <v>12</v>
      </c>
      <c r="H2" s="3">
        <f ca="1">TODAY()+3</f>
        <v>37016</v>
      </c>
    </row>
    <row r="3" spans="1:12" ht="25.5" customHeight="1" thickBot="1" x14ac:dyDescent="0.3">
      <c r="B3" s="47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2" ht="13.8" thickBot="1" x14ac:dyDescent="0.3">
      <c r="A4" s="45" t="s">
        <v>16</v>
      </c>
      <c r="B4" s="55">
        <v>70</v>
      </c>
      <c r="C4" s="17">
        <v>52</v>
      </c>
      <c r="D4" s="18">
        <f>AVERAGE(B4,C4)</f>
        <v>61</v>
      </c>
      <c r="G4" s="2" t="s">
        <v>16</v>
      </c>
      <c r="H4" s="16">
        <v>70</v>
      </c>
      <c r="I4" s="17">
        <v>45</v>
      </c>
      <c r="J4" s="18">
        <f>AVERAGE(H4,I4)</f>
        <v>57.5</v>
      </c>
    </row>
    <row r="5" spans="1:12" x14ac:dyDescent="0.25">
      <c r="A5" s="48"/>
      <c r="B5" s="49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</row>
    <row r="6" spans="1:12" x14ac:dyDescent="0.25">
      <c r="A6" s="50" t="s">
        <v>21</v>
      </c>
      <c r="B6" s="26">
        <v>-300000</v>
      </c>
      <c r="C6" s="12">
        <v>-292000</v>
      </c>
      <c r="D6" s="25" t="s">
        <v>22</v>
      </c>
      <c r="E6" s="26">
        <v>-48000</v>
      </c>
      <c r="F6" s="12">
        <v>-52000</v>
      </c>
      <c r="G6" s="25" t="s">
        <v>21</v>
      </c>
      <c r="H6" s="26">
        <v>-375000</v>
      </c>
      <c r="I6" s="12">
        <v>-326000</v>
      </c>
      <c r="J6" s="25" t="s">
        <v>22</v>
      </c>
      <c r="K6" s="26">
        <v>-60000</v>
      </c>
      <c r="L6" s="12">
        <v>-64000</v>
      </c>
    </row>
    <row r="7" spans="1:12" x14ac:dyDescent="0.25">
      <c r="A7" s="50" t="s">
        <v>59</v>
      </c>
      <c r="B7" s="26"/>
      <c r="D7" s="25" t="s">
        <v>25</v>
      </c>
      <c r="E7" s="26">
        <v>0</v>
      </c>
      <c r="G7" s="25" t="s">
        <v>59</v>
      </c>
      <c r="H7" s="26"/>
      <c r="J7" s="25" t="s">
        <v>25</v>
      </c>
      <c r="K7" s="26">
        <v>0</v>
      </c>
    </row>
    <row r="8" spans="1:12" x14ac:dyDescent="0.25">
      <c r="A8" s="50" t="s">
        <v>63</v>
      </c>
      <c r="B8" s="26">
        <v>0</v>
      </c>
      <c r="D8" s="25" t="s">
        <v>27</v>
      </c>
      <c r="E8" s="26"/>
      <c r="G8" s="25" t="s">
        <v>63</v>
      </c>
      <c r="H8" s="26">
        <v>0</v>
      </c>
      <c r="J8" s="25" t="s">
        <v>27</v>
      </c>
      <c r="K8" s="26"/>
    </row>
    <row r="9" spans="1:12" x14ac:dyDescent="0.25">
      <c r="A9" s="50" t="s">
        <v>69</v>
      </c>
      <c r="B9" s="26">
        <v>0</v>
      </c>
      <c r="D9" s="25" t="s">
        <v>29</v>
      </c>
      <c r="E9" s="26">
        <v>0</v>
      </c>
      <c r="G9" s="43" t="s">
        <v>69</v>
      </c>
      <c r="H9" s="26">
        <v>0</v>
      </c>
      <c r="J9" s="25" t="s">
        <v>29</v>
      </c>
      <c r="K9" s="26">
        <v>0</v>
      </c>
    </row>
    <row r="10" spans="1:12" x14ac:dyDescent="0.25">
      <c r="A10" s="50" t="s">
        <v>64</v>
      </c>
      <c r="B10" s="26">
        <v>0</v>
      </c>
      <c r="C10" s="14"/>
      <c r="D10" s="25" t="s">
        <v>52</v>
      </c>
      <c r="E10" s="26">
        <v>-17281</v>
      </c>
      <c r="G10" s="25" t="s">
        <v>64</v>
      </c>
      <c r="H10" s="26">
        <v>0</v>
      </c>
      <c r="I10" s="14"/>
      <c r="J10" s="25" t="s">
        <v>52</v>
      </c>
      <c r="K10" s="26">
        <v>-7281</v>
      </c>
    </row>
    <row r="11" spans="1:12" x14ac:dyDescent="0.25">
      <c r="A11" s="50" t="s">
        <v>24</v>
      </c>
      <c r="B11" s="26">
        <v>0</v>
      </c>
      <c r="C11" s="14"/>
      <c r="D11" s="25" t="s">
        <v>31</v>
      </c>
      <c r="E11" s="26">
        <v>-20000</v>
      </c>
      <c r="G11" s="25" t="s">
        <v>24</v>
      </c>
      <c r="H11" s="26">
        <v>0</v>
      </c>
      <c r="I11" s="14"/>
      <c r="J11" s="25" t="s">
        <v>31</v>
      </c>
      <c r="K11" s="26">
        <v>-20000</v>
      </c>
    </row>
    <row r="12" spans="1:12" x14ac:dyDescent="0.25">
      <c r="A12" s="50" t="s">
        <v>29</v>
      </c>
      <c r="B12" s="26">
        <v>-250000</v>
      </c>
      <c r="D12" s="43" t="s">
        <v>56</v>
      </c>
      <c r="E12" s="41">
        <v>-15633</v>
      </c>
      <c r="G12" s="25" t="s">
        <v>29</v>
      </c>
      <c r="H12" s="26">
        <v>-250000</v>
      </c>
      <c r="J12" s="43" t="s">
        <v>56</v>
      </c>
      <c r="K12" s="41">
        <v>-15633</v>
      </c>
    </row>
    <row r="13" spans="1:12" ht="13.8" thickBot="1" x14ac:dyDescent="0.3">
      <c r="A13" s="50" t="s">
        <v>62</v>
      </c>
      <c r="B13" s="26">
        <v>0</v>
      </c>
      <c r="D13" s="25" t="s">
        <v>32</v>
      </c>
      <c r="E13" s="26">
        <v>-2000</v>
      </c>
      <c r="G13" s="25" t="s">
        <v>62</v>
      </c>
      <c r="H13" s="26">
        <v>0</v>
      </c>
      <c r="J13" s="25" t="s">
        <v>32</v>
      </c>
      <c r="K13" s="26">
        <v>0</v>
      </c>
    </row>
    <row r="14" spans="1:12" ht="13.8" thickBot="1" x14ac:dyDescent="0.3">
      <c r="A14" s="50" t="s">
        <v>19</v>
      </c>
      <c r="B14" s="51">
        <v>0</v>
      </c>
      <c r="C14" s="2" t="s">
        <v>17</v>
      </c>
      <c r="D14" s="33" t="s">
        <v>33</v>
      </c>
      <c r="E14" s="34">
        <f>SUM(E6:E13)</f>
        <v>-102914</v>
      </c>
      <c r="G14" s="25" t="s">
        <v>19</v>
      </c>
      <c r="H14" s="26">
        <v>0</v>
      </c>
      <c r="I14" s="2" t="s">
        <v>17</v>
      </c>
      <c r="J14" s="33" t="s">
        <v>33</v>
      </c>
      <c r="K14" s="34">
        <f>SUM(K6:K13)</f>
        <v>-102914</v>
      </c>
    </row>
    <row r="15" spans="1:12" x14ac:dyDescent="0.25">
      <c r="A15" s="50" t="s">
        <v>27</v>
      </c>
      <c r="B15" s="51"/>
      <c r="C15" s="14"/>
      <c r="D15" s="25"/>
      <c r="E15" s="26"/>
      <c r="F15" s="14">
        <f>SUM(E29,E14)</f>
        <v>0.39999999999417923</v>
      </c>
      <c r="G15" s="25" t="s">
        <v>27</v>
      </c>
      <c r="H15" s="26"/>
      <c r="I15" s="14"/>
      <c r="J15" s="25"/>
      <c r="K15" s="26"/>
      <c r="L15" s="14">
        <f>SUM(K29,K14)</f>
        <v>0.39999999999417923</v>
      </c>
    </row>
    <row r="16" spans="1:12" x14ac:dyDescent="0.25">
      <c r="A16" s="50" t="s">
        <v>32</v>
      </c>
      <c r="B16" s="51">
        <v>-40000</v>
      </c>
      <c r="C16" s="14"/>
      <c r="D16" s="25" t="s">
        <v>38</v>
      </c>
      <c r="E16" s="26">
        <v>39111</v>
      </c>
      <c r="G16" s="25" t="s">
        <v>32</v>
      </c>
      <c r="H16" s="41">
        <v>-40000</v>
      </c>
      <c r="I16" s="14"/>
      <c r="J16" s="25" t="s">
        <v>38</v>
      </c>
      <c r="K16" s="26">
        <v>39111</v>
      </c>
    </row>
    <row r="17" spans="1:11" x14ac:dyDescent="0.25">
      <c r="A17" s="50" t="s">
        <v>34</v>
      </c>
      <c r="B17" s="51">
        <v>0</v>
      </c>
      <c r="C17" s="14"/>
      <c r="D17" s="25" t="s">
        <v>39</v>
      </c>
      <c r="E17" s="26">
        <v>10000</v>
      </c>
      <c r="G17" s="25" t="s">
        <v>34</v>
      </c>
      <c r="H17" s="26">
        <v>0</v>
      </c>
      <c r="I17" s="14"/>
      <c r="J17" s="25" t="s">
        <v>39</v>
      </c>
      <c r="K17" s="26">
        <v>10000</v>
      </c>
    </row>
    <row r="18" spans="1:11" x14ac:dyDescent="0.25">
      <c r="A18" s="50" t="s">
        <v>30</v>
      </c>
      <c r="B18" s="51">
        <v>0</v>
      </c>
      <c r="C18" s="2" t="s">
        <v>17</v>
      </c>
      <c r="D18" s="25" t="s">
        <v>40</v>
      </c>
      <c r="E18" s="26">
        <v>0</v>
      </c>
      <c r="F18" s="14" t="s">
        <v>17</v>
      </c>
      <c r="G18" s="25" t="s">
        <v>30</v>
      </c>
      <c r="H18" s="26">
        <v>0</v>
      </c>
      <c r="I18" s="2" t="s">
        <v>17</v>
      </c>
      <c r="J18" s="25" t="s">
        <v>40</v>
      </c>
      <c r="K18" s="26">
        <v>0</v>
      </c>
    </row>
    <row r="19" spans="1:11" x14ac:dyDescent="0.25">
      <c r="A19" s="50" t="s">
        <v>50</v>
      </c>
      <c r="B19" s="51">
        <v>0</v>
      </c>
      <c r="C19" s="42"/>
      <c r="D19" s="25" t="s">
        <v>41</v>
      </c>
      <c r="E19" s="26">
        <v>21803.4</v>
      </c>
      <c r="G19" s="25" t="s">
        <v>50</v>
      </c>
      <c r="H19" s="26">
        <v>0</v>
      </c>
      <c r="I19" s="42"/>
      <c r="J19" s="25" t="s">
        <v>41</v>
      </c>
      <c r="K19" s="26">
        <v>21803.4</v>
      </c>
    </row>
    <row r="20" spans="1:11" x14ac:dyDescent="0.25">
      <c r="A20" s="50" t="s">
        <v>51</v>
      </c>
      <c r="B20" s="51">
        <v>0</v>
      </c>
      <c r="C20" s="14"/>
      <c r="D20" s="25" t="s">
        <v>46</v>
      </c>
      <c r="E20" s="26">
        <v>0</v>
      </c>
      <c r="G20" s="25" t="s">
        <v>51</v>
      </c>
      <c r="H20" s="26">
        <v>0</v>
      </c>
      <c r="I20" s="14"/>
      <c r="J20" s="25" t="s">
        <v>46</v>
      </c>
      <c r="K20" s="26">
        <v>0</v>
      </c>
    </row>
    <row r="21" spans="1:11" x14ac:dyDescent="0.25">
      <c r="A21" s="50" t="s">
        <v>35</v>
      </c>
      <c r="B21" s="51">
        <v>0</v>
      </c>
      <c r="C21" s="14"/>
      <c r="D21" s="25" t="s">
        <v>60</v>
      </c>
      <c r="E21" s="26">
        <v>5000</v>
      </c>
      <c r="G21" s="25" t="s">
        <v>35</v>
      </c>
      <c r="H21" s="26">
        <v>0</v>
      </c>
      <c r="I21" s="14"/>
      <c r="J21" s="25" t="s">
        <v>60</v>
      </c>
      <c r="K21" s="26">
        <v>5000</v>
      </c>
    </row>
    <row r="22" spans="1:11" x14ac:dyDescent="0.25">
      <c r="A22" s="50" t="s">
        <v>29</v>
      </c>
      <c r="B22" s="51">
        <v>0</v>
      </c>
      <c r="C22" s="14"/>
      <c r="D22" s="25" t="s">
        <v>70</v>
      </c>
      <c r="E22" s="26">
        <v>7000</v>
      </c>
      <c r="G22" s="25" t="s">
        <v>29</v>
      </c>
      <c r="H22" s="26">
        <v>0</v>
      </c>
      <c r="I22" s="14"/>
      <c r="J22" s="25" t="s">
        <v>70</v>
      </c>
      <c r="K22" s="41">
        <v>7000</v>
      </c>
    </row>
    <row r="23" spans="1:11" x14ac:dyDescent="0.25">
      <c r="A23" s="50" t="s">
        <v>68</v>
      </c>
      <c r="B23" s="51">
        <v>0</v>
      </c>
      <c r="C23" s="14" t="s">
        <v>17</v>
      </c>
      <c r="D23" s="25" t="s">
        <v>61</v>
      </c>
      <c r="E23" s="41">
        <v>0</v>
      </c>
      <c r="G23" s="25" t="s">
        <v>68</v>
      </c>
      <c r="H23" s="41">
        <v>0</v>
      </c>
      <c r="I23" s="14" t="s">
        <v>17</v>
      </c>
      <c r="J23" s="25" t="s">
        <v>61</v>
      </c>
      <c r="K23" s="41">
        <v>0</v>
      </c>
    </row>
    <row r="24" spans="1:11" x14ac:dyDescent="0.25">
      <c r="A24" s="50" t="s">
        <v>36</v>
      </c>
      <c r="B24" s="51">
        <v>0</v>
      </c>
      <c r="D24" s="25" t="s">
        <v>32</v>
      </c>
      <c r="E24" s="41">
        <v>0</v>
      </c>
      <c r="G24" s="25" t="s">
        <v>36</v>
      </c>
      <c r="H24" s="26">
        <v>0</v>
      </c>
      <c r="J24" s="25" t="s">
        <v>32</v>
      </c>
      <c r="K24" s="41">
        <v>0</v>
      </c>
    </row>
    <row r="25" spans="1:11" x14ac:dyDescent="0.25">
      <c r="A25" s="50" t="s">
        <v>37</v>
      </c>
      <c r="B25" s="51">
        <v>0</v>
      </c>
      <c r="D25" s="25" t="s">
        <v>29</v>
      </c>
      <c r="E25" s="41">
        <v>0</v>
      </c>
      <c r="G25" s="25" t="s">
        <v>37</v>
      </c>
      <c r="H25" s="26">
        <v>0</v>
      </c>
      <c r="J25" s="25" t="s">
        <v>29</v>
      </c>
      <c r="K25" s="41">
        <v>0</v>
      </c>
    </row>
    <row r="26" spans="1:11" ht="13.8" thickBot="1" x14ac:dyDescent="0.3">
      <c r="A26" s="50" t="s">
        <v>67</v>
      </c>
      <c r="B26" s="51">
        <v>0</v>
      </c>
      <c r="D26" s="25" t="s">
        <v>56</v>
      </c>
      <c r="E26" s="41">
        <v>0</v>
      </c>
      <c r="G26" s="25" t="s">
        <v>67</v>
      </c>
      <c r="H26" s="26">
        <v>0</v>
      </c>
      <c r="J26" s="25" t="s">
        <v>56</v>
      </c>
      <c r="K26" s="41">
        <v>0</v>
      </c>
    </row>
    <row r="27" spans="1:11" ht="13.8" thickBot="1" x14ac:dyDescent="0.3">
      <c r="A27" s="52" t="s">
        <v>33</v>
      </c>
      <c r="B27" s="34">
        <f>SUM(B6:B26)</f>
        <v>-590000</v>
      </c>
      <c r="C27" s="14">
        <f>SUM(B27,B56)</f>
        <v>0</v>
      </c>
      <c r="D27" s="25" t="s">
        <v>58</v>
      </c>
      <c r="E27" s="41">
        <v>20000</v>
      </c>
      <c r="G27" s="33" t="s">
        <v>33</v>
      </c>
      <c r="H27" s="34">
        <f>SUM(H6:H26)</f>
        <v>-665000</v>
      </c>
      <c r="I27" s="14">
        <f>SUM(H27,H56)</f>
        <v>0</v>
      </c>
      <c r="J27" s="25" t="s">
        <v>58</v>
      </c>
      <c r="K27" s="41">
        <v>20000</v>
      </c>
    </row>
    <row r="28" spans="1:11" ht="13.8" thickBot="1" x14ac:dyDescent="0.3">
      <c r="A28" s="50"/>
      <c r="B28" s="51"/>
      <c r="D28" s="25" t="s">
        <v>42</v>
      </c>
      <c r="E28" s="26">
        <v>0</v>
      </c>
      <c r="G28" s="25"/>
      <c r="H28" s="26"/>
      <c r="J28" s="25" t="s">
        <v>42</v>
      </c>
      <c r="K28" s="26">
        <v>0</v>
      </c>
    </row>
    <row r="29" spans="1:11" ht="13.8" thickBot="1" x14ac:dyDescent="0.3">
      <c r="A29" s="50" t="s">
        <v>38</v>
      </c>
      <c r="B29" s="41">
        <v>187907</v>
      </c>
      <c r="C29" s="14" t="s">
        <v>17</v>
      </c>
      <c r="D29" s="33" t="s">
        <v>43</v>
      </c>
      <c r="E29" s="34">
        <f>SUM(E16:E28)</f>
        <v>102914.4</v>
      </c>
      <c r="G29" s="25" t="s">
        <v>38</v>
      </c>
      <c r="H29" s="26">
        <v>187907</v>
      </c>
      <c r="I29" s="14" t="s">
        <v>17</v>
      </c>
      <c r="J29" s="33" t="s">
        <v>43</v>
      </c>
      <c r="K29" s="34">
        <f>SUM(K16:K28)</f>
        <v>102914.4</v>
      </c>
    </row>
    <row r="30" spans="1:11" ht="13.8" thickBot="1" x14ac:dyDescent="0.3">
      <c r="A30" s="50" t="s">
        <v>39</v>
      </c>
      <c r="B30" s="41">
        <v>125000</v>
      </c>
      <c r="D30" s="30"/>
      <c r="E30" s="36"/>
      <c r="F30" s="14"/>
      <c r="G30" s="25" t="s">
        <v>39</v>
      </c>
      <c r="H30" s="26">
        <v>125000</v>
      </c>
      <c r="J30" s="30"/>
      <c r="K30" s="36"/>
    </row>
    <row r="31" spans="1:11" x14ac:dyDescent="0.25">
      <c r="A31" s="50" t="s">
        <v>40</v>
      </c>
      <c r="B31" s="41">
        <v>0</v>
      </c>
      <c r="C31" s="14" t="s">
        <v>17</v>
      </c>
      <c r="D31"/>
      <c r="E31"/>
      <c r="G31" s="25" t="s">
        <v>40</v>
      </c>
      <c r="H31" s="26">
        <v>0</v>
      </c>
      <c r="I31" s="14" t="s">
        <v>17</v>
      </c>
      <c r="J31"/>
      <c r="K31"/>
    </row>
    <row r="32" spans="1:11" x14ac:dyDescent="0.25">
      <c r="A32" s="50" t="s">
        <v>41</v>
      </c>
      <c r="B32" s="41">
        <f>294460*0.6</f>
        <v>176676</v>
      </c>
      <c r="E32" s="12"/>
      <c r="G32" s="25" t="s">
        <v>41</v>
      </c>
      <c r="H32" s="26">
        <f>294460*0.6</f>
        <v>176676</v>
      </c>
      <c r="I32" s="14"/>
      <c r="K32" s="12"/>
    </row>
    <row r="33" spans="1:11" x14ac:dyDescent="0.25">
      <c r="A33" s="50" t="s">
        <v>71</v>
      </c>
      <c r="B33" s="41">
        <v>-100000</v>
      </c>
      <c r="E33" s="12"/>
      <c r="G33" s="50" t="s">
        <v>71</v>
      </c>
      <c r="H33" s="26">
        <v>-100000</v>
      </c>
      <c r="K33" s="12"/>
    </row>
    <row r="34" spans="1:11" x14ac:dyDescent="0.25">
      <c r="A34" s="50" t="s">
        <v>66</v>
      </c>
      <c r="B34" s="41">
        <v>0</v>
      </c>
      <c r="G34" s="25" t="s">
        <v>66</v>
      </c>
      <c r="H34" s="26">
        <v>0</v>
      </c>
    </row>
    <row r="35" spans="1:11" x14ac:dyDescent="0.25">
      <c r="A35" s="50" t="s">
        <v>55</v>
      </c>
      <c r="B35" s="41">
        <v>0</v>
      </c>
      <c r="G35" s="25" t="s">
        <v>55</v>
      </c>
      <c r="H35" s="26">
        <v>0</v>
      </c>
    </row>
    <row r="36" spans="1:11" x14ac:dyDescent="0.25">
      <c r="A36" s="50" t="s">
        <v>57</v>
      </c>
      <c r="B36" s="41">
        <v>0</v>
      </c>
      <c r="G36" s="25" t="s">
        <v>57</v>
      </c>
      <c r="H36" s="41">
        <v>0</v>
      </c>
    </row>
    <row r="37" spans="1:11" x14ac:dyDescent="0.25">
      <c r="A37" s="50" t="s">
        <v>58</v>
      </c>
      <c r="B37" s="41">
        <v>40000</v>
      </c>
      <c r="G37" s="25" t="s">
        <v>58</v>
      </c>
      <c r="H37" s="26">
        <v>40000</v>
      </c>
    </row>
    <row r="38" spans="1:11" x14ac:dyDescent="0.25">
      <c r="A38" s="50" t="s">
        <v>19</v>
      </c>
      <c r="B38" s="26">
        <v>0</v>
      </c>
      <c r="G38" s="25" t="s">
        <v>19</v>
      </c>
      <c r="H38" s="26">
        <v>0</v>
      </c>
    </row>
    <row r="39" spans="1:11" x14ac:dyDescent="0.25">
      <c r="A39" s="50" t="s">
        <v>24</v>
      </c>
      <c r="B39" s="35"/>
      <c r="G39" s="25" t="s">
        <v>24</v>
      </c>
      <c r="H39" s="35"/>
    </row>
    <row r="40" spans="1:11" x14ac:dyDescent="0.25">
      <c r="A40" s="50" t="s">
        <v>65</v>
      </c>
      <c r="B40" s="26">
        <v>79006</v>
      </c>
      <c r="G40" s="25" t="s">
        <v>65</v>
      </c>
      <c r="H40" s="26">
        <v>79006</v>
      </c>
    </row>
    <row r="41" spans="1:11" x14ac:dyDescent="0.25">
      <c r="A41" s="50" t="s">
        <v>29</v>
      </c>
      <c r="B41" s="26"/>
      <c r="G41" s="25" t="s">
        <v>29</v>
      </c>
      <c r="H41" s="26"/>
    </row>
    <row r="42" spans="1:11" x14ac:dyDescent="0.25">
      <c r="A42" s="50" t="s">
        <v>44</v>
      </c>
      <c r="B42" s="26">
        <v>4000</v>
      </c>
      <c r="G42" s="25" t="s">
        <v>44</v>
      </c>
      <c r="H42" s="26">
        <v>4000</v>
      </c>
    </row>
    <row r="43" spans="1:11" x14ac:dyDescent="0.25">
      <c r="A43" s="50" t="s">
        <v>45</v>
      </c>
      <c r="B43" s="26">
        <v>1000</v>
      </c>
      <c r="G43" s="25" t="s">
        <v>45</v>
      </c>
      <c r="H43" s="26">
        <v>1000</v>
      </c>
    </row>
    <row r="44" spans="1:11" x14ac:dyDescent="0.25">
      <c r="A44" s="50" t="s">
        <v>46</v>
      </c>
      <c r="B44" s="26"/>
      <c r="E44" s="12"/>
      <c r="G44" s="25" t="s">
        <v>46</v>
      </c>
      <c r="H44" s="26"/>
      <c r="K44" s="12"/>
    </row>
    <row r="45" spans="1:11" x14ac:dyDescent="0.25">
      <c r="A45" s="50" t="s">
        <v>61</v>
      </c>
      <c r="B45" s="26">
        <v>0</v>
      </c>
      <c r="E45" s="12"/>
      <c r="G45" s="25" t="s">
        <v>61</v>
      </c>
      <c r="H45" s="26">
        <v>0</v>
      </c>
      <c r="K45" s="12"/>
    </row>
    <row r="46" spans="1:11" x14ac:dyDescent="0.25">
      <c r="A46" s="50" t="s">
        <v>32</v>
      </c>
      <c r="B46" s="26">
        <v>0</v>
      </c>
      <c r="E46" s="12"/>
      <c r="G46" s="25" t="s">
        <v>32</v>
      </c>
      <c r="H46" s="26">
        <v>0</v>
      </c>
      <c r="K46" s="12"/>
    </row>
    <row r="47" spans="1:11" x14ac:dyDescent="0.25">
      <c r="A47" s="50" t="s">
        <v>34</v>
      </c>
      <c r="B47" s="26">
        <v>0</v>
      </c>
      <c r="E47" s="12"/>
      <c r="G47" s="25" t="s">
        <v>34</v>
      </c>
      <c r="H47" s="26">
        <v>0</v>
      </c>
      <c r="K47" s="12"/>
    </row>
    <row r="48" spans="1:11" x14ac:dyDescent="0.25">
      <c r="A48" s="50" t="s">
        <v>47</v>
      </c>
      <c r="B48" s="26">
        <v>0</v>
      </c>
      <c r="E48" s="12"/>
      <c r="G48" s="25" t="s">
        <v>47</v>
      </c>
      <c r="H48" s="26">
        <v>0</v>
      </c>
      <c r="K48" s="12"/>
    </row>
    <row r="49" spans="1:11" x14ac:dyDescent="0.25">
      <c r="A49" s="50" t="s">
        <v>48</v>
      </c>
      <c r="B49" s="26">
        <v>0</v>
      </c>
      <c r="C49" s="14"/>
      <c r="G49" s="25" t="s">
        <v>48</v>
      </c>
      <c r="H49" s="26">
        <v>0</v>
      </c>
      <c r="I49" s="14"/>
    </row>
    <row r="50" spans="1:11" x14ac:dyDescent="0.25">
      <c r="A50" s="50" t="s">
        <v>49</v>
      </c>
      <c r="B50" s="26">
        <v>25000</v>
      </c>
      <c r="E50" s="12"/>
      <c r="G50" s="25" t="s">
        <v>49</v>
      </c>
      <c r="H50" s="26">
        <v>25000</v>
      </c>
      <c r="K50" s="12"/>
    </row>
    <row r="51" spans="1:11" x14ac:dyDescent="0.25">
      <c r="A51" s="50" t="s">
        <v>35</v>
      </c>
      <c r="B51" s="41">
        <v>0</v>
      </c>
      <c r="E51" s="12"/>
      <c r="G51" s="25" t="s">
        <v>35</v>
      </c>
      <c r="H51" s="26">
        <v>0</v>
      </c>
      <c r="K51" s="12"/>
    </row>
    <row r="52" spans="1:11" x14ac:dyDescent="0.25">
      <c r="A52" s="50" t="s">
        <v>51</v>
      </c>
      <c r="B52" s="41">
        <v>0</v>
      </c>
      <c r="C52"/>
      <c r="E52" s="12"/>
      <c r="G52" s="25" t="s">
        <v>51</v>
      </c>
      <c r="H52" s="26">
        <v>0</v>
      </c>
      <c r="I52"/>
      <c r="K52" s="12"/>
    </row>
    <row r="53" spans="1:11" x14ac:dyDescent="0.25">
      <c r="A53" s="50" t="s">
        <v>50</v>
      </c>
      <c r="B53" s="41">
        <v>0</v>
      </c>
      <c r="C53"/>
      <c r="E53" s="12"/>
      <c r="G53" s="25" t="s">
        <v>50</v>
      </c>
      <c r="H53" s="26">
        <v>0</v>
      </c>
      <c r="I53"/>
      <c r="K53" s="12"/>
    </row>
    <row r="54" spans="1:11" x14ac:dyDescent="0.25">
      <c r="A54" s="50" t="s">
        <v>29</v>
      </c>
      <c r="B54" s="41">
        <v>0</v>
      </c>
      <c r="E54" s="12"/>
      <c r="G54" s="25" t="s">
        <v>29</v>
      </c>
      <c r="H54" s="41">
        <v>0</v>
      </c>
      <c r="K54" s="12"/>
    </row>
    <row r="55" spans="1:11" ht="13.8" thickBot="1" x14ac:dyDescent="0.3">
      <c r="A55" s="50" t="s">
        <v>42</v>
      </c>
      <c r="B55" s="51">
        <v>51411</v>
      </c>
      <c r="E55" s="12"/>
      <c r="G55" s="25" t="s">
        <v>42</v>
      </c>
      <c r="H55" s="26">
        <v>126411</v>
      </c>
      <c r="K55" s="12"/>
    </row>
    <row r="56" spans="1:11" ht="13.8" thickBot="1" x14ac:dyDescent="0.3">
      <c r="A56" s="52" t="s">
        <v>43</v>
      </c>
      <c r="B56" s="34">
        <f>SUM(B29:B55)</f>
        <v>590000</v>
      </c>
      <c r="E56" s="12"/>
      <c r="G56" s="33" t="s">
        <v>43</v>
      </c>
      <c r="H56" s="34">
        <f>SUM(H29:H55)</f>
        <v>665000</v>
      </c>
      <c r="K56" s="12"/>
    </row>
    <row r="57" spans="1:11" ht="13.8" thickBot="1" x14ac:dyDescent="0.3">
      <c r="A57" s="53"/>
      <c r="B57" s="54"/>
      <c r="E57" s="12"/>
      <c r="G57" s="30"/>
      <c r="H57" s="37"/>
      <c r="K57" s="12"/>
    </row>
    <row r="58" spans="1:11" x14ac:dyDescent="0.25">
      <c r="E58" s="12"/>
      <c r="K58" s="12"/>
    </row>
    <row r="59" spans="1:11" x14ac:dyDescent="0.25">
      <c r="E59" s="12"/>
      <c r="K59" s="12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9"/>
  <sheetViews>
    <sheetView tabSelected="1" zoomScale="75" workbookViewId="0"/>
  </sheetViews>
  <sheetFormatPr defaultColWidth="9.109375" defaultRowHeight="13.2" x14ac:dyDescent="0.25"/>
  <cols>
    <col min="1" max="1" width="30.44140625" style="2" bestFit="1" customWidth="1"/>
    <col min="2" max="3" width="11" style="2" bestFit="1" customWidth="1"/>
    <col min="4" max="4" width="26.44140625" style="2" bestFit="1" customWidth="1"/>
    <col min="5" max="5" width="10.44140625" style="2" bestFit="1" customWidth="1"/>
    <col min="6" max="6" width="12.109375" style="2" customWidth="1"/>
    <col min="7" max="7" width="12.33203125" style="2" bestFit="1" customWidth="1"/>
    <col min="8" max="8" width="11.5546875" style="2" customWidth="1"/>
    <col min="9" max="9" width="11.88671875" style="2" customWidth="1"/>
    <col min="10" max="10" width="14.5546875" style="2" bestFit="1" customWidth="1"/>
    <col min="11" max="12" width="13.6640625" style="2" customWidth="1"/>
    <col min="13" max="13" width="13.5546875" style="2" customWidth="1"/>
    <col min="14" max="14" width="9.109375" style="2"/>
    <col min="15" max="15" width="19" style="2" customWidth="1"/>
    <col min="16" max="16" width="10.6640625" style="2" bestFit="1" customWidth="1"/>
    <col min="17" max="17" width="11.88671875" style="2" bestFit="1" customWidth="1"/>
    <col min="18" max="18" width="10" style="2" bestFit="1" customWidth="1"/>
    <col min="19" max="19" width="20.6640625" style="2" customWidth="1"/>
    <col min="20" max="20" width="10.6640625" style="2" bestFit="1" customWidth="1"/>
    <col min="21" max="21" width="10.44140625" style="2" bestFit="1" customWidth="1"/>
    <col min="22" max="22" width="3.109375" style="2" customWidth="1"/>
    <col min="23" max="23" width="11.88671875" style="2" bestFit="1" customWidth="1"/>
    <col min="24" max="25" width="10.33203125" style="2" customWidth="1"/>
    <col min="26" max="26" width="9.33203125" style="2" bestFit="1" customWidth="1"/>
    <col min="27" max="27" width="1.6640625" style="2" customWidth="1"/>
    <col min="28" max="30" width="9.33203125" style="2" bestFit="1" customWidth="1"/>
    <col min="31" max="31" width="9.109375" style="2"/>
    <col min="32" max="32" width="13.6640625" style="2" customWidth="1"/>
    <col min="33" max="33" width="17" style="2" customWidth="1"/>
    <col min="34" max="34" width="20.109375" style="2" customWidth="1"/>
    <col min="35" max="35" width="9.109375" style="2"/>
    <col min="36" max="36" width="15.44140625" style="2" customWidth="1"/>
    <col min="37" max="37" width="14.6640625" style="2" customWidth="1"/>
    <col min="38" max="38" width="16.5546875" style="2" customWidth="1"/>
    <col min="39" max="16384" width="9.109375" style="2"/>
  </cols>
  <sheetData>
    <row r="1" spans="1:39" ht="40.200000000000003" thickBot="1" x14ac:dyDescent="0.3">
      <c r="A1" s="2" t="s">
        <v>0</v>
      </c>
      <c r="B1" s="3">
        <f ca="1">TODAY()</f>
        <v>37013</v>
      </c>
      <c r="F1" s="4" t="s">
        <v>1</v>
      </c>
      <c r="G1" s="5">
        <v>230000</v>
      </c>
      <c r="H1" s="6"/>
      <c r="I1" s="7" t="s">
        <v>2</v>
      </c>
      <c r="J1" s="8">
        <v>38000</v>
      </c>
      <c r="O1" s="44" t="s">
        <v>3</v>
      </c>
      <c r="P1" s="11">
        <f ca="1">TODAY()+2</f>
        <v>37015</v>
      </c>
      <c r="Q1" s="12">
        <v>250000</v>
      </c>
      <c r="S1" s="44" t="s">
        <v>4</v>
      </c>
      <c r="T1" s="11">
        <f ca="1">TODAY()+2</f>
        <v>37015</v>
      </c>
      <c r="U1" s="12">
        <v>46000</v>
      </c>
      <c r="X1" s="10" t="s">
        <v>5</v>
      </c>
      <c r="Y1" s="10" t="s">
        <v>53</v>
      </c>
      <c r="Z1" s="10" t="s">
        <v>6</v>
      </c>
      <c r="AA1" s="10"/>
      <c r="AB1" s="10" t="s">
        <v>7</v>
      </c>
      <c r="AC1" s="10" t="s">
        <v>54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8" thickBot="1" x14ac:dyDescent="0.3">
      <c r="A2" s="2" t="s">
        <v>12</v>
      </c>
      <c r="B2" s="3">
        <f ca="1">TODAY()+1</f>
        <v>37014</v>
      </c>
      <c r="D2" s="14"/>
      <c r="P2" s="11">
        <f ca="1">TODAY()+3</f>
        <v>37016</v>
      </c>
      <c r="Q2" s="12">
        <v>240000</v>
      </c>
      <c r="T2" s="11">
        <f ca="1">TODAY()+3</f>
        <v>37016</v>
      </c>
      <c r="U2" s="12">
        <v>44000</v>
      </c>
      <c r="W2" s="11">
        <v>37012</v>
      </c>
      <c r="X2" s="14">
        <f>16700*2</f>
        <v>33400</v>
      </c>
      <c r="Y2" s="14">
        <v>0</v>
      </c>
      <c r="Z2" s="13">
        <v>252500.4192</v>
      </c>
      <c r="AA2" s="13"/>
      <c r="AB2" s="14">
        <v>0</v>
      </c>
      <c r="AC2" s="14">
        <v>0</v>
      </c>
      <c r="AD2" s="14">
        <v>0</v>
      </c>
      <c r="AF2" s="11">
        <v>37012</v>
      </c>
      <c r="AG2" s="12">
        <v>250000</v>
      </c>
      <c r="AH2" s="12"/>
      <c r="AI2" s="14"/>
      <c r="AJ2" s="15">
        <f>+AF2</f>
        <v>37012</v>
      </c>
      <c r="AK2" s="12">
        <f>179124+20557</f>
        <v>199681</v>
      </c>
      <c r="AL2" s="12"/>
      <c r="AM2" s="12"/>
    </row>
    <row r="3" spans="1:39" ht="25.5" customHeight="1" thickBot="1" x14ac:dyDescent="0.3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37012</v>
      </c>
      <c r="L3" s="23">
        <f ca="1">TODAY()</f>
        <v>37013</v>
      </c>
      <c r="M3" s="24" t="s">
        <v>20</v>
      </c>
      <c r="P3" s="11">
        <f ca="1">TODAY()+4</f>
        <v>37017</v>
      </c>
      <c r="Q3" s="12">
        <v>245000</v>
      </c>
      <c r="T3" s="11">
        <f ca="1">TODAY()+4</f>
        <v>37017</v>
      </c>
      <c r="U3" s="12">
        <v>45000</v>
      </c>
      <c r="W3" s="11">
        <v>37013</v>
      </c>
      <c r="X3" s="14">
        <f>38200*2</f>
        <v>76400</v>
      </c>
      <c r="Y3" s="14">
        <v>0</v>
      </c>
      <c r="Z3" s="13">
        <f>Z2-X3+Y3</f>
        <v>176100.4192</v>
      </c>
      <c r="AA3" s="13"/>
      <c r="AB3" s="14">
        <v>0</v>
      </c>
      <c r="AC3" s="14">
        <v>0</v>
      </c>
      <c r="AD3" s="14">
        <v>0</v>
      </c>
      <c r="AF3" s="11">
        <v>37013</v>
      </c>
      <c r="AG3" s="12">
        <v>250000</v>
      </c>
      <c r="AH3" s="12"/>
      <c r="AI3" s="14"/>
      <c r="AJ3" s="15">
        <f t="shared" ref="AJ3:AJ15" si="0">+AF3</f>
        <v>37013</v>
      </c>
      <c r="AK3" s="12">
        <f>173899+20591</f>
        <v>194490</v>
      </c>
      <c r="AL3" s="12"/>
      <c r="AM3" s="12"/>
    </row>
    <row r="4" spans="1:39" ht="13.8" thickBot="1" x14ac:dyDescent="0.3">
      <c r="A4" s="2" t="s">
        <v>16</v>
      </c>
      <c r="B4" s="16">
        <v>77</v>
      </c>
      <c r="C4" s="17">
        <v>53</v>
      </c>
      <c r="D4" s="18">
        <f>AVERAGE(B4,C4)</f>
        <v>65</v>
      </c>
      <c r="J4" s="25" t="s">
        <v>23</v>
      </c>
      <c r="K4" s="38">
        <f>16700*2</f>
        <v>33400</v>
      </c>
      <c r="L4" s="9">
        <f>38200*2</f>
        <v>76400</v>
      </c>
      <c r="M4" s="28">
        <f>+L4-K4</f>
        <v>43000</v>
      </c>
      <c r="Q4" s="12"/>
      <c r="R4" s="11" t="s">
        <v>17</v>
      </c>
      <c r="W4" s="11">
        <v>37014</v>
      </c>
      <c r="X4" s="14">
        <f>17000*2</f>
        <v>34000</v>
      </c>
      <c r="Y4" s="14">
        <v>0</v>
      </c>
      <c r="Z4" s="13">
        <f t="shared" ref="Z4:Z32" si="1">Z3-X4+Y4</f>
        <v>142100.4192</v>
      </c>
      <c r="AA4" s="13"/>
      <c r="AB4" s="14">
        <v>0</v>
      </c>
      <c r="AC4" s="14">
        <v>0</v>
      </c>
      <c r="AD4" s="14">
        <v>0</v>
      </c>
      <c r="AF4" s="11">
        <v>37014</v>
      </c>
      <c r="AG4" s="12">
        <f>230000+38000</f>
        <v>268000</v>
      </c>
      <c r="AH4" s="12"/>
      <c r="AI4" s="14"/>
      <c r="AJ4" s="15">
        <f t="shared" si="0"/>
        <v>37014</v>
      </c>
      <c r="AK4" s="12"/>
      <c r="AL4" s="12"/>
      <c r="AM4" s="12"/>
    </row>
    <row r="5" spans="1:39" x14ac:dyDescent="0.25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39">
        <v>0</v>
      </c>
      <c r="L5" s="9">
        <v>0</v>
      </c>
      <c r="M5" s="29">
        <f>+L5-K5</f>
        <v>0</v>
      </c>
      <c r="W5" s="11">
        <v>37015</v>
      </c>
      <c r="X5" s="14">
        <v>0</v>
      </c>
      <c r="Y5" s="14">
        <v>0</v>
      </c>
      <c r="Z5" s="13">
        <f t="shared" si="1"/>
        <v>142100.4192</v>
      </c>
      <c r="AA5" s="13"/>
      <c r="AB5" s="14">
        <v>0</v>
      </c>
      <c r="AC5" s="14">
        <v>0</v>
      </c>
      <c r="AD5" s="14">
        <v>0</v>
      </c>
      <c r="AF5" s="11">
        <v>37015</v>
      </c>
      <c r="AG5" s="12">
        <f>250000+46000</f>
        <v>296000</v>
      </c>
      <c r="AH5" s="12"/>
      <c r="AI5" s="14"/>
      <c r="AJ5" s="15">
        <f t="shared" si="0"/>
        <v>37015</v>
      </c>
      <c r="AK5" s="12"/>
      <c r="AL5" s="12"/>
      <c r="AM5" s="12"/>
    </row>
    <row r="6" spans="1:39" ht="13.8" thickBot="1" x14ac:dyDescent="0.3">
      <c r="A6" s="25" t="s">
        <v>21</v>
      </c>
      <c r="B6" s="26">
        <v>-230000</v>
      </c>
      <c r="C6" s="12">
        <v>-223000</v>
      </c>
      <c r="D6" s="25" t="s">
        <v>22</v>
      </c>
      <c r="E6" s="26">
        <v>-38000</v>
      </c>
      <c r="F6" s="12">
        <v>-39000</v>
      </c>
      <c r="H6" s="12"/>
      <c r="J6" s="30" t="s">
        <v>28</v>
      </c>
      <c r="K6" s="40">
        <f>(+K4-K5)/2</f>
        <v>16700</v>
      </c>
      <c r="L6" s="31">
        <f>(+L4-L5)/2</f>
        <v>38200</v>
      </c>
      <c r="M6" s="32">
        <f>+L6-K6</f>
        <v>21500</v>
      </c>
      <c r="W6" s="11">
        <v>37016</v>
      </c>
      <c r="X6" s="14">
        <v>0</v>
      </c>
      <c r="Y6" s="14">
        <v>0</v>
      </c>
      <c r="Z6" s="13">
        <f t="shared" si="1"/>
        <v>142100.4192</v>
      </c>
      <c r="AA6" s="13"/>
      <c r="AB6" s="14">
        <v>0</v>
      </c>
      <c r="AC6" s="14">
        <v>0</v>
      </c>
      <c r="AD6" s="14">
        <v>0</v>
      </c>
      <c r="AF6" s="11">
        <v>37016</v>
      </c>
      <c r="AG6" s="12">
        <f>240000+44000</f>
        <v>284000</v>
      </c>
      <c r="AH6" s="12"/>
      <c r="AJ6" s="15">
        <f t="shared" si="0"/>
        <v>37016</v>
      </c>
      <c r="AK6" s="12"/>
      <c r="AL6" s="12"/>
      <c r="AM6" s="12"/>
    </row>
    <row r="7" spans="1:39" x14ac:dyDescent="0.25">
      <c r="A7" s="25" t="s">
        <v>59</v>
      </c>
      <c r="B7" s="26"/>
      <c r="D7" s="25" t="s">
        <v>25</v>
      </c>
      <c r="E7" s="26">
        <v>0</v>
      </c>
      <c r="G7" s="12"/>
      <c r="H7" s="12"/>
      <c r="W7" s="11">
        <v>37017</v>
      </c>
      <c r="X7" s="14">
        <v>0</v>
      </c>
      <c r="Y7" s="14">
        <v>0</v>
      </c>
      <c r="Z7" s="13">
        <f t="shared" si="1"/>
        <v>142100.4192</v>
      </c>
      <c r="AA7" s="13"/>
      <c r="AB7" s="14">
        <v>0</v>
      </c>
      <c r="AC7" s="14">
        <v>0</v>
      </c>
      <c r="AD7" s="14">
        <v>0</v>
      </c>
      <c r="AF7" s="11">
        <v>37017</v>
      </c>
      <c r="AG7" s="12">
        <f>245000+45000</f>
        <v>290000</v>
      </c>
      <c r="AH7" s="56"/>
      <c r="AJ7" s="15">
        <f t="shared" si="0"/>
        <v>37017</v>
      </c>
      <c r="AK7" s="12"/>
      <c r="AL7" s="12"/>
      <c r="AM7" s="12"/>
    </row>
    <row r="8" spans="1:39" x14ac:dyDescent="0.25">
      <c r="A8" s="25" t="s">
        <v>63</v>
      </c>
      <c r="B8" s="26">
        <v>0</v>
      </c>
      <c r="D8" s="25" t="s">
        <v>27</v>
      </c>
      <c r="E8" s="26"/>
      <c r="G8" s="12"/>
      <c r="H8" s="12"/>
      <c r="W8" s="11">
        <v>37018</v>
      </c>
      <c r="X8" s="14">
        <v>0</v>
      </c>
      <c r="Y8" s="14">
        <v>0</v>
      </c>
      <c r="Z8" s="13">
        <f t="shared" si="1"/>
        <v>142100.4192</v>
      </c>
      <c r="AA8" s="13"/>
      <c r="AB8" s="14">
        <v>0</v>
      </c>
      <c r="AC8" s="14">
        <v>0</v>
      </c>
      <c r="AD8" s="14">
        <v>0</v>
      </c>
      <c r="AF8" s="11">
        <v>37018</v>
      </c>
      <c r="AG8" s="12"/>
      <c r="AH8" s="12"/>
      <c r="AJ8" s="15">
        <f t="shared" si="0"/>
        <v>37018</v>
      </c>
      <c r="AK8" s="12"/>
      <c r="AL8" s="12"/>
      <c r="AM8" s="12"/>
    </row>
    <row r="9" spans="1:39" x14ac:dyDescent="0.25">
      <c r="A9" s="25" t="s">
        <v>69</v>
      </c>
      <c r="B9" s="26">
        <v>-50000</v>
      </c>
      <c r="D9" s="25" t="s">
        <v>29</v>
      </c>
      <c r="E9" s="26">
        <v>0</v>
      </c>
      <c r="G9" s="12"/>
      <c r="H9" s="12"/>
      <c r="L9" s="12"/>
      <c r="W9" s="11">
        <v>37019</v>
      </c>
      <c r="X9" s="14">
        <v>0</v>
      </c>
      <c r="Y9" s="14">
        <v>0</v>
      </c>
      <c r="Z9" s="13">
        <f t="shared" si="1"/>
        <v>142100.4192</v>
      </c>
      <c r="AA9" s="13"/>
      <c r="AB9" s="14">
        <v>0</v>
      </c>
      <c r="AC9" s="14">
        <v>0</v>
      </c>
      <c r="AD9" s="14">
        <v>0</v>
      </c>
      <c r="AF9" s="11">
        <v>37019</v>
      </c>
      <c r="AG9" s="12"/>
      <c r="AH9" s="12"/>
      <c r="AJ9" s="15">
        <f t="shared" si="0"/>
        <v>37019</v>
      </c>
      <c r="AK9" s="12"/>
      <c r="AL9" s="12"/>
      <c r="AM9" s="12"/>
    </row>
    <row r="10" spans="1:39" x14ac:dyDescent="0.25">
      <c r="A10" s="43" t="s">
        <v>64</v>
      </c>
      <c r="B10" s="26">
        <v>0</v>
      </c>
      <c r="C10" s="14" t="s">
        <v>17</v>
      </c>
      <c r="D10" s="25" t="s">
        <v>52</v>
      </c>
      <c r="E10" s="26">
        <v>-8340</v>
      </c>
      <c r="G10" s="12"/>
      <c r="H10" s="12"/>
      <c r="W10" s="11">
        <v>37020</v>
      </c>
      <c r="X10" s="14">
        <v>0</v>
      </c>
      <c r="Y10" s="14">
        <v>0</v>
      </c>
      <c r="Z10" s="13">
        <f t="shared" si="1"/>
        <v>142100.4192</v>
      </c>
      <c r="AA10" s="13"/>
      <c r="AB10" s="14">
        <v>0</v>
      </c>
      <c r="AC10" s="14">
        <v>0</v>
      </c>
      <c r="AD10" s="14">
        <v>0</v>
      </c>
      <c r="AF10" s="11">
        <v>37020</v>
      </c>
      <c r="AG10" s="12"/>
      <c r="AH10" s="12"/>
      <c r="AJ10" s="15">
        <f t="shared" si="0"/>
        <v>37020</v>
      </c>
      <c r="AK10" s="12"/>
      <c r="AL10" s="12"/>
      <c r="AM10" s="12"/>
    </row>
    <row r="11" spans="1:39" x14ac:dyDescent="0.25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12"/>
      <c r="H11" s="12"/>
      <c r="R11" s="13"/>
      <c r="W11" s="11">
        <v>37021</v>
      </c>
      <c r="X11" s="14">
        <v>0</v>
      </c>
      <c r="Y11" s="14">
        <v>0</v>
      </c>
      <c r="Z11" s="13">
        <f t="shared" si="1"/>
        <v>142100.4192</v>
      </c>
      <c r="AA11" s="13"/>
      <c r="AB11" s="14">
        <v>0</v>
      </c>
      <c r="AC11" s="14">
        <v>0</v>
      </c>
      <c r="AD11" s="14">
        <v>0</v>
      </c>
      <c r="AF11" s="11">
        <v>37021</v>
      </c>
      <c r="AG11" s="12"/>
      <c r="AH11" s="12"/>
      <c r="AJ11" s="15">
        <f t="shared" si="0"/>
        <v>37021</v>
      </c>
      <c r="AK11" s="12"/>
      <c r="AL11" s="12"/>
      <c r="AM11" s="12"/>
    </row>
    <row r="12" spans="1:39" x14ac:dyDescent="0.25">
      <c r="A12" s="25" t="s">
        <v>29</v>
      </c>
      <c r="B12" s="26">
        <f>-103489-54511+8000</f>
        <v>-150000</v>
      </c>
      <c r="C12" s="14"/>
      <c r="D12" s="43" t="s">
        <v>56</v>
      </c>
      <c r="E12" s="41">
        <v>0</v>
      </c>
      <c r="G12" s="12" t="s">
        <v>17</v>
      </c>
      <c r="H12" s="12"/>
      <c r="R12" s="13"/>
      <c r="W12" s="11">
        <v>37022</v>
      </c>
      <c r="X12" s="14">
        <v>0</v>
      </c>
      <c r="Y12" s="14">
        <v>0</v>
      </c>
      <c r="Z12" s="13">
        <f t="shared" si="1"/>
        <v>142100.4192</v>
      </c>
      <c r="AA12" s="13"/>
      <c r="AB12" s="14">
        <v>0</v>
      </c>
      <c r="AC12" s="14">
        <v>0</v>
      </c>
      <c r="AD12" s="14">
        <v>0</v>
      </c>
      <c r="AF12" s="11">
        <v>37022</v>
      </c>
      <c r="AG12" s="12"/>
      <c r="AH12" s="12"/>
      <c r="AJ12" s="15">
        <f t="shared" si="0"/>
        <v>37022</v>
      </c>
      <c r="AK12" s="12"/>
      <c r="AL12" s="12"/>
      <c r="AM12" s="12"/>
    </row>
    <row r="13" spans="1:39" ht="13.8" thickBot="1" x14ac:dyDescent="0.3">
      <c r="A13" s="25" t="s">
        <v>62</v>
      </c>
      <c r="B13" s="26">
        <v>0</v>
      </c>
      <c r="C13" s="1"/>
      <c r="D13" s="25" t="s">
        <v>32</v>
      </c>
      <c r="E13" s="26">
        <v>-14014</v>
      </c>
      <c r="G13" s="12"/>
      <c r="H13" s="12"/>
      <c r="R13" s="13"/>
      <c r="W13" s="11">
        <v>37023</v>
      </c>
      <c r="X13" s="14">
        <v>0</v>
      </c>
      <c r="Y13" s="14">
        <v>0</v>
      </c>
      <c r="Z13" s="13">
        <f t="shared" si="1"/>
        <v>142100.4192</v>
      </c>
      <c r="AA13" s="13"/>
      <c r="AB13" s="14">
        <v>0</v>
      </c>
      <c r="AC13" s="14">
        <v>0</v>
      </c>
      <c r="AD13" s="14">
        <v>0</v>
      </c>
      <c r="AF13" s="11">
        <v>37023</v>
      </c>
      <c r="AG13" s="12"/>
      <c r="AH13" s="12"/>
      <c r="AJ13" s="15">
        <f t="shared" si="0"/>
        <v>37023</v>
      </c>
      <c r="AK13" s="12"/>
      <c r="AL13" s="12"/>
      <c r="AM13" s="12"/>
    </row>
    <row r="14" spans="1:39" ht="13.8" thickBot="1" x14ac:dyDescent="0.3">
      <c r="A14" s="25" t="s">
        <v>19</v>
      </c>
      <c r="B14" s="26">
        <v>-17000</v>
      </c>
      <c r="C14" s="14"/>
      <c r="D14" s="33" t="s">
        <v>33</v>
      </c>
      <c r="E14" s="34">
        <f>SUM(E6:E13)</f>
        <v>-80354</v>
      </c>
      <c r="G14" s="12"/>
      <c r="H14" s="12"/>
      <c r="L14" s="12"/>
      <c r="R14" s="13"/>
      <c r="W14" s="11">
        <v>37024</v>
      </c>
      <c r="X14" s="14">
        <v>0</v>
      </c>
      <c r="Y14" s="14">
        <v>0</v>
      </c>
      <c r="Z14" s="13">
        <f t="shared" si="1"/>
        <v>142100.4192</v>
      </c>
      <c r="AA14" s="13"/>
      <c r="AB14" s="14">
        <v>0</v>
      </c>
      <c r="AC14" s="14">
        <v>0</v>
      </c>
      <c r="AD14" s="14">
        <v>0</v>
      </c>
      <c r="AF14" s="11">
        <v>37024</v>
      </c>
      <c r="AG14" s="12"/>
      <c r="AH14" s="12"/>
      <c r="AJ14" s="15">
        <f t="shared" si="0"/>
        <v>37024</v>
      </c>
      <c r="AK14" s="12"/>
      <c r="AL14" s="12"/>
      <c r="AM14" s="12"/>
    </row>
    <row r="15" spans="1:39" x14ac:dyDescent="0.25">
      <c r="A15" s="25" t="s">
        <v>27</v>
      </c>
      <c r="B15" s="26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37025</v>
      </c>
      <c r="X15" s="14">
        <v>0</v>
      </c>
      <c r="Y15" s="14">
        <v>0</v>
      </c>
      <c r="Z15" s="13">
        <f t="shared" si="1"/>
        <v>142100.4192</v>
      </c>
      <c r="AA15" s="13"/>
      <c r="AB15" s="14">
        <v>0</v>
      </c>
      <c r="AC15" s="14">
        <v>0</v>
      </c>
      <c r="AD15" s="14">
        <v>0</v>
      </c>
      <c r="AF15" s="11">
        <v>37025</v>
      </c>
      <c r="AG15" s="12"/>
      <c r="AH15" s="12"/>
      <c r="AJ15" s="15">
        <f t="shared" si="0"/>
        <v>37025</v>
      </c>
      <c r="AK15" s="12"/>
      <c r="AL15" s="12"/>
      <c r="AM15" s="12"/>
    </row>
    <row r="16" spans="1:39" x14ac:dyDescent="0.25">
      <c r="A16" s="25" t="s">
        <v>61</v>
      </c>
      <c r="B16" s="26">
        <v>-40000</v>
      </c>
      <c r="C16" s="14"/>
      <c r="D16" s="25" t="s">
        <v>38</v>
      </c>
      <c r="E16" s="26">
        <v>22875</v>
      </c>
      <c r="G16" s="12"/>
      <c r="H16" s="12"/>
      <c r="L16" s="12"/>
      <c r="R16" s="13"/>
      <c r="W16" s="11">
        <v>37026</v>
      </c>
      <c r="X16" s="14">
        <v>0</v>
      </c>
      <c r="Y16" s="14">
        <v>0</v>
      </c>
      <c r="Z16" s="13">
        <f t="shared" si="1"/>
        <v>142100.4192</v>
      </c>
      <c r="AA16" s="13"/>
      <c r="AB16" s="14">
        <v>0</v>
      </c>
      <c r="AC16" s="14">
        <v>0</v>
      </c>
      <c r="AD16" s="14">
        <v>0</v>
      </c>
      <c r="AF16" s="11">
        <v>37026</v>
      </c>
      <c r="AG16" s="12"/>
      <c r="AH16" s="12"/>
      <c r="AJ16" s="15">
        <f t="shared" ref="AJ16:AJ32" si="2">+AF16</f>
        <v>37026</v>
      </c>
      <c r="AK16" s="12"/>
      <c r="AL16" s="12"/>
      <c r="AM16" s="12"/>
    </row>
    <row r="17" spans="1:39" x14ac:dyDescent="0.25">
      <c r="A17" s="25" t="s">
        <v>32</v>
      </c>
      <c r="B17" s="41">
        <v>0</v>
      </c>
      <c r="C17" s="14"/>
      <c r="D17" s="25" t="s">
        <v>39</v>
      </c>
      <c r="E17" s="26">
        <v>10000</v>
      </c>
      <c r="G17" s="12"/>
      <c r="H17" s="12"/>
      <c r="L17" s="12"/>
      <c r="R17" s="13"/>
      <c r="W17" s="11">
        <v>37027</v>
      </c>
      <c r="X17" s="14">
        <v>0</v>
      </c>
      <c r="Y17" s="14">
        <v>0</v>
      </c>
      <c r="Z17" s="13">
        <f t="shared" si="1"/>
        <v>142100.4192</v>
      </c>
      <c r="AA17" s="13"/>
      <c r="AB17" s="14">
        <v>0</v>
      </c>
      <c r="AC17" s="14">
        <v>0</v>
      </c>
      <c r="AD17" s="14">
        <v>0</v>
      </c>
      <c r="AF17" s="11">
        <v>37027</v>
      </c>
      <c r="AG17" s="12"/>
      <c r="AH17" s="12"/>
      <c r="AJ17" s="15">
        <f t="shared" si="2"/>
        <v>37027</v>
      </c>
      <c r="AK17" s="12"/>
      <c r="AL17" s="12"/>
      <c r="AM17" s="12"/>
    </row>
    <row r="18" spans="1:39" x14ac:dyDescent="0.25">
      <c r="A18" s="25" t="s">
        <v>34</v>
      </c>
      <c r="B18" s="26">
        <v>0</v>
      </c>
      <c r="D18" s="25" t="s">
        <v>40</v>
      </c>
      <c r="E18" s="26">
        <v>7603</v>
      </c>
      <c r="F18" s="14" t="s">
        <v>17</v>
      </c>
      <c r="G18" s="12"/>
      <c r="H18" s="12"/>
      <c r="L18" s="12"/>
      <c r="R18" s="13"/>
      <c r="W18" s="11">
        <v>37028</v>
      </c>
      <c r="X18" s="14">
        <v>0</v>
      </c>
      <c r="Y18" s="14">
        <v>0</v>
      </c>
      <c r="Z18" s="13">
        <f t="shared" si="1"/>
        <v>142100.4192</v>
      </c>
      <c r="AA18" s="13"/>
      <c r="AB18" s="14">
        <v>0</v>
      </c>
      <c r="AC18" s="14">
        <v>0</v>
      </c>
      <c r="AD18" s="14">
        <v>0</v>
      </c>
      <c r="AF18" s="11">
        <v>37028</v>
      </c>
      <c r="AG18" s="12"/>
      <c r="AH18" s="12"/>
      <c r="AJ18" s="15">
        <f t="shared" si="2"/>
        <v>37028</v>
      </c>
      <c r="AK18" s="12"/>
      <c r="AL18" s="12"/>
      <c r="AM18" s="12"/>
    </row>
    <row r="19" spans="1:39" x14ac:dyDescent="0.25">
      <c r="A19" s="25" t="s">
        <v>30</v>
      </c>
      <c r="B19" s="26">
        <v>-70000</v>
      </c>
      <c r="C19" s="42"/>
      <c r="D19" s="25" t="s">
        <v>41</v>
      </c>
      <c r="E19" s="26">
        <v>20591</v>
      </c>
      <c r="G19" s="12"/>
      <c r="H19" s="12"/>
      <c r="L19" s="12"/>
      <c r="R19" s="13"/>
      <c r="W19" s="11">
        <v>37029</v>
      </c>
      <c r="X19" s="14">
        <v>0</v>
      </c>
      <c r="Y19" s="14">
        <v>0</v>
      </c>
      <c r="Z19" s="13">
        <f t="shared" si="1"/>
        <v>142100.4192</v>
      </c>
      <c r="AA19" s="13"/>
      <c r="AB19" s="14">
        <v>0</v>
      </c>
      <c r="AC19" s="14">
        <v>0</v>
      </c>
      <c r="AD19" s="14">
        <v>0</v>
      </c>
      <c r="AF19" s="11">
        <v>37029</v>
      </c>
      <c r="AG19" s="12"/>
      <c r="AH19" s="12"/>
      <c r="AJ19" s="15">
        <f t="shared" si="2"/>
        <v>37029</v>
      </c>
      <c r="AK19" s="12"/>
      <c r="AL19" s="12"/>
      <c r="AM19" s="12"/>
    </row>
    <row r="20" spans="1:39" x14ac:dyDescent="0.25">
      <c r="A20" s="25" t="s">
        <v>50</v>
      </c>
      <c r="B20" s="26">
        <v>0</v>
      </c>
      <c r="C20" s="14"/>
      <c r="D20" s="25" t="s">
        <v>46</v>
      </c>
      <c r="E20" s="26">
        <v>0</v>
      </c>
      <c r="G20" s="12"/>
      <c r="H20" s="12"/>
      <c r="R20" s="13"/>
      <c r="W20" s="11">
        <v>37030</v>
      </c>
      <c r="X20" s="14">
        <v>0</v>
      </c>
      <c r="Y20" s="14">
        <v>0</v>
      </c>
      <c r="Z20" s="13">
        <f t="shared" si="1"/>
        <v>142100.4192</v>
      </c>
      <c r="AA20" s="13"/>
      <c r="AB20" s="14">
        <v>0</v>
      </c>
      <c r="AC20" s="14">
        <v>0</v>
      </c>
      <c r="AD20" s="14">
        <v>0</v>
      </c>
      <c r="AF20" s="11">
        <v>37030</v>
      </c>
      <c r="AG20" s="12"/>
      <c r="AH20" s="12"/>
      <c r="AJ20" s="15">
        <f t="shared" si="2"/>
        <v>37030</v>
      </c>
      <c r="AK20" s="12"/>
      <c r="AL20" s="12"/>
      <c r="AM20" s="12"/>
    </row>
    <row r="21" spans="1:39" x14ac:dyDescent="0.25">
      <c r="A21" s="25" t="s">
        <v>51</v>
      </c>
      <c r="B21" s="26">
        <v>0</v>
      </c>
      <c r="C21" s="14"/>
      <c r="D21" s="25" t="s">
        <v>60</v>
      </c>
      <c r="E21" s="26">
        <v>4340</v>
      </c>
      <c r="G21" s="12"/>
      <c r="H21" s="12"/>
      <c r="R21" s="13"/>
      <c r="W21" s="11">
        <v>37031</v>
      </c>
      <c r="X21" s="14">
        <v>0</v>
      </c>
      <c r="Y21" s="14">
        <v>0</v>
      </c>
      <c r="Z21" s="13">
        <f t="shared" si="1"/>
        <v>142100.4192</v>
      </c>
      <c r="AA21" s="13"/>
      <c r="AB21" s="14">
        <v>0</v>
      </c>
      <c r="AC21" s="14">
        <v>0</v>
      </c>
      <c r="AD21" s="14">
        <v>0</v>
      </c>
      <c r="AF21" s="11">
        <v>37031</v>
      </c>
      <c r="AG21" s="12"/>
      <c r="AH21" s="12"/>
      <c r="AJ21" s="15">
        <f t="shared" si="2"/>
        <v>37031</v>
      </c>
      <c r="AK21" s="12"/>
      <c r="AL21" s="12"/>
      <c r="AM21" s="12"/>
    </row>
    <row r="22" spans="1:39" x14ac:dyDescent="0.25">
      <c r="A22" s="25" t="s">
        <v>35</v>
      </c>
      <c r="B22" s="26">
        <v>-29198</v>
      </c>
      <c r="D22" s="25" t="s">
        <v>70</v>
      </c>
      <c r="E22" s="26">
        <v>6945</v>
      </c>
      <c r="G22" s="12"/>
      <c r="H22" s="12"/>
      <c r="R22" s="13"/>
      <c r="W22" s="11">
        <v>37032</v>
      </c>
      <c r="X22" s="14">
        <v>0</v>
      </c>
      <c r="Y22" s="14">
        <v>0</v>
      </c>
      <c r="Z22" s="13">
        <f t="shared" si="1"/>
        <v>142100.4192</v>
      </c>
      <c r="AA22" s="13"/>
      <c r="AB22" s="14">
        <v>0</v>
      </c>
      <c r="AC22" s="14">
        <v>0</v>
      </c>
      <c r="AD22" s="14">
        <v>0</v>
      </c>
      <c r="AF22" s="11">
        <v>37032</v>
      </c>
      <c r="AG22" s="12"/>
      <c r="AH22" s="12"/>
      <c r="AJ22" s="15">
        <f t="shared" si="2"/>
        <v>37032</v>
      </c>
      <c r="AK22" s="12"/>
      <c r="AL22" s="12"/>
      <c r="AM22" s="12"/>
    </row>
    <row r="23" spans="1:39" x14ac:dyDescent="0.25">
      <c r="A23" s="25" t="s">
        <v>29</v>
      </c>
      <c r="B23" s="41">
        <v>0</v>
      </c>
      <c r="C23" s="14" t="s">
        <v>17</v>
      </c>
      <c r="D23" s="25" t="s">
        <v>61</v>
      </c>
      <c r="E23" s="41">
        <v>0</v>
      </c>
      <c r="F23" s="14"/>
      <c r="G23" s="12"/>
      <c r="H23" s="12"/>
      <c r="L23" s="2">
        <v>0.32</v>
      </c>
      <c r="R23" s="13"/>
      <c r="W23" s="11">
        <v>37033</v>
      </c>
      <c r="X23" s="14">
        <v>0</v>
      </c>
      <c r="Y23" s="14">
        <v>0</v>
      </c>
      <c r="Z23" s="13">
        <f t="shared" si="1"/>
        <v>142100.4192</v>
      </c>
      <c r="AA23" s="13"/>
      <c r="AB23" s="14">
        <v>0</v>
      </c>
      <c r="AC23" s="14">
        <v>0</v>
      </c>
      <c r="AD23" s="14">
        <v>0</v>
      </c>
      <c r="AF23" s="11">
        <v>37033</v>
      </c>
      <c r="AG23" s="12"/>
      <c r="AH23" s="12"/>
      <c r="AJ23" s="15">
        <f t="shared" si="2"/>
        <v>37033</v>
      </c>
      <c r="AK23" s="12"/>
      <c r="AL23" s="12"/>
      <c r="AM23" s="12"/>
    </row>
    <row r="24" spans="1:39" x14ac:dyDescent="0.25">
      <c r="A24" s="25" t="s">
        <v>68</v>
      </c>
      <c r="B24" s="41">
        <v>0</v>
      </c>
      <c r="D24" s="25" t="s">
        <v>32</v>
      </c>
      <c r="E24" s="41">
        <v>0</v>
      </c>
      <c r="G24" s="12"/>
      <c r="H24" s="12"/>
      <c r="R24" s="13"/>
      <c r="W24" s="11">
        <v>37034</v>
      </c>
      <c r="X24" s="14">
        <v>0</v>
      </c>
      <c r="Y24" s="14">
        <v>0</v>
      </c>
      <c r="Z24" s="13">
        <f t="shared" si="1"/>
        <v>142100.4192</v>
      </c>
      <c r="AA24" s="13"/>
      <c r="AB24" s="14">
        <v>0</v>
      </c>
      <c r="AC24" s="14">
        <v>0</v>
      </c>
      <c r="AD24" s="14">
        <v>0</v>
      </c>
      <c r="AF24" s="11">
        <v>37034</v>
      </c>
      <c r="AG24" s="12"/>
      <c r="AH24" s="12"/>
      <c r="AJ24" s="15">
        <f t="shared" si="2"/>
        <v>37034</v>
      </c>
      <c r="AK24" s="12"/>
      <c r="AL24" s="12"/>
      <c r="AM24" s="12"/>
    </row>
    <row r="25" spans="1:39" x14ac:dyDescent="0.25">
      <c r="A25" s="25" t="s">
        <v>36</v>
      </c>
      <c r="B25" s="26">
        <v>0</v>
      </c>
      <c r="D25" s="25" t="s">
        <v>29</v>
      </c>
      <c r="E25" s="41">
        <v>8000</v>
      </c>
      <c r="G25" s="12"/>
      <c r="H25" s="12"/>
      <c r="R25" s="13"/>
      <c r="W25" s="11">
        <v>37035</v>
      </c>
      <c r="X25" s="14">
        <v>0</v>
      </c>
      <c r="Y25" s="14">
        <v>0</v>
      </c>
      <c r="Z25" s="13">
        <f t="shared" si="1"/>
        <v>142100.4192</v>
      </c>
      <c r="AA25" s="13"/>
      <c r="AB25" s="14">
        <v>0</v>
      </c>
      <c r="AC25" s="14">
        <v>0</v>
      </c>
      <c r="AD25" s="14">
        <v>0</v>
      </c>
      <c r="AF25" s="11">
        <v>37035</v>
      </c>
      <c r="AG25" s="12"/>
      <c r="AH25" s="12"/>
      <c r="AJ25" s="15">
        <f t="shared" si="2"/>
        <v>37035</v>
      </c>
      <c r="AK25" s="12"/>
      <c r="AL25" s="12"/>
      <c r="AM25" s="12"/>
    </row>
    <row r="26" spans="1:39" x14ac:dyDescent="0.25">
      <c r="A26" s="25" t="s">
        <v>37</v>
      </c>
      <c r="B26" s="26">
        <v>0</v>
      </c>
      <c r="D26" s="25" t="s">
        <v>56</v>
      </c>
      <c r="E26" s="41">
        <v>0</v>
      </c>
      <c r="G26" s="12"/>
      <c r="H26" s="12"/>
      <c r="R26" s="13"/>
      <c r="W26" s="11">
        <v>37036</v>
      </c>
      <c r="X26" s="14">
        <v>0</v>
      </c>
      <c r="Y26" s="14">
        <v>0</v>
      </c>
      <c r="Z26" s="13">
        <f t="shared" si="1"/>
        <v>142100.4192</v>
      </c>
      <c r="AA26" s="13"/>
      <c r="AB26" s="14">
        <v>0</v>
      </c>
      <c r="AC26" s="14">
        <v>0</v>
      </c>
      <c r="AD26" s="14">
        <v>0</v>
      </c>
      <c r="AF26" s="11">
        <v>37036</v>
      </c>
      <c r="AG26" s="12"/>
      <c r="AH26" s="12"/>
      <c r="AJ26" s="15">
        <f t="shared" si="2"/>
        <v>37036</v>
      </c>
      <c r="AK26" s="12"/>
      <c r="AL26" s="12"/>
      <c r="AM26" s="12"/>
    </row>
    <row r="27" spans="1:39" ht="13.8" thickBot="1" x14ac:dyDescent="0.3">
      <c r="A27" s="25" t="s">
        <v>67</v>
      </c>
      <c r="B27" s="26">
        <f>-617-7000</f>
        <v>-7617</v>
      </c>
      <c r="C27" s="14"/>
      <c r="D27" s="25" t="s">
        <v>58</v>
      </c>
      <c r="E27" s="41">
        <v>0</v>
      </c>
      <c r="G27" s="12"/>
      <c r="H27" s="12"/>
      <c r="R27" s="13"/>
      <c r="W27" s="11">
        <v>37037</v>
      </c>
      <c r="X27" s="14">
        <v>0</v>
      </c>
      <c r="Y27" s="14">
        <v>0</v>
      </c>
      <c r="Z27" s="13">
        <f t="shared" si="1"/>
        <v>142100.4192</v>
      </c>
      <c r="AA27" s="13"/>
      <c r="AB27" s="14">
        <v>0</v>
      </c>
      <c r="AC27" s="14">
        <v>0</v>
      </c>
      <c r="AD27" s="14">
        <v>0</v>
      </c>
      <c r="AF27" s="11">
        <v>37037</v>
      </c>
      <c r="AG27" s="12"/>
      <c r="AH27" s="12"/>
      <c r="AJ27" s="15">
        <f t="shared" si="2"/>
        <v>37037</v>
      </c>
      <c r="AK27" s="12"/>
      <c r="AL27" s="12"/>
      <c r="AM27" s="12"/>
    </row>
    <row r="28" spans="1:39" ht="13.8" thickBot="1" x14ac:dyDescent="0.3">
      <c r="A28" s="33" t="s">
        <v>33</v>
      </c>
      <c r="B28" s="34">
        <f>SUM(B6:B27)</f>
        <v>-593815</v>
      </c>
      <c r="C28" s="14">
        <f>SUM(B28,B57)</f>
        <v>0</v>
      </c>
      <c r="D28" s="25" t="s">
        <v>42</v>
      </c>
      <c r="E28" s="26">
        <v>0</v>
      </c>
      <c r="G28" s="12"/>
      <c r="H28" s="12"/>
      <c r="R28" s="13"/>
      <c r="W28" s="11">
        <v>37038</v>
      </c>
      <c r="X28" s="14">
        <v>0</v>
      </c>
      <c r="Y28" s="14">
        <v>0</v>
      </c>
      <c r="Z28" s="13">
        <f t="shared" si="1"/>
        <v>142100.4192</v>
      </c>
      <c r="AA28" s="13"/>
      <c r="AB28" s="14">
        <v>0</v>
      </c>
      <c r="AC28" s="14">
        <v>0</v>
      </c>
      <c r="AD28" s="14">
        <v>0</v>
      </c>
      <c r="AF28" s="11">
        <v>37038</v>
      </c>
      <c r="AG28" s="12"/>
      <c r="AH28" s="12"/>
      <c r="AJ28" s="15">
        <f t="shared" si="2"/>
        <v>37038</v>
      </c>
      <c r="AK28" s="12"/>
      <c r="AL28" s="12"/>
      <c r="AM28" s="12"/>
    </row>
    <row r="29" spans="1:39" ht="13.8" thickBot="1" x14ac:dyDescent="0.3">
      <c r="A29" s="25"/>
      <c r="B29" s="41"/>
      <c r="C29" s="14"/>
      <c r="D29" s="33" t="s">
        <v>43</v>
      </c>
      <c r="E29" s="34">
        <f>SUM(E16:E28)</f>
        <v>80354</v>
      </c>
      <c r="G29" s="12"/>
      <c r="H29" s="12"/>
      <c r="R29" s="13"/>
      <c r="W29" s="11">
        <v>37039</v>
      </c>
      <c r="X29" s="14">
        <v>0</v>
      </c>
      <c r="Y29" s="14">
        <v>0</v>
      </c>
      <c r="Z29" s="13">
        <f t="shared" si="1"/>
        <v>142100.4192</v>
      </c>
      <c r="AA29" s="13"/>
      <c r="AB29" s="14">
        <v>0</v>
      </c>
      <c r="AC29" s="14">
        <v>0</v>
      </c>
      <c r="AD29" s="14">
        <v>0</v>
      </c>
      <c r="AF29" s="11">
        <v>37039</v>
      </c>
      <c r="AG29" s="12"/>
      <c r="AH29" s="12"/>
      <c r="AJ29" s="15">
        <f t="shared" si="2"/>
        <v>37039</v>
      </c>
      <c r="AK29" s="12"/>
      <c r="AL29" s="12"/>
      <c r="AM29" s="12"/>
    </row>
    <row r="30" spans="1:39" ht="13.8" thickBot="1" x14ac:dyDescent="0.3">
      <c r="A30" s="25" t="s">
        <v>38</v>
      </c>
      <c r="B30" s="41">
        <v>103081</v>
      </c>
      <c r="C30" s="14"/>
      <c r="D30" s="30"/>
      <c r="E30" s="36"/>
      <c r="F30" s="14"/>
      <c r="G30" s="12"/>
      <c r="H30" s="12"/>
      <c r="W30" s="11">
        <v>37040</v>
      </c>
      <c r="X30" s="14">
        <v>0</v>
      </c>
      <c r="Y30" s="14">
        <v>0</v>
      </c>
      <c r="Z30" s="13">
        <f t="shared" si="1"/>
        <v>142100.4192</v>
      </c>
      <c r="AA30" s="13"/>
      <c r="AB30" s="14">
        <v>0</v>
      </c>
      <c r="AC30" s="14">
        <v>0</v>
      </c>
      <c r="AD30" s="14">
        <v>0</v>
      </c>
      <c r="AF30" s="11">
        <v>37040</v>
      </c>
      <c r="AG30" s="12"/>
      <c r="AH30" s="12"/>
      <c r="AJ30" s="15">
        <f t="shared" si="2"/>
        <v>37040</v>
      </c>
      <c r="AK30" s="12"/>
      <c r="AL30" s="12"/>
      <c r="AM30" s="12"/>
    </row>
    <row r="31" spans="1:39" x14ac:dyDescent="0.25">
      <c r="A31" s="25" t="s">
        <v>39</v>
      </c>
      <c r="B31" s="41">
        <v>125000</v>
      </c>
      <c r="C31" s="14"/>
      <c r="E31" s="12"/>
      <c r="G31" s="12"/>
      <c r="H31" s="12"/>
      <c r="W31" s="11">
        <v>37041</v>
      </c>
      <c r="X31" s="14">
        <v>0</v>
      </c>
      <c r="Y31" s="14">
        <v>0</v>
      </c>
      <c r="Z31" s="13">
        <f t="shared" si="1"/>
        <v>142100.4192</v>
      </c>
      <c r="AA31" s="13"/>
      <c r="AB31" s="14">
        <v>0</v>
      </c>
      <c r="AC31" s="14">
        <v>0</v>
      </c>
      <c r="AD31" s="14">
        <v>0</v>
      </c>
      <c r="AF31" s="11">
        <v>37041</v>
      </c>
      <c r="AG31" s="12"/>
      <c r="AH31" s="58"/>
      <c r="AJ31" s="15">
        <f t="shared" si="2"/>
        <v>37041</v>
      </c>
      <c r="AK31" s="12"/>
      <c r="AL31" s="12"/>
      <c r="AM31" s="12"/>
    </row>
    <row r="32" spans="1:39" x14ac:dyDescent="0.25">
      <c r="A32" s="25" t="s">
        <v>40</v>
      </c>
      <c r="B32" s="41">
        <v>0</v>
      </c>
      <c r="E32" s="12"/>
      <c r="G32" s="12"/>
      <c r="H32" s="12"/>
      <c r="W32" s="11">
        <v>37042</v>
      </c>
      <c r="X32" s="14">
        <v>0</v>
      </c>
      <c r="Y32" s="14">
        <v>0</v>
      </c>
      <c r="Z32" s="13">
        <f t="shared" si="1"/>
        <v>142100.4192</v>
      </c>
      <c r="AA32" s="13"/>
      <c r="AB32" s="14">
        <v>0</v>
      </c>
      <c r="AC32" s="14">
        <v>0</v>
      </c>
      <c r="AD32" s="14">
        <v>0</v>
      </c>
      <c r="AF32" s="11">
        <v>37042</v>
      </c>
      <c r="AG32" s="12"/>
      <c r="AH32" s="12"/>
      <c r="AJ32" s="15">
        <f t="shared" si="2"/>
        <v>37042</v>
      </c>
      <c r="AK32" s="12"/>
      <c r="AL32" s="12"/>
      <c r="AM32" s="12"/>
    </row>
    <row r="33" spans="1:39" x14ac:dyDescent="0.25">
      <c r="A33" s="25" t="s">
        <v>41</v>
      </c>
      <c r="B33" s="41">
        <v>173899</v>
      </c>
      <c r="D33" s="61"/>
      <c r="G33" s="12"/>
      <c r="H33" s="12"/>
      <c r="AF33" s="11"/>
      <c r="AG33" s="12"/>
      <c r="AJ33" s="15"/>
      <c r="AK33" s="12"/>
      <c r="AL33" s="12"/>
      <c r="AM33" s="12"/>
    </row>
    <row r="34" spans="1:39" x14ac:dyDescent="0.25">
      <c r="A34" s="25" t="s">
        <v>75</v>
      </c>
      <c r="B34" s="41">
        <v>29198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5">
      <c r="A35" s="25" t="s">
        <v>66</v>
      </c>
      <c r="B35" s="41">
        <v>0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5">
      <c r="A36" s="25" t="s">
        <v>72</v>
      </c>
      <c r="B36" s="41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5">
      <c r="A37" s="25" t="s">
        <v>57</v>
      </c>
      <c r="B37" s="41">
        <v>0</v>
      </c>
      <c r="D37" s="60"/>
      <c r="G37" s="12"/>
      <c r="H37" s="12"/>
      <c r="W37" s="11"/>
      <c r="AL37" s="12"/>
      <c r="AM37" s="12"/>
    </row>
    <row r="38" spans="1:39" x14ac:dyDescent="0.25">
      <c r="A38" s="25" t="s">
        <v>58</v>
      </c>
      <c r="B38" s="41">
        <v>20838</v>
      </c>
      <c r="D38" s="59"/>
      <c r="E38" s="14"/>
      <c r="G38" s="12"/>
      <c r="H38" s="12"/>
      <c r="AL38" s="12"/>
      <c r="AM38" s="12"/>
    </row>
    <row r="39" spans="1:39" x14ac:dyDescent="0.25">
      <c r="A39" s="25" t="s">
        <v>19</v>
      </c>
      <c r="B39" s="41">
        <v>0</v>
      </c>
      <c r="G39" s="12"/>
      <c r="H39" s="12"/>
      <c r="AJ39" s="12"/>
      <c r="AK39" s="12"/>
      <c r="AL39" s="12"/>
      <c r="AM39" s="12"/>
    </row>
    <row r="40" spans="1:39" x14ac:dyDescent="0.25">
      <c r="A40" s="25" t="s">
        <v>24</v>
      </c>
      <c r="B40" s="57"/>
      <c r="G40" s="12"/>
      <c r="H40" s="12"/>
      <c r="AJ40" s="12"/>
      <c r="AK40" s="12"/>
      <c r="AL40" s="12"/>
      <c r="AM40" s="12"/>
    </row>
    <row r="41" spans="1:39" x14ac:dyDescent="0.25">
      <c r="A41" s="25" t="s">
        <v>65</v>
      </c>
      <c r="B41" s="41">
        <v>0</v>
      </c>
      <c r="G41" s="12"/>
      <c r="H41" s="12"/>
      <c r="AJ41" s="12"/>
      <c r="AK41" s="12"/>
      <c r="AL41" s="12"/>
      <c r="AM41" s="12"/>
    </row>
    <row r="42" spans="1:39" x14ac:dyDescent="0.25">
      <c r="A42" s="25" t="s">
        <v>29</v>
      </c>
      <c r="B42" s="41">
        <v>54511</v>
      </c>
      <c r="AJ42" s="12"/>
      <c r="AK42" s="12"/>
      <c r="AL42" s="12"/>
      <c r="AM42" s="12"/>
    </row>
    <row r="43" spans="1:39" x14ac:dyDescent="0.25">
      <c r="A43" s="25" t="s">
        <v>44</v>
      </c>
      <c r="B43" s="41">
        <v>8950</v>
      </c>
      <c r="E43" s="12"/>
      <c r="AJ43" s="12"/>
      <c r="AK43" s="12"/>
      <c r="AL43" s="12"/>
      <c r="AM43" s="12"/>
    </row>
    <row r="44" spans="1:39" x14ac:dyDescent="0.25">
      <c r="A44" s="25" t="s">
        <v>45</v>
      </c>
      <c r="B44" s="41">
        <v>1000</v>
      </c>
      <c r="C44" s="14"/>
      <c r="E44" s="12"/>
    </row>
    <row r="45" spans="1:39" x14ac:dyDescent="0.25">
      <c r="A45" s="25" t="s">
        <v>46</v>
      </c>
      <c r="B45" s="41"/>
      <c r="E45" s="12"/>
    </row>
    <row r="46" spans="1:39" x14ac:dyDescent="0.25">
      <c r="A46" s="25" t="s">
        <v>61</v>
      </c>
      <c r="B46" s="41">
        <v>0</v>
      </c>
      <c r="C46" s="14"/>
      <c r="E46" s="12"/>
    </row>
    <row r="47" spans="1:39" x14ac:dyDescent="0.25">
      <c r="A47" s="25" t="s">
        <v>32</v>
      </c>
      <c r="B47" s="41">
        <v>0</v>
      </c>
    </row>
    <row r="48" spans="1:39" x14ac:dyDescent="0.25">
      <c r="A48" s="25" t="s">
        <v>34</v>
      </c>
      <c r="B48" s="41">
        <v>0</v>
      </c>
      <c r="E48" s="12"/>
    </row>
    <row r="49" spans="1:5" x14ac:dyDescent="0.25">
      <c r="A49" s="25" t="s">
        <v>47</v>
      </c>
      <c r="B49" s="41">
        <v>0</v>
      </c>
      <c r="C49" s="14" t="s">
        <v>17</v>
      </c>
      <c r="E49" s="12"/>
    </row>
    <row r="50" spans="1:5" x14ac:dyDescent="0.25">
      <c r="A50" s="25" t="s">
        <v>48</v>
      </c>
      <c r="B50" s="41">
        <v>0</v>
      </c>
      <c r="E50" s="12"/>
    </row>
    <row r="51" spans="1:5" x14ac:dyDescent="0.25">
      <c r="A51" s="25" t="s">
        <v>49</v>
      </c>
      <c r="B51" s="41">
        <v>0</v>
      </c>
      <c r="E51" s="12"/>
    </row>
    <row r="52" spans="1:5" x14ac:dyDescent="0.25">
      <c r="A52" s="25" t="s">
        <v>35</v>
      </c>
      <c r="B52" s="41">
        <v>0</v>
      </c>
      <c r="C52" s="14"/>
      <c r="E52" s="12"/>
    </row>
    <row r="53" spans="1:5" x14ac:dyDescent="0.25">
      <c r="A53" s="25" t="s">
        <v>73</v>
      </c>
      <c r="B53" s="41">
        <v>35000</v>
      </c>
      <c r="E53" s="12"/>
    </row>
    <row r="54" spans="1:5" x14ac:dyDescent="0.25">
      <c r="A54" s="25" t="s">
        <v>74</v>
      </c>
      <c r="B54" s="41">
        <v>42338</v>
      </c>
      <c r="C54" s="14"/>
      <c r="E54" s="12"/>
    </row>
    <row r="55" spans="1:5" x14ac:dyDescent="0.25">
      <c r="A55" s="25" t="s">
        <v>29</v>
      </c>
      <c r="B55" s="41">
        <v>0</v>
      </c>
      <c r="C55" s="14"/>
      <c r="E55" s="12"/>
    </row>
    <row r="56" spans="1:5" ht="13.8" thickBot="1" x14ac:dyDescent="0.3">
      <c r="A56" s="25" t="s">
        <v>42</v>
      </c>
      <c r="B56" s="41">
        <v>0</v>
      </c>
      <c r="C56" s="14"/>
      <c r="E56" s="12"/>
    </row>
    <row r="57" spans="1:5" ht="13.8" thickBot="1" x14ac:dyDescent="0.3">
      <c r="A57" s="33" t="s">
        <v>43</v>
      </c>
      <c r="B57" s="34">
        <f>SUM(B30:B56)</f>
        <v>593815</v>
      </c>
      <c r="C57" s="14"/>
      <c r="E57" s="12"/>
    </row>
    <row r="58" spans="1:5" ht="13.8" thickBot="1" x14ac:dyDescent="0.3">
      <c r="A58" s="30"/>
      <c r="B58" s="37"/>
    </row>
    <row r="59" spans="1:5" x14ac:dyDescent="0.25">
      <c r="A59" s="27"/>
      <c r="B59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2000-11-30T23:59:26Z</cp:lastPrinted>
  <dcterms:created xsi:type="dcterms:W3CDTF">2000-09-26T13:26:15Z</dcterms:created>
  <dcterms:modified xsi:type="dcterms:W3CDTF">2023-09-10T11:13:51Z</dcterms:modified>
</cp:coreProperties>
</file>