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K4" i="9"/>
  <c r="L4" i="9"/>
  <c r="M4" i="9"/>
  <c r="X4" i="9"/>
  <c r="Y4" i="9"/>
  <c r="Z4" i="9"/>
  <c r="AG4" i="9"/>
  <c r="AH4" i="9"/>
  <c r="AJ4" i="9"/>
  <c r="AK4" i="9"/>
  <c r="K5" i="9"/>
  <c r="L5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X9" i="9"/>
  <c r="Y9" i="9"/>
  <c r="Z9" i="9"/>
  <c r="AG9" i="9"/>
  <c r="AH9" i="9"/>
  <c r="AJ9" i="9"/>
  <c r="AK9" i="9"/>
  <c r="Z10" i="9"/>
  <c r="AG10" i="9"/>
  <c r="AH10" i="9"/>
  <c r="AJ10" i="9"/>
  <c r="AK10" i="9"/>
  <c r="X11" i="9"/>
  <c r="Y11" i="9"/>
  <c r="Z11" i="9"/>
  <c r="AG11" i="9"/>
  <c r="AH11" i="9"/>
  <c r="AJ11" i="9"/>
  <c r="AK11" i="9"/>
  <c r="B12" i="9"/>
  <c r="X12" i="9"/>
  <c r="Y12" i="9"/>
  <c r="Z12" i="9"/>
  <c r="AG12" i="9"/>
  <c r="AH12" i="9"/>
  <c r="AJ12" i="9"/>
  <c r="AK12" i="9"/>
  <c r="Y13" i="9"/>
  <c r="Z13" i="9"/>
  <c r="AG13" i="9"/>
  <c r="AH13" i="9"/>
  <c r="AJ13" i="9"/>
  <c r="AK13" i="9"/>
  <c r="E14" i="9"/>
  <c r="X14" i="9"/>
  <c r="Y14" i="9"/>
  <c r="Z14" i="9"/>
  <c r="AG14" i="9"/>
  <c r="AH14" i="9"/>
  <c r="AJ14" i="9"/>
  <c r="AK14" i="9"/>
  <c r="F15" i="9"/>
  <c r="X15" i="9"/>
  <c r="Y15" i="9"/>
  <c r="Z15" i="9"/>
  <c r="AG15" i="9"/>
  <c r="AJ15" i="9"/>
  <c r="AK15" i="9"/>
  <c r="X16" i="9"/>
  <c r="Y16" i="9"/>
  <c r="Z16" i="9"/>
  <c r="AG16" i="9"/>
  <c r="AJ16" i="9"/>
  <c r="Z17" i="9"/>
  <c r="AG17" i="9"/>
  <c r="AJ17" i="9"/>
  <c r="Z18" i="9"/>
  <c r="AG18" i="9"/>
  <c r="AJ18" i="9"/>
  <c r="Z19" i="9"/>
  <c r="AG19" i="9"/>
  <c r="AJ19" i="9"/>
  <c r="Z20" i="9"/>
  <c r="AG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<sst xmlns="http://schemas.openxmlformats.org/spreadsheetml/2006/main" count="278" uniqueCount="74">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</sst>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F-4301-AFED-B288A18133F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F-4301-AFED-B288A181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7560"/>
        <c:axId val="1"/>
      </c:lineChart>
      <c:catAx>
        <c:axId val="181287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875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F7-4853-BF63-A92619DE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92872"/>
        <c:axId val="1"/>
      </c:lineChart>
      <c:catAx>
        <c:axId val="1819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28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E0-4C8D-AC24-2C2F82F7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93856"/>
        <c:axId val="1"/>
      </c:lineChart>
      <c:catAx>
        <c:axId val="1819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3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B0-49FA-A1F1-58B912F7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93528"/>
        <c:axId val="1"/>
      </c:lineChart>
      <c:catAx>
        <c:axId val="18199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35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9-4F24-B95B-92115EF01D5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9-4F24-B95B-92115EF0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95168"/>
        <c:axId val="1"/>
      </c:lineChart>
      <c:catAx>
        <c:axId val="181995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51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F-4A47-84A4-B965CB9A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97792"/>
        <c:axId val="1"/>
      </c:lineChart>
      <c:dateAx>
        <c:axId val="181997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7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C-4602-B5B6-BC0823EB9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61448"/>
        <c:axId val="1"/>
      </c:lineChart>
      <c:catAx>
        <c:axId val="182261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14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1E-42ED-AB20-17CC395B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63416"/>
        <c:axId val="1"/>
      </c:lineChart>
      <c:catAx>
        <c:axId val="18226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34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28-46C1-AC65-D5B13EC6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65712"/>
        <c:axId val="1"/>
      </c:lineChart>
      <c:catAx>
        <c:axId val="18226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5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79-48E6-8A24-606747FE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64728"/>
        <c:axId val="1"/>
      </c:lineChart>
      <c:catAx>
        <c:axId val="18226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47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6-43FE-A8C5-5F3B1E50532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6-43FE-A8C5-5F3B1E50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60136"/>
        <c:axId val="1"/>
      </c:lineChart>
      <c:catAx>
        <c:axId val="182260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013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4-4AA3-8A46-F263E5F2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81064"/>
        <c:axId val="1"/>
      </c:lineChart>
      <c:dateAx>
        <c:axId val="181481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81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2-44E7-A5E1-87062D28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38368"/>
        <c:axId val="1"/>
      </c:lineChart>
      <c:dateAx>
        <c:axId val="182538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38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D-4FEE-A167-12EF1024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39024"/>
        <c:axId val="1"/>
      </c:lineChart>
      <c:catAx>
        <c:axId val="182539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390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D4-43E5-B180-22E423D9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30080"/>
        <c:axId val="1"/>
      </c:lineChart>
      <c:catAx>
        <c:axId val="1817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00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C7-4C74-AE62-A7552145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31064"/>
        <c:axId val="1"/>
      </c:lineChart>
      <c:catAx>
        <c:axId val="18173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1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DE-4D2B-8F50-55610291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31392"/>
        <c:axId val="1"/>
      </c:lineChart>
      <c:catAx>
        <c:axId val="1817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13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C-44B3-BD57-17E570CA554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C-44B3-BD57-17E570CA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29424"/>
        <c:axId val="1"/>
      </c:lineChart>
      <c:catAx>
        <c:axId val="181729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294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F-47DA-9153-42E3FFAB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32048"/>
        <c:axId val="1"/>
      </c:lineChart>
      <c:dateAx>
        <c:axId val="181732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20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6-425F-A963-0B0EBA959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90680"/>
        <c:axId val="1"/>
      </c:lineChart>
      <c:catAx>
        <c:axId val="182990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068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EA-42B0-BFBC-DB1DCA58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91992"/>
        <c:axId val="1"/>
      </c:lineChart>
      <c:catAx>
        <c:axId val="1829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199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63-4392-B083-8DAD743C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92648"/>
        <c:axId val="1"/>
      </c:lineChart>
      <c:catAx>
        <c:axId val="18299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26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A-42BA-82A5-CFCA4635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21832"/>
        <c:axId val="1"/>
      </c:lineChart>
      <c:catAx>
        <c:axId val="181521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183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00-4AC7-875F-A969EA91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92976"/>
        <c:axId val="1"/>
      </c:lineChart>
      <c:catAx>
        <c:axId val="18299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29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273000</c:v>
                </c:pt>
                <c:pt idx="16">
                  <c:v>273000</c:v>
                </c:pt>
                <c:pt idx="17">
                  <c:v>267000</c:v>
                </c:pt>
                <c:pt idx="18">
                  <c:v>252000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C-452E-B432-A05A5D995F2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260992</c:v>
                </c:pt>
                <c:pt idx="10">
                  <c:v>347490</c:v>
                </c:pt>
                <c:pt idx="11">
                  <c:v>379302</c:v>
                </c:pt>
                <c:pt idx="12">
                  <c:v>317757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C-452E-B432-A05A5D99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08160"/>
        <c:axId val="1"/>
      </c:lineChart>
      <c:catAx>
        <c:axId val="1832081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08160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62279504475888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79008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42580</c:v>
                </c:pt>
                <c:pt idx="8">
                  <c:v>0</c:v>
                </c:pt>
                <c:pt idx="9">
                  <c:v>19726</c:v>
                </c:pt>
                <c:pt idx="10">
                  <c:v>8380</c:v>
                </c:pt>
                <c:pt idx="11">
                  <c:v>0</c:v>
                </c:pt>
                <c:pt idx="12">
                  <c:v>394</c:v>
                </c:pt>
                <c:pt idx="13">
                  <c:v>73400</c:v>
                </c:pt>
                <c:pt idx="14">
                  <c:v>38000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2-485E-BDAF-5B0AE058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07176"/>
        <c:axId val="1"/>
      </c:lineChart>
      <c:dateAx>
        <c:axId val="183207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071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  <c:pt idx="12">
                  <c:v>197535</c:v>
                </c:pt>
                <c:pt idx="13">
                  <c:v>197535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A-4A30-AA43-6234DD14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03240"/>
        <c:axId val="1"/>
      </c:lineChart>
      <c:catAx>
        <c:axId val="183203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032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198492.4192</c:v>
                </c:pt>
                <c:pt idx="2">
                  <c:v>211292.4192</c:v>
                </c:pt>
                <c:pt idx="3">
                  <c:v>217936.4192</c:v>
                </c:pt>
                <c:pt idx="4">
                  <c:v>230180.4192</c:v>
                </c:pt>
                <c:pt idx="5">
                  <c:v>225380.4192</c:v>
                </c:pt>
                <c:pt idx="6">
                  <c:v>201740.4192</c:v>
                </c:pt>
                <c:pt idx="7">
                  <c:v>180360.4192</c:v>
                </c:pt>
                <c:pt idx="8">
                  <c:v>180360.4192</c:v>
                </c:pt>
                <c:pt idx="9">
                  <c:v>180634.4192</c:v>
                </c:pt>
                <c:pt idx="10">
                  <c:v>192254.4192</c:v>
                </c:pt>
                <c:pt idx="11">
                  <c:v>212254.4192</c:v>
                </c:pt>
                <c:pt idx="12">
                  <c:v>231860.4192</c:v>
                </c:pt>
                <c:pt idx="13">
                  <c:v>198460.4192</c:v>
                </c:pt>
                <c:pt idx="14">
                  <c:v>174460.4192</c:v>
                </c:pt>
                <c:pt idx="15">
                  <c:v>174460.4192</c:v>
                </c:pt>
                <c:pt idx="16">
                  <c:v>174460.4192</c:v>
                </c:pt>
                <c:pt idx="17">
                  <c:v>174460.4192</c:v>
                </c:pt>
                <c:pt idx="18">
                  <c:v>174460.4192</c:v>
                </c:pt>
                <c:pt idx="19">
                  <c:v>174460.4192</c:v>
                </c:pt>
                <c:pt idx="20">
                  <c:v>174460.4192</c:v>
                </c:pt>
                <c:pt idx="21">
                  <c:v>174460.4192</c:v>
                </c:pt>
                <c:pt idx="22">
                  <c:v>174460.4192</c:v>
                </c:pt>
                <c:pt idx="23">
                  <c:v>174460.4192</c:v>
                </c:pt>
                <c:pt idx="24">
                  <c:v>174460.4192</c:v>
                </c:pt>
                <c:pt idx="25">
                  <c:v>174460.4192</c:v>
                </c:pt>
                <c:pt idx="26">
                  <c:v>174460.4192</c:v>
                </c:pt>
                <c:pt idx="27">
                  <c:v>174460.4192</c:v>
                </c:pt>
                <c:pt idx="28">
                  <c:v>174460.4192</c:v>
                </c:pt>
                <c:pt idx="29">
                  <c:v>174460.4192</c:v>
                </c:pt>
                <c:pt idx="30">
                  <c:v>174460.4192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60-4C2C-98DD-61167429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08816"/>
        <c:axId val="1"/>
      </c:lineChart>
      <c:catAx>
        <c:axId val="183208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088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3F-467C-A72A-FC2EEA67A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03896"/>
        <c:axId val="1"/>
      </c:lineChart>
      <c:catAx>
        <c:axId val="183203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038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8D-46C3-88FE-3A9F92E6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87800"/>
        <c:axId val="1"/>
      </c:lineChart>
      <c:catAx>
        <c:axId val="183587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87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E7-45F9-8778-D47E21049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5584"/>
        <c:axId val="1"/>
      </c:lineChart>
      <c:catAx>
        <c:axId val="1809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55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06-4AEF-9B12-24E23B10D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8232"/>
        <c:axId val="1"/>
      </c:lineChart>
      <c:catAx>
        <c:axId val="18165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82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15-4EB8-BDEC-86679697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7248"/>
        <c:axId val="1"/>
      </c:lineChart>
      <c:catAx>
        <c:axId val="1816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72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5-4B0C-9AAF-5C721F1CB63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5-4B0C-9AAF-5C721F1C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6920"/>
        <c:axId val="1"/>
      </c:lineChart>
      <c:catAx>
        <c:axId val="181656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69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E-4FB7-BCAC-4AED6150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7576"/>
        <c:axId val="1"/>
      </c:lineChart>
      <c:dateAx>
        <c:axId val="181657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75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9-496E-9C6B-E35E34FB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8560"/>
        <c:axId val="1"/>
      </c:lineChart>
      <c:catAx>
        <c:axId val="181658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85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3118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37026</v>
      </c>
      <c r="G1" s="2" t="s">
        <v>0</v>
      </c>
      <c r="H1" s="3">
        <f ca="1">TODAY()</f>
        <v>37026</v>
      </c>
    </row>
    <row r="2" spans="1:12" ht="13.8" thickBot="1" x14ac:dyDescent="0.3">
      <c r="A2" s="44" t="s">
        <v>12</v>
      </c>
      <c r="B2" s="45">
        <f ca="1">TODAY()+2</f>
        <v>37028</v>
      </c>
      <c r="G2" s="2" t="s">
        <v>12</v>
      </c>
      <c r="H2" s="3">
        <f ca="1">TODAY()+3</f>
        <v>37029</v>
      </c>
    </row>
    <row r="3" spans="1:12" ht="25.5" customHeight="1" thickBot="1" x14ac:dyDescent="0.3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5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5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5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5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8" thickBot="1" x14ac:dyDescent="0.3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5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5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5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5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5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8" thickBot="1" x14ac:dyDescent="0.3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8" thickBot="1" x14ac:dyDescent="0.3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8" thickBot="1" x14ac:dyDescent="0.3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5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5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5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5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5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5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5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5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5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5">
      <c r="A40" s="25" t="s">
        <v>24</v>
      </c>
      <c r="B40" s="48"/>
      <c r="G40" s="25" t="s">
        <v>24</v>
      </c>
      <c r="H40" s="48"/>
    </row>
    <row r="41" spans="1:11" x14ac:dyDescent="0.25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5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5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5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5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5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5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5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5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5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5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5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5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5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5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8" thickBot="1" x14ac:dyDescent="0.3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8" thickBot="1" x14ac:dyDescent="0.3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8" thickBot="1" x14ac:dyDescent="0.3">
      <c r="A58" s="30"/>
      <c r="B58" s="36"/>
      <c r="G58" s="30"/>
      <c r="H58" s="36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37026</v>
      </c>
      <c r="F1" s="4" t="s">
        <v>1</v>
      </c>
      <c r="G1" s="5">
        <v>240000</v>
      </c>
      <c r="H1" s="6"/>
      <c r="I1" s="7" t="s">
        <v>2</v>
      </c>
      <c r="J1" s="8">
        <v>43000</v>
      </c>
      <c r="O1" s="43" t="s">
        <v>3</v>
      </c>
      <c r="P1" s="11">
        <f ca="1">TODAY()+2</f>
        <v>37028</v>
      </c>
      <c r="Q1" s="12">
        <v>235000</v>
      </c>
      <c r="S1" s="43" t="s">
        <v>4</v>
      </c>
      <c r="T1" s="11">
        <f ca="1">TODAY()+2</f>
        <v>37028</v>
      </c>
      <c r="U1" s="12">
        <v>38000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37027</v>
      </c>
      <c r="D2" s="14"/>
      <c r="P2" s="11">
        <f ca="1">TODAY()+3</f>
        <v>37029</v>
      </c>
      <c r="Q2" s="12">
        <v>220000</v>
      </c>
      <c r="T2" s="11">
        <f ca="1">TODAY()+3</f>
        <v>37029</v>
      </c>
      <c r="U2" s="12">
        <v>37000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37025</v>
      </c>
      <c r="L3" s="23">
        <f ca="1">TODAY()</f>
        <v>37026</v>
      </c>
      <c r="M3" s="24" t="s">
        <v>20</v>
      </c>
      <c r="P3" s="11">
        <f ca="1">TODAY()+4</f>
        <v>37030</v>
      </c>
      <c r="Q3" s="12">
        <v>215000</v>
      </c>
      <c r="T3" s="11">
        <f ca="1">TODAY()+4</f>
        <v>37030</v>
      </c>
      <c r="U3" s="12">
        <v>37000</v>
      </c>
      <c r="W3" s="11">
        <v>37013</v>
      </c>
      <c r="X3" s="14">
        <f>39504*2</f>
        <v>79008</v>
      </c>
      <c r="Y3" s="14">
        <f>12500*2</f>
        <v>25000</v>
      </c>
      <c r="Z3" s="13">
        <f>Z2-X3+Y3</f>
        <v>198492.4192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16</v>
      </c>
      <c r="B4" s="16">
        <v>79</v>
      </c>
      <c r="C4" s="17">
        <v>65</v>
      </c>
      <c r="D4" s="18">
        <f>AVERAGE(B4,C4)</f>
        <v>72</v>
      </c>
      <c r="J4" s="25" t="s">
        <v>23</v>
      </c>
      <c r="K4" s="37">
        <f>36700*2</f>
        <v>73400</v>
      </c>
      <c r="L4" s="9">
        <f>19000*2</f>
        <v>38000</v>
      </c>
      <c r="M4" s="28">
        <f>+L4-K4</f>
        <v>-35400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211292.4192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f>20000*2</f>
        <v>40000</v>
      </c>
      <c r="L5" s="9">
        <f>7000*2</f>
        <v>14000</v>
      </c>
      <c r="M5" s="29">
        <f>+L5-K5</f>
        <v>-26000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217936.4192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8" thickBot="1" x14ac:dyDescent="0.3">
      <c r="A6" s="25" t="s">
        <v>21</v>
      </c>
      <c r="B6" s="26">
        <v>-235000</v>
      </c>
      <c r="C6" s="12">
        <v>-227000</v>
      </c>
      <c r="D6" s="25" t="s">
        <v>22</v>
      </c>
      <c r="E6" s="26">
        <v>-38000</v>
      </c>
      <c r="F6" s="12">
        <v>-39000</v>
      </c>
      <c r="H6" s="12"/>
      <c r="J6" s="30" t="s">
        <v>28</v>
      </c>
      <c r="K6" s="39">
        <f>(+K4-K5)/2</f>
        <v>16700</v>
      </c>
      <c r="L6" s="31">
        <f>(+L4-L5)/2</f>
        <v>12000</v>
      </c>
      <c r="M6" s="32">
        <f>+L6-K6</f>
        <v>-4700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230180.4192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5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225380.4192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5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201740.4192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5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f>21290*2</f>
        <v>42580</v>
      </c>
      <c r="Y9" s="14">
        <f>10600*2</f>
        <v>21200</v>
      </c>
      <c r="Z9" s="13">
        <f t="shared" si="1"/>
        <v>180360.4192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180360.4192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f>9863*2</f>
        <v>19726</v>
      </c>
      <c r="Y11" s="14">
        <f>10000*2</f>
        <v>20000</v>
      </c>
      <c r="Z11" s="13">
        <f t="shared" si="1"/>
        <v>180634.4192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>
        <f>221445+39547</f>
        <v>260992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5">
      <c r="A12" s="25" t="s">
        <v>29</v>
      </c>
      <c r="B12" s="26">
        <f>-103082-54918</f>
        <v>-158000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f>4190*2</f>
        <v>8380</v>
      </c>
      <c r="Y12" s="14">
        <f>10000*2</f>
        <v>20000</v>
      </c>
      <c r="Z12" s="13">
        <f t="shared" si="1"/>
        <v>192254.4192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-14254</v>
      </c>
      <c r="G13" s="12"/>
      <c r="H13" s="12"/>
      <c r="R13" s="13"/>
      <c r="W13" s="11">
        <v>37023</v>
      </c>
      <c r="X13" s="14">
        <v>0</v>
      </c>
      <c r="Y13" s="14">
        <f>10000*2</f>
        <v>20000</v>
      </c>
      <c r="Z13" s="13">
        <f t="shared" si="1"/>
        <v>212254.4192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f>197*2</f>
        <v>394</v>
      </c>
      <c r="Y14" s="14">
        <f>10000*2</f>
        <v>20000</v>
      </c>
      <c r="Z14" s="13">
        <f t="shared" si="1"/>
        <v>231860.4192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>
        <f>265506+52251</f>
        <v>317757</v>
      </c>
      <c r="AJ14" s="15">
        <f t="shared" si="0"/>
        <v>37024</v>
      </c>
      <c r="AK14" s="12">
        <f>176704+20831</f>
        <v>197535</v>
      </c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f>36700*2</f>
        <v>73400</v>
      </c>
      <c r="Y15" s="14">
        <f>20000*2</f>
        <v>40000</v>
      </c>
      <c r="Z15" s="13">
        <f t="shared" si="1"/>
        <v>198460.4192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/>
      <c r="AJ15" s="15">
        <f t="shared" si="0"/>
        <v>37025</v>
      </c>
      <c r="AK15" s="12">
        <f>176704+20831</f>
        <v>197535</v>
      </c>
      <c r="AL15" s="12"/>
      <c r="AM15" s="12"/>
    </row>
    <row r="16" spans="1:39" x14ac:dyDescent="0.25">
      <c r="A16" s="25" t="s">
        <v>60</v>
      </c>
      <c r="B16" s="26">
        <v>-40200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f>19000*2</f>
        <v>38000</v>
      </c>
      <c r="Y16" s="14">
        <f>7000*2</f>
        <v>14000</v>
      </c>
      <c r="Z16" s="13">
        <f t="shared" si="1"/>
        <v>174460.4192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240000+39000</f>
        <v>279000</v>
      </c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174460.4192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>
        <f>235000+38000</f>
        <v>273000</v>
      </c>
      <c r="AH17" s="12"/>
      <c r="AJ17" s="15">
        <f t="shared" si="2"/>
        <v>37027</v>
      </c>
      <c r="AK17" s="12"/>
      <c r="AL17" s="12"/>
      <c r="AM17" s="12"/>
    </row>
    <row r="18" spans="1:39" x14ac:dyDescent="0.25">
      <c r="A18" s="25" t="s">
        <v>34</v>
      </c>
      <c r="B18" s="26">
        <v>-12932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174460.4192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>
        <f>235000+38000</f>
        <v>273000</v>
      </c>
      <c r="AH18" s="12"/>
      <c r="AJ18" s="15">
        <f t="shared" si="2"/>
        <v>37028</v>
      </c>
      <c r="AK18" s="12"/>
      <c r="AL18" s="12"/>
      <c r="AM18" s="12"/>
    </row>
    <row r="19" spans="1:39" x14ac:dyDescent="0.25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174460.4192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>
        <f>230000+37000</f>
        <v>267000</v>
      </c>
      <c r="AH19" s="12"/>
      <c r="AJ19" s="15">
        <f t="shared" si="2"/>
        <v>37029</v>
      </c>
      <c r="AK19" s="12"/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174460.4192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>
        <f>215000+37000</f>
        <v>252000</v>
      </c>
      <c r="AH20" s="12"/>
      <c r="AJ20" s="15">
        <f t="shared" si="2"/>
        <v>37030</v>
      </c>
      <c r="AK20" s="12"/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174460.4192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174460.4192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174460.4192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5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174460.4192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174460.4192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174460.4192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8" thickBot="1" x14ac:dyDescent="0.3">
      <c r="A27" s="25" t="s">
        <v>66</v>
      </c>
      <c r="B27" s="26">
        <v>0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174460.4192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-595330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174460.4192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8" thickBot="1" x14ac:dyDescent="0.3">
      <c r="A29" s="25"/>
      <c r="B29" s="40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174460.4192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174460.4192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5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174460.4192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5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174460.4192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5">
      <c r="A33" s="25" t="s">
        <v>41</v>
      </c>
      <c r="B33" s="40">
        <v>170007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57</v>
      </c>
      <c r="B38" s="40">
        <v>20838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5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5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0">
        <v>1000</v>
      </c>
      <c r="C44" s="14"/>
      <c r="E44" s="12"/>
    </row>
    <row r="45" spans="1:39" x14ac:dyDescent="0.25">
      <c r="A45" s="25" t="s">
        <v>46</v>
      </c>
      <c r="B45" s="40"/>
      <c r="E45" s="12"/>
    </row>
    <row r="46" spans="1:39" x14ac:dyDescent="0.25">
      <c r="A46" s="25" t="s">
        <v>60</v>
      </c>
      <c r="B46" s="40">
        <v>0</v>
      </c>
      <c r="C46" s="14"/>
      <c r="E46" s="12"/>
    </row>
    <row r="47" spans="1:39" x14ac:dyDescent="0.25">
      <c r="A47" s="25" t="s">
        <v>32</v>
      </c>
      <c r="B47" s="40">
        <v>0</v>
      </c>
    </row>
    <row r="48" spans="1:39" x14ac:dyDescent="0.25">
      <c r="A48" s="25" t="s">
        <v>34</v>
      </c>
      <c r="B48" s="40">
        <v>0</v>
      </c>
      <c r="E48" s="12"/>
    </row>
    <row r="49" spans="1:5" x14ac:dyDescent="0.25">
      <c r="A49" s="25" t="s">
        <v>47</v>
      </c>
      <c r="B49" s="40">
        <v>0</v>
      </c>
      <c r="C49" s="14" t="s">
        <v>17</v>
      </c>
      <c r="E49" s="12"/>
    </row>
    <row r="50" spans="1:5" x14ac:dyDescent="0.25">
      <c r="A50" s="25" t="s">
        <v>48</v>
      </c>
      <c r="B50" s="40">
        <v>0</v>
      </c>
      <c r="E50" s="12"/>
    </row>
    <row r="51" spans="1:5" x14ac:dyDescent="0.25">
      <c r="A51" s="25" t="s">
        <v>49</v>
      </c>
      <c r="B51" s="40">
        <v>0</v>
      </c>
      <c r="E51" s="12"/>
    </row>
    <row r="52" spans="1:5" x14ac:dyDescent="0.25">
      <c r="A52" s="25" t="s">
        <v>35</v>
      </c>
      <c r="B52" s="40">
        <v>0</v>
      </c>
      <c r="C52" s="14"/>
      <c r="E52" s="12"/>
    </row>
    <row r="53" spans="1:5" x14ac:dyDescent="0.25">
      <c r="A53" s="25" t="s">
        <v>71</v>
      </c>
      <c r="B53" s="40">
        <v>35000</v>
      </c>
      <c r="E53" s="12"/>
    </row>
    <row r="54" spans="1:5" x14ac:dyDescent="0.25">
      <c r="A54" s="25" t="s">
        <v>72</v>
      </c>
      <c r="B54" s="40">
        <v>42338</v>
      </c>
      <c r="C54" s="14"/>
      <c r="E54" s="12"/>
    </row>
    <row r="55" spans="1:5" x14ac:dyDescent="0.25">
      <c r="A55" s="25" t="s">
        <v>29</v>
      </c>
      <c r="B55" s="40">
        <v>0</v>
      </c>
      <c r="C55" s="14"/>
      <c r="E55" s="12"/>
    </row>
    <row r="56" spans="1:5" ht="13.8" thickBot="1" x14ac:dyDescent="0.3">
      <c r="A56" s="25" t="s">
        <v>42</v>
      </c>
      <c r="B56" s="40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595330</v>
      </c>
      <c r="C57" s="14"/>
      <c r="E57" s="12"/>
    </row>
    <row r="58" spans="1:5" ht="13.8" thickBot="1" x14ac:dyDescent="0.3">
      <c r="A58" s="30"/>
      <c r="B58" s="36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2023-09-10T11:13:52Z</dcterms:modified>
</cp:coreProperties>
</file>