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activeTab="1"/>
  </bookViews>
  <sheets>
    <sheet name="MAY 2001 BTU CALCULATIONS" sheetId="2" r:id="rId1"/>
    <sheet name="STORAGE CONTRACT #80066" sheetId="3" r:id="rId2"/>
  </sheets>
  <definedNames>
    <definedName name="_xlnm.Print_Area" localSheetId="0">'MAY 2001 BTU CALCULATIONS'!$A$1:$I$40</definedName>
  </definedNames>
  <calcPr calcId="92512"/>
</workbook>
</file>

<file path=xl/calcChain.xml><?xml version="1.0" encoding="utf-8"?>
<calcChain xmlns="http://schemas.openxmlformats.org/spreadsheetml/2006/main">
  <c r="F4" i="2" l="1"/>
  <c r="G4" i="2"/>
  <c r="H4" i="2"/>
  <c r="K4" i="2"/>
  <c r="L4" i="2"/>
  <c r="F5" i="2"/>
  <c r="G5" i="2"/>
  <c r="H5" i="2"/>
  <c r="K5" i="2"/>
  <c r="L5" i="2"/>
  <c r="D6" i="2"/>
  <c r="F6" i="2"/>
  <c r="G6" i="2"/>
  <c r="H6" i="2"/>
  <c r="K6" i="2"/>
  <c r="L6" i="2"/>
  <c r="D7" i="2"/>
  <c r="F7" i="2"/>
  <c r="G7" i="2"/>
  <c r="H7" i="2"/>
  <c r="K7" i="2"/>
  <c r="L7" i="2"/>
  <c r="D8" i="2"/>
  <c r="F8" i="2"/>
  <c r="G8" i="2"/>
  <c r="H8" i="2"/>
  <c r="K8" i="2"/>
  <c r="L8" i="2"/>
  <c r="F9" i="2"/>
  <c r="G9" i="2"/>
  <c r="H9" i="2"/>
  <c r="K9" i="2"/>
  <c r="L9" i="2"/>
  <c r="F10" i="2"/>
  <c r="G10" i="2"/>
  <c r="H10" i="2"/>
  <c r="K10" i="2"/>
  <c r="L10" i="2"/>
  <c r="D11" i="2"/>
  <c r="F11" i="2"/>
  <c r="G11" i="2"/>
  <c r="H11" i="2"/>
  <c r="K11" i="2"/>
  <c r="L11" i="2"/>
  <c r="F12" i="2"/>
  <c r="G12" i="2"/>
  <c r="H12" i="2"/>
  <c r="K12" i="2"/>
  <c r="L12" i="2"/>
  <c r="D13" i="2"/>
  <c r="F13" i="2"/>
  <c r="G13" i="2"/>
  <c r="H13" i="2"/>
  <c r="K13" i="2"/>
  <c r="L13" i="2"/>
  <c r="F14" i="2"/>
  <c r="G14" i="2"/>
  <c r="H14" i="2"/>
  <c r="K14" i="2"/>
  <c r="L14" i="2"/>
  <c r="J15" i="2"/>
  <c r="K15" i="2"/>
  <c r="K19" i="2"/>
  <c r="D30" i="2"/>
  <c r="E30" i="2"/>
  <c r="I30" i="2"/>
  <c r="D31" i="2"/>
  <c r="E31" i="2"/>
  <c r="I31" i="2"/>
  <c r="D32" i="2"/>
  <c r="E32" i="2"/>
  <c r="I32" i="2"/>
  <c r="D33" i="2"/>
  <c r="E33" i="2"/>
  <c r="D34" i="2"/>
  <c r="E34" i="2"/>
  <c r="D35" i="2"/>
  <c r="E35" i="2"/>
  <c r="C37" i="2"/>
  <c r="H37" i="2"/>
  <c r="C39" i="2"/>
  <c r="F14" i="3"/>
  <c r="G14" i="3"/>
  <c r="H14" i="3"/>
  <c r="I14" i="3"/>
  <c r="J14" i="3"/>
  <c r="K14" i="3"/>
  <c r="L14" i="3"/>
  <c r="D15" i="3"/>
  <c r="F15" i="3"/>
  <c r="G15" i="3"/>
  <c r="H15" i="3"/>
  <c r="I15" i="3"/>
  <c r="J15" i="3"/>
  <c r="K15" i="3"/>
  <c r="L15" i="3"/>
  <c r="D16" i="3"/>
  <c r="F16" i="3"/>
  <c r="G16" i="3"/>
  <c r="H16" i="3"/>
  <c r="I16" i="3"/>
  <c r="J16" i="3"/>
  <c r="D17" i="3"/>
  <c r="F17" i="3"/>
  <c r="G17" i="3"/>
  <c r="H17" i="3"/>
  <c r="I17" i="3"/>
  <c r="J17" i="3"/>
  <c r="K17" i="3"/>
  <c r="L17" i="3"/>
  <c r="D18" i="3"/>
  <c r="F18" i="3"/>
  <c r="G18" i="3"/>
  <c r="H18" i="3"/>
  <c r="I18" i="3"/>
  <c r="J18" i="3"/>
  <c r="K18" i="3"/>
  <c r="L18" i="3"/>
  <c r="D19" i="3"/>
  <c r="F19" i="3"/>
  <c r="G19" i="3"/>
  <c r="H19" i="3"/>
  <c r="I19" i="3"/>
  <c r="J19" i="3"/>
  <c r="K19" i="3"/>
  <c r="L19" i="3"/>
  <c r="D20" i="3"/>
  <c r="F20" i="3"/>
  <c r="G20" i="3"/>
  <c r="H20" i="3"/>
  <c r="I20" i="3"/>
  <c r="J20" i="3"/>
  <c r="D21" i="3"/>
  <c r="F21" i="3"/>
  <c r="G21" i="3"/>
  <c r="H21" i="3"/>
  <c r="I21" i="3"/>
  <c r="J21" i="3"/>
  <c r="K21" i="3"/>
  <c r="L21" i="3"/>
  <c r="D22" i="3"/>
  <c r="F22" i="3"/>
  <c r="G22" i="3"/>
  <c r="H22" i="3"/>
  <c r="I22" i="3"/>
  <c r="J22" i="3"/>
  <c r="D23" i="3"/>
  <c r="F23" i="3"/>
  <c r="G23" i="3"/>
  <c r="H23" i="3"/>
  <c r="I23" i="3"/>
  <c r="J23" i="3"/>
  <c r="K23" i="3"/>
  <c r="L23" i="3"/>
  <c r="D24" i="3"/>
  <c r="F24" i="3"/>
  <c r="G24" i="3"/>
  <c r="H24" i="3"/>
  <c r="I24" i="3"/>
  <c r="J24" i="3"/>
  <c r="D25" i="3"/>
  <c r="F25" i="3"/>
  <c r="G25" i="3"/>
  <c r="H25" i="3"/>
  <c r="I25" i="3"/>
  <c r="J25" i="3"/>
  <c r="K25" i="3"/>
  <c r="L25" i="3"/>
  <c r="D26" i="3"/>
  <c r="E26" i="3"/>
  <c r="F26" i="3"/>
  <c r="G26" i="3"/>
  <c r="H26" i="3"/>
  <c r="I26" i="3"/>
  <c r="J26" i="3"/>
  <c r="D27" i="3"/>
  <c r="F27" i="3"/>
  <c r="G27" i="3"/>
  <c r="H27" i="3"/>
  <c r="I27" i="3"/>
  <c r="J27" i="3"/>
  <c r="K27" i="3"/>
  <c r="L27" i="3"/>
  <c r="D28" i="3"/>
  <c r="F28" i="3"/>
  <c r="G28" i="3"/>
  <c r="H28" i="3"/>
  <c r="I28" i="3"/>
  <c r="J28" i="3"/>
  <c r="D29" i="3"/>
  <c r="F29" i="3"/>
  <c r="G29" i="3"/>
  <c r="H29" i="3"/>
  <c r="I29" i="3"/>
  <c r="J29" i="3"/>
  <c r="K29" i="3"/>
  <c r="L29" i="3"/>
  <c r="D30" i="3"/>
  <c r="F30" i="3"/>
  <c r="G30" i="3"/>
  <c r="H30" i="3"/>
  <c r="I30" i="3"/>
  <c r="J30" i="3"/>
  <c r="D31" i="3"/>
  <c r="F31" i="3"/>
  <c r="G31" i="3"/>
  <c r="H31" i="3"/>
  <c r="I31" i="3"/>
  <c r="J31" i="3"/>
  <c r="K31" i="3"/>
  <c r="L31" i="3"/>
  <c r="D32" i="3"/>
  <c r="F32" i="3"/>
  <c r="G32" i="3"/>
  <c r="H32" i="3"/>
  <c r="I32" i="3"/>
  <c r="J32" i="3"/>
  <c r="D33" i="3"/>
  <c r="F33" i="3"/>
  <c r="G33" i="3"/>
  <c r="H33" i="3"/>
  <c r="I33" i="3"/>
  <c r="J33" i="3"/>
  <c r="K33" i="3"/>
  <c r="L33" i="3"/>
  <c r="D34" i="3"/>
  <c r="F34" i="3"/>
  <c r="G34" i="3"/>
  <c r="H34" i="3"/>
  <c r="I34" i="3"/>
  <c r="J34" i="3"/>
  <c r="D35" i="3"/>
  <c r="F35" i="3"/>
  <c r="G35" i="3"/>
  <c r="H35" i="3"/>
  <c r="I35" i="3"/>
  <c r="J35" i="3"/>
  <c r="K35" i="3"/>
  <c r="L35" i="3"/>
  <c r="D36" i="3"/>
  <c r="F36" i="3"/>
  <c r="G36" i="3"/>
  <c r="H36" i="3"/>
  <c r="I36" i="3"/>
  <c r="J36" i="3"/>
  <c r="D37" i="3"/>
  <c r="F37" i="3"/>
  <c r="G37" i="3"/>
  <c r="H37" i="3"/>
  <c r="I37" i="3"/>
  <c r="J37" i="3"/>
  <c r="K37" i="3"/>
  <c r="L37" i="3"/>
  <c r="D38" i="3"/>
  <c r="F38" i="3"/>
  <c r="G38" i="3"/>
  <c r="H38" i="3"/>
  <c r="I38" i="3"/>
  <c r="J38" i="3"/>
  <c r="D39" i="3"/>
  <c r="F39" i="3"/>
  <c r="G39" i="3"/>
  <c r="H39" i="3"/>
  <c r="I39" i="3"/>
  <c r="J39" i="3"/>
  <c r="K39" i="3"/>
  <c r="L39" i="3"/>
  <c r="D40" i="3"/>
  <c r="F40" i="3"/>
  <c r="G40" i="3"/>
  <c r="H40" i="3"/>
  <c r="I40" i="3"/>
  <c r="J40" i="3"/>
  <c r="D41" i="3"/>
  <c r="F41" i="3"/>
  <c r="G41" i="3"/>
  <c r="H41" i="3"/>
  <c r="I41" i="3"/>
  <c r="J41" i="3"/>
  <c r="K41" i="3"/>
  <c r="L41" i="3"/>
  <c r="D42" i="3"/>
  <c r="F42" i="3"/>
  <c r="G42" i="3"/>
  <c r="H42" i="3"/>
  <c r="I42" i="3"/>
  <c r="J42" i="3"/>
  <c r="D43" i="3"/>
  <c r="F43" i="3"/>
  <c r="G43" i="3"/>
  <c r="H43" i="3"/>
  <c r="I43" i="3"/>
  <c r="J43" i="3"/>
  <c r="K43" i="3"/>
  <c r="L43" i="3"/>
  <c r="D44" i="3"/>
  <c r="F44" i="3"/>
  <c r="G44" i="3"/>
  <c r="H44" i="3"/>
  <c r="I44" i="3"/>
  <c r="J44" i="3"/>
  <c r="D45" i="3"/>
  <c r="F45" i="3"/>
  <c r="G45" i="3"/>
  <c r="H45" i="3"/>
  <c r="I45" i="3"/>
  <c r="J45" i="3"/>
  <c r="K45" i="3"/>
  <c r="L45" i="3"/>
  <c r="A46" i="3"/>
  <c r="D46" i="3"/>
  <c r="F46" i="3"/>
  <c r="G46" i="3"/>
  <c r="H46" i="3"/>
  <c r="I46" i="3"/>
  <c r="J46" i="3"/>
  <c r="A47" i="3"/>
  <c r="D47" i="3"/>
  <c r="F47" i="3"/>
  <c r="G47" i="3"/>
  <c r="H47" i="3"/>
  <c r="I47" i="3"/>
  <c r="J47" i="3"/>
  <c r="K47" i="3"/>
  <c r="L47" i="3"/>
  <c r="A48" i="3"/>
  <c r="D48" i="3"/>
  <c r="F48" i="3"/>
  <c r="G48" i="3"/>
  <c r="H48" i="3"/>
  <c r="I48" i="3"/>
  <c r="J48" i="3"/>
  <c r="A49" i="3"/>
  <c r="D49" i="3"/>
  <c r="F49" i="3"/>
  <c r="G49" i="3"/>
  <c r="H49" i="3"/>
  <c r="I49" i="3"/>
  <c r="J49" i="3"/>
  <c r="K49" i="3"/>
  <c r="L49" i="3"/>
  <c r="A50" i="3"/>
  <c r="D50" i="3"/>
  <c r="F50" i="3"/>
  <c r="G50" i="3"/>
  <c r="H50" i="3"/>
  <c r="I50" i="3"/>
  <c r="J50" i="3"/>
  <c r="A51" i="3"/>
  <c r="D51" i="3"/>
  <c r="F51" i="3"/>
  <c r="G51" i="3"/>
  <c r="H51" i="3"/>
  <c r="I51" i="3"/>
  <c r="J51" i="3"/>
  <c r="K51" i="3"/>
  <c r="L51" i="3"/>
  <c r="A52" i="3"/>
  <c r="D52" i="3"/>
  <c r="F52" i="3"/>
  <c r="G52" i="3"/>
  <c r="H52" i="3"/>
  <c r="I52" i="3"/>
  <c r="J52" i="3"/>
  <c r="A53" i="3"/>
  <c r="D53" i="3"/>
  <c r="F53" i="3"/>
  <c r="G53" i="3"/>
  <c r="H53" i="3"/>
  <c r="I53" i="3"/>
  <c r="J53" i="3"/>
  <c r="K53" i="3"/>
  <c r="L53" i="3"/>
  <c r="A54" i="3"/>
  <c r="D54" i="3"/>
  <c r="F54" i="3"/>
  <c r="G54" i="3"/>
  <c r="H54" i="3"/>
  <c r="I54" i="3"/>
  <c r="J54" i="3"/>
  <c r="A55" i="3"/>
  <c r="D55" i="3"/>
  <c r="F55" i="3"/>
  <c r="G55" i="3"/>
  <c r="H55" i="3"/>
  <c r="I55" i="3"/>
  <c r="J55" i="3"/>
  <c r="K55" i="3"/>
  <c r="L55" i="3"/>
  <c r="A56" i="3"/>
  <c r="D56" i="3"/>
  <c r="F56" i="3"/>
  <c r="G56" i="3"/>
  <c r="H56" i="3"/>
  <c r="I56" i="3"/>
  <c r="J56" i="3"/>
  <c r="A57" i="3"/>
  <c r="D57" i="3"/>
  <c r="F57" i="3"/>
  <c r="G57" i="3"/>
  <c r="H57" i="3"/>
  <c r="I57" i="3"/>
  <c r="J57" i="3"/>
  <c r="K57" i="3"/>
  <c r="L57" i="3"/>
  <c r="A58" i="3"/>
  <c r="D58" i="3"/>
  <c r="F58" i="3"/>
  <c r="G58" i="3"/>
  <c r="H58" i="3"/>
  <c r="I58" i="3"/>
  <c r="J58" i="3"/>
  <c r="A59" i="3"/>
  <c r="D59" i="3"/>
  <c r="F59" i="3"/>
  <c r="G59" i="3"/>
  <c r="H59" i="3"/>
  <c r="I59" i="3"/>
  <c r="J59" i="3"/>
  <c r="K59" i="3"/>
  <c r="L59" i="3"/>
  <c r="A60" i="3"/>
  <c r="D60" i="3"/>
  <c r="F60" i="3"/>
  <c r="G60" i="3"/>
  <c r="H60" i="3"/>
  <c r="I60" i="3"/>
  <c r="J60" i="3"/>
  <c r="A61" i="3"/>
  <c r="D61" i="3"/>
  <c r="F61" i="3"/>
  <c r="G61" i="3"/>
  <c r="H61" i="3"/>
  <c r="I61" i="3"/>
  <c r="J61" i="3"/>
  <c r="K61" i="3"/>
  <c r="L61" i="3"/>
  <c r="A62" i="3"/>
  <c r="D62" i="3"/>
  <c r="F62" i="3"/>
  <c r="G62" i="3"/>
  <c r="H62" i="3"/>
  <c r="I62" i="3"/>
  <c r="J62" i="3"/>
  <c r="A63" i="3"/>
  <c r="D63" i="3"/>
  <c r="F63" i="3"/>
  <c r="G63" i="3"/>
  <c r="H63" i="3"/>
  <c r="I63" i="3"/>
  <c r="J63" i="3"/>
  <c r="K63" i="3"/>
  <c r="L63" i="3"/>
  <c r="A64" i="3"/>
  <c r="D64" i="3"/>
  <c r="F64" i="3"/>
  <c r="G64" i="3"/>
  <c r="H64" i="3"/>
  <c r="I64" i="3"/>
  <c r="J64" i="3"/>
  <c r="A65" i="3"/>
  <c r="D65" i="3"/>
  <c r="F65" i="3"/>
  <c r="G65" i="3"/>
  <c r="H65" i="3"/>
  <c r="I65" i="3"/>
  <c r="J65" i="3"/>
  <c r="K65" i="3"/>
  <c r="L65" i="3"/>
  <c r="A66" i="3"/>
  <c r="D66" i="3"/>
  <c r="F66" i="3"/>
  <c r="G66" i="3"/>
  <c r="H66" i="3"/>
  <c r="I66" i="3"/>
  <c r="J66" i="3"/>
  <c r="A67" i="3"/>
  <c r="D67" i="3"/>
  <c r="F67" i="3"/>
  <c r="G67" i="3"/>
  <c r="H67" i="3"/>
  <c r="I67" i="3"/>
  <c r="J67" i="3"/>
  <c r="K67" i="3"/>
  <c r="L67" i="3"/>
  <c r="A68" i="3"/>
  <c r="D68" i="3"/>
  <c r="F68" i="3"/>
  <c r="G68" i="3"/>
  <c r="H68" i="3"/>
  <c r="I68" i="3"/>
  <c r="J68" i="3"/>
  <c r="A69" i="3"/>
  <c r="D69" i="3"/>
  <c r="F69" i="3"/>
  <c r="G69" i="3"/>
  <c r="H69" i="3"/>
  <c r="I69" i="3"/>
  <c r="J69" i="3"/>
  <c r="K69" i="3"/>
  <c r="L69" i="3"/>
  <c r="A70" i="3"/>
  <c r="D70" i="3"/>
  <c r="F70" i="3"/>
  <c r="G70" i="3"/>
  <c r="H70" i="3"/>
  <c r="I70" i="3"/>
  <c r="J70" i="3"/>
  <c r="A71" i="3"/>
  <c r="D71" i="3"/>
  <c r="F71" i="3"/>
  <c r="G71" i="3"/>
  <c r="H71" i="3"/>
  <c r="I71" i="3"/>
  <c r="J71" i="3"/>
  <c r="K71" i="3"/>
  <c r="L71" i="3"/>
  <c r="A72" i="3"/>
  <c r="D72" i="3"/>
  <c r="F72" i="3"/>
  <c r="G72" i="3"/>
  <c r="H72" i="3"/>
  <c r="I72" i="3"/>
  <c r="J72" i="3"/>
  <c r="A73" i="3"/>
  <c r="D73" i="3"/>
  <c r="F73" i="3"/>
  <c r="G73" i="3"/>
  <c r="H73" i="3"/>
  <c r="I73" i="3"/>
  <c r="J73" i="3"/>
  <c r="K73" i="3"/>
  <c r="L73" i="3"/>
  <c r="E75" i="3"/>
  <c r="F75" i="3"/>
  <c r="H75" i="3"/>
  <c r="I75" i="3"/>
  <c r="K75" i="3"/>
  <c r="L75" i="3"/>
  <c r="K77" i="3"/>
  <c r="L77" i="3"/>
  <c r="H78" i="3"/>
  <c r="K78" i="3"/>
  <c r="L78" i="3"/>
  <c r="E82" i="3"/>
  <c r="H82" i="3"/>
  <c r="K85" i="3"/>
  <c r="L85" i="3"/>
</calcChain>
</file>

<file path=xl/comments1.xml><?xml version="1.0" encoding="utf-8"?>
<comments xmlns="http://schemas.openxmlformats.org/spreadsheetml/2006/main">
  <authors>
    <author>cpender</author>
  </authors>
  <commentList>
    <comment ref="E41" authorId="0" shapeId="0">
      <text>
        <r>
          <rPr>
            <b/>
            <sz val="8"/>
            <color indexed="81"/>
            <rFont val="Tahoma"/>
          </rPr>
          <t>cpender:</t>
        </r>
        <r>
          <rPr>
            <sz val="8"/>
            <color indexed="81"/>
            <rFont val="Tahoma"/>
          </rPr>
          <t xml:space="preserve">
Wisconsin Gas Allocated ENA extra gas on K#03650
</t>
        </r>
      </text>
    </comment>
  </commentList>
</comments>
</file>

<file path=xl/sharedStrings.xml><?xml version="1.0" encoding="utf-8"?>
<sst xmlns="http://schemas.openxmlformats.org/spreadsheetml/2006/main" count="130" uniqueCount="81">
  <si>
    <t>DATE</t>
  </si>
  <si>
    <t>KALKASKA</t>
  </si>
  <si>
    <t>NORTHVILLE</t>
  </si>
  <si>
    <t>MCF</t>
  </si>
  <si>
    <t>DELIVERED</t>
  </si>
  <si>
    <t>BELLE RIVER</t>
  </si>
  <si>
    <t>9002/9301</t>
  </si>
  <si>
    <t>GROSS</t>
  </si>
  <si>
    <t>FUEL</t>
  </si>
  <si>
    <t>NET</t>
  </si>
  <si>
    <t>-------------------DTH------------------</t>
  </si>
  <si>
    <t>RECIP</t>
  </si>
  <si>
    <t>BTU</t>
  </si>
  <si>
    <t>FACTOR</t>
  </si>
  <si>
    <t>MAP #</t>
  </si>
  <si>
    <t>POINT</t>
  </si>
  <si>
    <t>WILLOW RUN</t>
  </si>
  <si>
    <t>9038/9307</t>
  </si>
  <si>
    <t>RIVER ROUGE</t>
  </si>
  <si>
    <t>9028/9303</t>
  </si>
  <si>
    <t>VECTOR BELLE RIVER</t>
  </si>
  <si>
    <t>9078/9302</t>
  </si>
  <si>
    <t>N/A</t>
  </si>
  <si>
    <t>SHELL PLANT</t>
  </si>
  <si>
    <t>9032/9304</t>
  </si>
  <si>
    <t>VECTOR MILFORD JUNCTION</t>
  </si>
  <si>
    <t>KALKASKA-SAG BAY</t>
  </si>
  <si>
    <t>ST CLAIR</t>
  </si>
  <si>
    <t>WILLOW MICHCON</t>
  </si>
  <si>
    <t>BTU CALCULATIONS FOR MAY 2001 - FOR STORAGE DEAL</t>
  </si>
  <si>
    <t>ANNUAL CONTRACT</t>
  </si>
  <si>
    <t>MAX DAILY INJECTION</t>
  </si>
  <si>
    <t>MAX DAILY WITHDRAWAL</t>
  </si>
  <si>
    <t>MONTHLY</t>
  </si>
  <si>
    <t>DAILY</t>
  </si>
  <si>
    <t>GROSS INJECTION</t>
  </si>
  <si>
    <t>TOTAL INJECTION</t>
  </si>
  <si>
    <t>MMBTU</t>
  </si>
  <si>
    <t>NOTE:  NUMBERS IN SITARA ARE IN MMBTU</t>
  </si>
  <si>
    <t>SITARA #745393/TAGG V48817 -INJECTION</t>
  </si>
  <si>
    <t>SITARA #745463/TAGG V48817 - WITHDRAWAL</t>
  </si>
  <si>
    <t>WITHDRAWAL</t>
  </si>
  <si>
    <t>Storage Capacity Ticket #754848</t>
  </si>
  <si>
    <t>Mmbtu</t>
  </si>
  <si>
    <t>LESS:  FUEL FACTOR</t>
  </si>
  <si>
    <t>RECEIPT</t>
  </si>
  <si>
    <t>DELIVERY</t>
  </si>
  <si>
    <t>VOLUME</t>
  </si>
  <si>
    <t>INVENTORY</t>
  </si>
  <si>
    <t>CONTRACT #80066</t>
  </si>
  <si>
    <t>INJECTIONS - 4/25/01 THRU 10/31/01</t>
  </si>
  <si>
    <t>WITHDRAWALS - 1/1/02 THRU 3/31/02</t>
  </si>
  <si>
    <t>DIFFERENCE</t>
  </si>
  <si>
    <t>Gross (mmbtu)</t>
  </si>
  <si>
    <t>Net (mmbtu)</t>
  </si>
  <si>
    <t>TOTAL AT MAY 31, 2001</t>
  </si>
  <si>
    <t>24,413 x 31</t>
  </si>
  <si>
    <t>24,194 x 31</t>
  </si>
  <si>
    <t>MIN TO INJECT FOR May 2001 - 24,194 x 31 days</t>
  </si>
  <si>
    <t>DIFF</t>
  </si>
  <si>
    <t>MAX IN MCF</t>
  </si>
  <si>
    <t>DEL</t>
  </si>
  <si>
    <t>CANNOT</t>
  </si>
  <si>
    <t>EXCEED</t>
  </si>
  <si>
    <t>GROSS dth</t>
  </si>
  <si>
    <t xml:space="preserve"> NET dth</t>
  </si>
  <si>
    <t>TOTAL MAY 2001</t>
  </si>
  <si>
    <t>TOTAL APRIL 2001</t>
  </si>
  <si>
    <t>TOTAL JUNE 2001</t>
  </si>
  <si>
    <t>TOTAL JULY 2001</t>
  </si>
  <si>
    <t>TOTAL AUGUST 2001</t>
  </si>
  <si>
    <t>TOTAL SEPT 2001</t>
  </si>
  <si>
    <t>TOTAL OCT 2001</t>
  </si>
  <si>
    <t>GRAND TOTAL</t>
  </si>
  <si>
    <t>* volumes for 6/01 thru 10/01 are estimated #'s</t>
  </si>
  <si>
    <t>Belle River Transport Ticket</t>
  </si>
  <si>
    <t>Willow Run Transport Ticket</t>
  </si>
  <si>
    <t>Storage Capacity Ticket</t>
  </si>
  <si>
    <t>Withdrawal Ticket</t>
  </si>
  <si>
    <t>Injection</t>
  </si>
  <si>
    <t>SITARA TICKET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</si>
</sst>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7" formatCode="_(* #,##0_);_(* \(#,##0\);_(* &quot;-&quot;??_);_(@_)"/>
    <numFmt numFmtId="168" formatCode="_(* #,##0.000_);_(* \(#,##0.000\);_(* &quot;-&quot;??_);_(@_)"/>
    <numFmt numFmtId="174" formatCode="0.000000000"/>
    <numFmt numFmtId="178" formatCode="0.0%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 val="singleAccounting"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167" fontId="0" fillId="0" borderId="0" xfId="1" applyNumberFormat="1" applyFont="1"/>
    <xf numFmtId="17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7" fontId="2" fillId="0" borderId="0" xfId="1" quotePrefix="1" applyNumberFormat="1" applyFont="1" applyAlignment="1">
      <alignment horizontal="centerContinuous"/>
    </xf>
    <xf numFmtId="167" fontId="2" fillId="0" borderId="0" xfId="1" applyNumberFormat="1" applyFont="1" applyAlignment="1">
      <alignment horizontal="centerContinuous"/>
    </xf>
    <xf numFmtId="167" fontId="2" fillId="0" borderId="0" xfId="1" applyNumberFormat="1" applyFont="1" applyAlignment="1">
      <alignment horizontal="center"/>
    </xf>
    <xf numFmtId="168" fontId="0" fillId="0" borderId="0" xfId="1" applyNumberFormat="1" applyFont="1"/>
    <xf numFmtId="168" fontId="2" fillId="0" borderId="0" xfId="1" applyNumberFormat="1" applyFont="1"/>
    <xf numFmtId="168" fontId="2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7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167" fontId="2" fillId="0" borderId="0" xfId="1" applyNumberFormat="1" applyFont="1"/>
    <xf numFmtId="167" fontId="3" fillId="0" borderId="0" xfId="1" applyNumberFormat="1" applyFont="1"/>
    <xf numFmtId="167" fontId="4" fillId="0" borderId="0" xfId="1" applyNumberFormat="1" applyFont="1"/>
    <xf numFmtId="0" fontId="4" fillId="0" borderId="0" xfId="0" applyFont="1"/>
    <xf numFmtId="167" fontId="5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68" fontId="5" fillId="0" borderId="0" xfId="1" applyNumberFormat="1" applyFont="1"/>
    <xf numFmtId="167" fontId="5" fillId="0" borderId="0" xfId="1" applyNumberFormat="1" applyFont="1"/>
    <xf numFmtId="167" fontId="4" fillId="2" borderId="0" xfId="1" applyNumberFormat="1" applyFont="1" applyFill="1"/>
    <xf numFmtId="167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7" fontId="0" fillId="0" borderId="0" xfId="0" applyNumberFormat="1"/>
    <xf numFmtId="167" fontId="2" fillId="0" borderId="0" xfId="0" applyNumberFormat="1" applyFont="1"/>
    <xf numFmtId="167" fontId="2" fillId="0" borderId="1" xfId="1" applyNumberFormat="1" applyFont="1" applyBorder="1"/>
    <xf numFmtId="167" fontId="2" fillId="0" borderId="2" xfId="1" applyNumberFormat="1" applyFont="1" applyBorder="1"/>
    <xf numFmtId="0" fontId="2" fillId="0" borderId="2" xfId="0" applyFont="1" applyBorder="1"/>
    <xf numFmtId="167" fontId="2" fillId="0" borderId="2" xfId="1" applyNumberFormat="1" applyFont="1" applyBorder="1" applyAlignment="1">
      <alignment horizontal="center"/>
    </xf>
    <xf numFmtId="167" fontId="2" fillId="0" borderId="3" xfId="1" applyNumberFormat="1" applyFont="1" applyBorder="1" applyAlignment="1">
      <alignment horizontal="center"/>
    </xf>
    <xf numFmtId="167" fontId="0" fillId="0" borderId="4" xfId="1" applyNumberFormat="1" applyFont="1" applyBorder="1"/>
    <xf numFmtId="167" fontId="0" fillId="0" borderId="0" xfId="1" applyNumberFormat="1" applyFont="1" applyBorder="1"/>
    <xf numFmtId="0" fontId="0" fillId="0" borderId="0" xfId="0" applyBorder="1"/>
    <xf numFmtId="167" fontId="0" fillId="0" borderId="5" xfId="1" applyNumberFormat="1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67" fontId="0" fillId="0" borderId="7" xfId="1" applyNumberFormat="1" applyFont="1" applyBorder="1"/>
    <xf numFmtId="167" fontId="0" fillId="0" borderId="8" xfId="1" applyNumberFormat="1" applyFont="1" applyBorder="1"/>
    <xf numFmtId="178" fontId="0" fillId="0" borderId="0" xfId="2" applyNumberFormat="1" applyFont="1"/>
    <xf numFmtId="178" fontId="2" fillId="0" borderId="0" xfId="2" applyNumberFormat="1" applyFont="1"/>
    <xf numFmtId="178" fontId="2" fillId="0" borderId="0" xfId="2" applyNumberFormat="1" applyFont="1" applyAlignment="1">
      <alignment horizontal="center"/>
    </xf>
    <xf numFmtId="178" fontId="2" fillId="0" borderId="2" xfId="2" applyNumberFormat="1" applyFont="1" applyBorder="1" applyAlignment="1">
      <alignment horizontal="center"/>
    </xf>
    <xf numFmtId="178" fontId="0" fillId="0" borderId="0" xfId="2" applyNumberFormat="1" applyFont="1" applyBorder="1"/>
    <xf numFmtId="178" fontId="0" fillId="0" borderId="7" xfId="2" applyNumberFormat="1" applyFont="1" applyBorder="1"/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37" fontId="0" fillId="0" borderId="0" xfId="1" applyNumberFormat="1" applyFont="1"/>
    <xf numFmtId="37" fontId="2" fillId="0" borderId="0" xfId="1" applyNumberFormat="1" applyFont="1"/>
    <xf numFmtId="37" fontId="2" fillId="0" borderId="0" xfId="1" applyNumberFormat="1" applyFont="1" applyAlignment="1">
      <alignment horizontal="center"/>
    </xf>
    <xf numFmtId="37" fontId="2" fillId="0" borderId="2" xfId="1" applyNumberFormat="1" applyFont="1" applyBorder="1" applyAlignment="1">
      <alignment horizontal="center"/>
    </xf>
    <xf numFmtId="37" fontId="0" fillId="0" borderId="0" xfId="1" applyNumberFormat="1" applyFont="1" applyBorder="1"/>
    <xf numFmtId="37" fontId="0" fillId="0" borderId="7" xfId="1" applyNumberFormat="1" applyFont="1" applyBorder="1"/>
    <xf numFmtId="37" fontId="0" fillId="0" borderId="0" xfId="1" applyNumberFormat="1" applyFont="1" applyFill="1"/>
    <xf numFmtId="0" fontId="2" fillId="0" borderId="9" xfId="0" applyFont="1" applyBorder="1"/>
    <xf numFmtId="167" fontId="2" fillId="0" borderId="10" xfId="0" applyNumberFormat="1" applyFont="1" applyBorder="1"/>
    <xf numFmtId="167" fontId="2" fillId="0" borderId="11" xfId="0" applyNumberFormat="1" applyFont="1" applyBorder="1"/>
    <xf numFmtId="0" fontId="2" fillId="0" borderId="12" xfId="0" applyFont="1" applyBorder="1"/>
    <xf numFmtId="167" fontId="2" fillId="0" borderId="0" xfId="0" applyNumberFormat="1" applyFont="1" applyBorder="1"/>
    <xf numFmtId="167" fontId="2" fillId="0" borderId="13" xfId="0" applyNumberFormat="1" applyFont="1" applyBorder="1"/>
    <xf numFmtId="167" fontId="2" fillId="0" borderId="13" xfId="1" applyNumberFormat="1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7" fontId="0" fillId="0" borderId="0" xfId="1" applyNumberFormat="1" applyFont="1" applyFill="1"/>
    <xf numFmtId="167" fontId="2" fillId="0" borderId="9" xfId="1" applyNumberFormat="1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11" xfId="0" applyFont="1" applyBorder="1" applyAlignment="1">
      <alignment horizontal="centerContinuous"/>
    </xf>
    <xf numFmtId="167" fontId="2" fillId="0" borderId="12" xfId="1" applyNumberFormat="1" applyFont="1" applyBorder="1" applyAlignment="1"/>
    <xf numFmtId="0" fontId="2" fillId="0" borderId="0" xfId="0" applyFont="1" applyBorder="1"/>
    <xf numFmtId="0" fontId="2" fillId="0" borderId="13" xfId="0" applyFont="1" applyBorder="1"/>
    <xf numFmtId="167" fontId="0" fillId="0" borderId="12" xfId="1" applyNumberFormat="1" applyFont="1" applyBorder="1"/>
    <xf numFmtId="167" fontId="0" fillId="0" borderId="14" xfId="1" applyNumberFormat="1" applyFont="1" applyBorder="1"/>
    <xf numFmtId="14" fontId="0" fillId="0" borderId="0" xfId="0" applyNumberFormat="1" applyFill="1"/>
    <xf numFmtId="0" fontId="0" fillId="0" borderId="0" xfId="0" applyFill="1"/>
    <xf numFmtId="178" fontId="0" fillId="0" borderId="0" xfId="2" applyNumberFormat="1" applyFont="1" applyFill="1"/>
    <xf numFmtId="167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9"/>
  <sheetViews>
    <sheetView topLeftCell="A8" workbookViewId="0">
      <selection activeCell="A27" sqref="A27:C27"/>
    </sheetView>
  </sheetViews>
  <sheetFormatPr defaultRowHeight="13.2" x14ac:dyDescent="0.25"/>
  <cols>
    <col min="1" max="1" width="27.44140625" customWidth="1"/>
    <col min="2" max="2" width="13.109375" style="3" customWidth="1"/>
    <col min="3" max="3" width="11" style="3" customWidth="1"/>
    <col min="4" max="4" width="13.6640625" customWidth="1"/>
    <col min="5" max="5" width="12.109375" style="9" customWidth="1"/>
    <col min="6" max="6" width="16.88671875" style="1" customWidth="1"/>
    <col min="7" max="7" width="9.109375" style="1" customWidth="1"/>
    <col min="8" max="8" width="14.109375" style="1" customWidth="1"/>
    <col min="9" max="9" width="17.109375" style="1" customWidth="1"/>
    <col min="10" max="11" width="17.33203125" customWidth="1"/>
  </cols>
  <sheetData>
    <row r="1" spans="1:13" ht="15.6" x14ac:dyDescent="0.3">
      <c r="A1" s="19" t="s">
        <v>29</v>
      </c>
    </row>
    <row r="2" spans="1:13" x14ac:dyDescent="0.25">
      <c r="A2" s="5"/>
      <c r="B2" s="4"/>
      <c r="C2" s="4"/>
      <c r="D2" s="4" t="s">
        <v>12</v>
      </c>
      <c r="E2" s="11" t="s">
        <v>8</v>
      </c>
      <c r="F2" s="6" t="s">
        <v>10</v>
      </c>
      <c r="G2" s="7"/>
      <c r="H2" s="7"/>
      <c r="I2" s="8" t="s">
        <v>3</v>
      </c>
      <c r="J2" s="8" t="s">
        <v>4</v>
      </c>
      <c r="K2" s="8" t="s">
        <v>4</v>
      </c>
      <c r="L2" s="8" t="s">
        <v>59</v>
      </c>
    </row>
    <row r="3" spans="1:13" x14ac:dyDescent="0.25">
      <c r="A3" s="4" t="s">
        <v>15</v>
      </c>
      <c r="B3" s="4" t="s">
        <v>14</v>
      </c>
      <c r="C3" s="4" t="s">
        <v>12</v>
      </c>
      <c r="D3" s="4" t="s">
        <v>13</v>
      </c>
      <c r="E3" s="11" t="s">
        <v>11</v>
      </c>
      <c r="F3" s="8" t="s">
        <v>7</v>
      </c>
      <c r="G3" s="8" t="s">
        <v>8</v>
      </c>
      <c r="H3" s="8" t="s">
        <v>9</v>
      </c>
      <c r="I3" s="8" t="s">
        <v>9</v>
      </c>
      <c r="J3" s="8" t="s">
        <v>37</v>
      </c>
      <c r="K3" s="8" t="s">
        <v>3</v>
      </c>
      <c r="L3" s="8" t="s">
        <v>59</v>
      </c>
      <c r="M3" s="8"/>
    </row>
    <row r="4" spans="1:13" x14ac:dyDescent="0.25">
      <c r="A4" t="s">
        <v>5</v>
      </c>
      <c r="B4" s="3" t="s">
        <v>6</v>
      </c>
      <c r="C4" s="3">
        <v>1.016</v>
      </c>
      <c r="D4" s="2">
        <v>0.98967097000000004</v>
      </c>
      <c r="E4" s="9">
        <v>0.99099999999999999</v>
      </c>
      <c r="F4" s="1">
        <f>+H4/E4</f>
        <v>27019.753841971851</v>
      </c>
      <c r="G4" s="1">
        <f>+F4-H4</f>
        <v>243.17778457774693</v>
      </c>
      <c r="H4" s="1">
        <f>+I4/D4</f>
        <v>26776.576057394104</v>
      </c>
      <c r="I4" s="1">
        <v>26500</v>
      </c>
      <c r="J4" s="1">
        <v>20000</v>
      </c>
      <c r="K4" s="1">
        <f>+J4*D4</f>
        <v>19793.419400000002</v>
      </c>
      <c r="L4" s="28">
        <f>+J4-H4</f>
        <v>-6776.5760573941043</v>
      </c>
    </row>
    <row r="5" spans="1:13" x14ac:dyDescent="0.25">
      <c r="A5" t="s">
        <v>16</v>
      </c>
      <c r="B5" s="3" t="s">
        <v>17</v>
      </c>
      <c r="C5" s="3">
        <v>1.0349999999999999</v>
      </c>
      <c r="D5">
        <v>0.97150542100000004</v>
      </c>
      <c r="E5" s="9">
        <v>0.99099999999999999</v>
      </c>
      <c r="F5" s="1">
        <f t="shared" ref="F5:F10" si="0">+H5/E5</f>
        <v>27524.978673222977</v>
      </c>
      <c r="G5" s="1">
        <f t="shared" ref="G5:G14" si="1">+F5-H5</f>
        <v>247.72480805900705</v>
      </c>
      <c r="H5" s="1">
        <f t="shared" ref="H5:H10" si="2">+I5/D5</f>
        <v>27277.25386516397</v>
      </c>
      <c r="I5" s="1">
        <v>26500</v>
      </c>
      <c r="J5" s="1">
        <v>5000</v>
      </c>
      <c r="K5" s="1">
        <f>+J5*D5</f>
        <v>4857.5271050000001</v>
      </c>
      <c r="L5" s="28">
        <f t="shared" ref="L5:L14" si="3">+J5-H5</f>
        <v>-22277.25386516397</v>
      </c>
    </row>
    <row r="6" spans="1:13" x14ac:dyDescent="0.25">
      <c r="A6" t="s">
        <v>18</v>
      </c>
      <c r="B6" s="3" t="s">
        <v>19</v>
      </c>
      <c r="C6" s="3">
        <v>1.004</v>
      </c>
      <c r="D6">
        <f>1-0.01004</f>
        <v>0.98995999999999995</v>
      </c>
      <c r="E6" s="9">
        <v>0.99099999999999999</v>
      </c>
      <c r="F6" s="1">
        <f t="shared" si="0"/>
        <v>27011.865119747777</v>
      </c>
      <c r="G6" s="1">
        <f t="shared" si="1"/>
        <v>243.10678607772934</v>
      </c>
      <c r="H6" s="1">
        <f t="shared" si="2"/>
        <v>26768.758333670048</v>
      </c>
      <c r="I6" s="1">
        <v>26500</v>
      </c>
      <c r="J6" s="1"/>
      <c r="K6" s="1">
        <f t="shared" ref="K6:K14" si="4">+J6*D6</f>
        <v>0</v>
      </c>
      <c r="L6" s="28">
        <f t="shared" si="3"/>
        <v>-26768.758333670048</v>
      </c>
    </row>
    <row r="7" spans="1:13" x14ac:dyDescent="0.25">
      <c r="A7" t="s">
        <v>20</v>
      </c>
      <c r="B7" s="3">
        <v>9136</v>
      </c>
      <c r="C7" s="3">
        <v>1.04</v>
      </c>
      <c r="D7">
        <f>1-0.0104</f>
        <v>0.98960000000000004</v>
      </c>
      <c r="E7" s="9">
        <v>0.99099999999999999</v>
      </c>
      <c r="F7" s="1">
        <f t="shared" si="0"/>
        <v>27021.691586444533</v>
      </c>
      <c r="G7" s="1">
        <f t="shared" si="1"/>
        <v>243.19522427800257</v>
      </c>
      <c r="H7" s="1">
        <f t="shared" si="2"/>
        <v>26778.49636216653</v>
      </c>
      <c r="I7" s="1">
        <v>26500</v>
      </c>
      <c r="J7" s="1"/>
      <c r="K7" s="1">
        <f t="shared" si="4"/>
        <v>0</v>
      </c>
      <c r="L7" s="28">
        <f t="shared" si="3"/>
        <v>-26778.49636216653</v>
      </c>
    </row>
    <row r="8" spans="1:13" x14ac:dyDescent="0.25">
      <c r="A8" t="s">
        <v>2</v>
      </c>
      <c r="B8" s="3">
        <v>9023</v>
      </c>
      <c r="C8" s="3">
        <v>1.038</v>
      </c>
      <c r="D8">
        <f>1-0.01038</f>
        <v>0.98961999999999994</v>
      </c>
      <c r="E8" s="9">
        <v>0.99099999999999999</v>
      </c>
      <c r="F8" s="1">
        <f t="shared" si="0"/>
        <v>27021.145484070159</v>
      </c>
      <c r="G8" s="1">
        <f t="shared" si="1"/>
        <v>243.1903093566325</v>
      </c>
      <c r="H8" s="1">
        <f t="shared" si="2"/>
        <v>26777.955174713527</v>
      </c>
      <c r="I8" s="1">
        <v>26500</v>
      </c>
      <c r="J8" s="1"/>
      <c r="K8" s="1">
        <f t="shared" si="4"/>
        <v>0</v>
      </c>
      <c r="L8" s="28">
        <f t="shared" si="3"/>
        <v>-26777.955174713527</v>
      </c>
    </row>
    <row r="9" spans="1:13" x14ac:dyDescent="0.25">
      <c r="A9" t="s">
        <v>1</v>
      </c>
      <c r="B9" s="3" t="s">
        <v>21</v>
      </c>
      <c r="C9" s="3" t="s">
        <v>22</v>
      </c>
      <c r="D9">
        <v>1</v>
      </c>
      <c r="E9" s="9">
        <v>0.99099999999999999</v>
      </c>
      <c r="F9" s="1">
        <f t="shared" si="0"/>
        <v>26740.665993945509</v>
      </c>
      <c r="G9" s="1">
        <f t="shared" si="1"/>
        <v>240.6659939455094</v>
      </c>
      <c r="H9" s="1">
        <f t="shared" si="2"/>
        <v>26500</v>
      </c>
      <c r="I9" s="1">
        <v>26500</v>
      </c>
      <c r="J9" s="1"/>
      <c r="K9" s="1">
        <f t="shared" si="4"/>
        <v>0</v>
      </c>
      <c r="L9" s="28">
        <f t="shared" si="3"/>
        <v>-26500</v>
      </c>
    </row>
    <row r="10" spans="1:13" x14ac:dyDescent="0.25">
      <c r="A10" t="s">
        <v>23</v>
      </c>
      <c r="B10" s="3" t="s">
        <v>24</v>
      </c>
      <c r="C10" s="3" t="s">
        <v>22</v>
      </c>
      <c r="D10">
        <v>1</v>
      </c>
      <c r="E10" s="9">
        <v>0.99099999999999999</v>
      </c>
      <c r="F10" s="1">
        <f t="shared" si="0"/>
        <v>26740.665993945509</v>
      </c>
      <c r="G10" s="1">
        <f t="shared" si="1"/>
        <v>240.6659939455094</v>
      </c>
      <c r="H10" s="1">
        <f t="shared" si="2"/>
        <v>26500</v>
      </c>
      <c r="I10" s="1">
        <v>26500</v>
      </c>
      <c r="J10" s="1"/>
      <c r="K10" s="1">
        <f t="shared" si="4"/>
        <v>0</v>
      </c>
      <c r="L10" s="28">
        <f t="shared" si="3"/>
        <v>-26500</v>
      </c>
    </row>
    <row r="11" spans="1:13" x14ac:dyDescent="0.25">
      <c r="A11" t="s">
        <v>25</v>
      </c>
      <c r="B11" s="3">
        <v>9137</v>
      </c>
      <c r="C11" s="3">
        <v>1.0349999999999999</v>
      </c>
      <c r="D11">
        <f>1-0.01035</f>
        <v>0.98965000000000003</v>
      </c>
      <c r="E11" s="9">
        <v>0.99099999999999999</v>
      </c>
      <c r="F11" s="1">
        <f>+H11/E11</f>
        <v>27020.326371894618</v>
      </c>
      <c r="G11" s="1">
        <f t="shared" si="1"/>
        <v>243.18293734705003</v>
      </c>
      <c r="H11" s="1">
        <f>+I11/D11</f>
        <v>26777.143434547568</v>
      </c>
      <c r="I11" s="1">
        <v>26500</v>
      </c>
      <c r="J11" s="1"/>
      <c r="K11" s="1">
        <f t="shared" si="4"/>
        <v>0</v>
      </c>
      <c r="L11" s="28">
        <f t="shared" si="3"/>
        <v>-26777.143434547568</v>
      </c>
    </row>
    <row r="12" spans="1:13" x14ac:dyDescent="0.25">
      <c r="A12" t="s">
        <v>26</v>
      </c>
      <c r="B12" s="3">
        <v>9126</v>
      </c>
      <c r="C12" s="3" t="s">
        <v>22</v>
      </c>
      <c r="D12">
        <v>1</v>
      </c>
      <c r="E12" s="9">
        <v>0.99099999999999999</v>
      </c>
      <c r="F12" s="1">
        <f>+H12/E12</f>
        <v>26740.665993945509</v>
      </c>
      <c r="G12" s="1">
        <f t="shared" si="1"/>
        <v>240.6659939455094</v>
      </c>
      <c r="H12" s="1">
        <f>+I12/D12</f>
        <v>26500</v>
      </c>
      <c r="I12" s="1">
        <v>26500</v>
      </c>
      <c r="J12" s="1"/>
      <c r="K12" s="1">
        <f t="shared" si="4"/>
        <v>0</v>
      </c>
      <c r="L12" s="28">
        <f t="shared" si="3"/>
        <v>-26500</v>
      </c>
    </row>
    <row r="13" spans="1:13" x14ac:dyDescent="0.25">
      <c r="A13" t="s">
        <v>27</v>
      </c>
      <c r="B13" s="3">
        <v>9035</v>
      </c>
      <c r="C13" s="3">
        <v>1.0349999999999999</v>
      </c>
      <c r="D13">
        <f>1-0.01035</f>
        <v>0.98965000000000003</v>
      </c>
      <c r="E13" s="9">
        <v>0.99099999999999999</v>
      </c>
      <c r="F13" s="1">
        <f>+H13/E13</f>
        <v>27020.326371894618</v>
      </c>
      <c r="G13" s="1">
        <f t="shared" si="1"/>
        <v>243.18293734705003</v>
      </c>
      <c r="H13" s="1">
        <f>+I13/D13</f>
        <v>26777.143434547568</v>
      </c>
      <c r="I13" s="1">
        <v>26500</v>
      </c>
      <c r="J13" s="1"/>
      <c r="K13" s="1">
        <f t="shared" si="4"/>
        <v>0</v>
      </c>
      <c r="L13" s="28">
        <f t="shared" si="3"/>
        <v>-26777.143434547568</v>
      </c>
    </row>
    <row r="14" spans="1:13" x14ac:dyDescent="0.25">
      <c r="A14" t="s">
        <v>28</v>
      </c>
      <c r="B14" s="3">
        <v>9096</v>
      </c>
      <c r="C14" s="3" t="s">
        <v>22</v>
      </c>
      <c r="D14">
        <v>1</v>
      </c>
      <c r="E14" s="9">
        <v>0.99099999999999999</v>
      </c>
      <c r="F14" s="1">
        <f>+H14/E14</f>
        <v>26740.665993945509</v>
      </c>
      <c r="G14" s="1">
        <f t="shared" si="1"/>
        <v>240.6659939455094</v>
      </c>
      <c r="H14" s="1">
        <f>+I14/D14</f>
        <v>26500</v>
      </c>
      <c r="I14" s="1">
        <v>26500</v>
      </c>
      <c r="J14" s="1"/>
      <c r="K14" s="1">
        <f t="shared" si="4"/>
        <v>0</v>
      </c>
      <c r="L14" s="28">
        <f t="shared" si="3"/>
        <v>-26500</v>
      </c>
    </row>
    <row r="15" spans="1:13" x14ac:dyDescent="0.25">
      <c r="J15" s="28">
        <f>SUM(J4:J14)</f>
        <v>25000</v>
      </c>
      <c r="K15" s="28">
        <f>SUM(K4:K14)</f>
        <v>24650.946505000004</v>
      </c>
    </row>
    <row r="16" spans="1:13" x14ac:dyDescent="0.25">
      <c r="B16" s="12"/>
    </row>
    <row r="17" spans="1:11" x14ac:dyDescent="0.25">
      <c r="A17" s="5" t="s">
        <v>30</v>
      </c>
      <c r="B17" s="8"/>
      <c r="C17" s="4"/>
      <c r="D17" s="8">
        <v>4500000</v>
      </c>
      <c r="E17" s="10" t="s">
        <v>3</v>
      </c>
      <c r="I17" s="16" t="s">
        <v>60</v>
      </c>
      <c r="K17" s="16">
        <v>26500</v>
      </c>
    </row>
    <row r="18" spans="1:11" x14ac:dyDescent="0.25">
      <c r="A18" s="5"/>
      <c r="B18" s="8"/>
      <c r="C18" s="4"/>
      <c r="D18" s="8"/>
      <c r="E18" s="10"/>
      <c r="I18" s="16"/>
      <c r="K18" s="5"/>
    </row>
    <row r="19" spans="1:11" x14ac:dyDescent="0.25">
      <c r="A19" s="5" t="s">
        <v>31</v>
      </c>
      <c r="B19" s="8"/>
      <c r="C19" s="4"/>
      <c r="D19" s="8">
        <v>26500</v>
      </c>
      <c r="E19" s="10" t="s">
        <v>3</v>
      </c>
      <c r="I19" s="16" t="s">
        <v>52</v>
      </c>
      <c r="K19" s="29">
        <f>+K17-K15</f>
        <v>1849.0534949999965</v>
      </c>
    </row>
    <row r="20" spans="1:11" x14ac:dyDescent="0.25">
      <c r="A20" s="5"/>
      <c r="B20" s="8"/>
      <c r="C20" s="4"/>
      <c r="D20" s="8"/>
      <c r="E20" s="10"/>
    </row>
    <row r="21" spans="1:11" x14ac:dyDescent="0.25">
      <c r="A21" s="5" t="s">
        <v>32</v>
      </c>
      <c r="B21" s="8"/>
      <c r="C21" s="4"/>
      <c r="D21" s="8">
        <v>50000</v>
      </c>
      <c r="E21" s="10" t="s">
        <v>3</v>
      </c>
    </row>
    <row r="22" spans="1:11" x14ac:dyDescent="0.25">
      <c r="B22" s="12"/>
      <c r="D22" s="12"/>
    </row>
    <row r="23" spans="1:11" ht="15.6" x14ac:dyDescent="0.3">
      <c r="A23" s="25" t="s">
        <v>38</v>
      </c>
      <c r="B23" s="26"/>
      <c r="C23" s="27"/>
    </row>
    <row r="24" spans="1:11" ht="15.6" x14ac:dyDescent="0.3">
      <c r="A24" s="18"/>
      <c r="B24" s="12"/>
    </row>
    <row r="25" spans="1:11" ht="15.6" x14ac:dyDescent="0.3">
      <c r="A25" s="18" t="s">
        <v>42</v>
      </c>
      <c r="B25" s="12"/>
    </row>
    <row r="26" spans="1:11" ht="15.6" x14ac:dyDescent="0.3">
      <c r="A26" s="18"/>
      <c r="B26" s="12"/>
    </row>
    <row r="27" spans="1:11" s="22" customFormat="1" ht="15.6" x14ac:dyDescent="0.3">
      <c r="A27" s="19" t="s">
        <v>39</v>
      </c>
      <c r="B27" s="20"/>
      <c r="C27" s="21"/>
      <c r="E27" s="23"/>
      <c r="F27" s="18" t="s">
        <v>40</v>
      </c>
      <c r="G27" s="24"/>
      <c r="H27" s="24"/>
      <c r="I27" s="24"/>
    </row>
    <row r="28" spans="1:11" ht="15" x14ac:dyDescent="0.4">
      <c r="A28" s="12"/>
      <c r="C28" s="4" t="s">
        <v>7</v>
      </c>
      <c r="D28" s="4" t="s">
        <v>7</v>
      </c>
      <c r="E28" s="11" t="s">
        <v>9</v>
      </c>
      <c r="I28" s="17"/>
    </row>
    <row r="29" spans="1:11" x14ac:dyDescent="0.25">
      <c r="A29" s="3"/>
      <c r="B29"/>
      <c r="C29" s="11" t="s">
        <v>33</v>
      </c>
      <c r="D29" s="8" t="s">
        <v>34</v>
      </c>
      <c r="E29" s="11" t="s">
        <v>34</v>
      </c>
      <c r="F29" s="3"/>
      <c r="G29"/>
      <c r="H29" s="11" t="s">
        <v>33</v>
      </c>
      <c r="I29" s="8" t="s">
        <v>34</v>
      </c>
    </row>
    <row r="30" spans="1:11" x14ac:dyDescent="0.25">
      <c r="A30" s="3"/>
      <c r="B30" s="13">
        <v>37012</v>
      </c>
      <c r="C30" s="1">
        <v>756811</v>
      </c>
      <c r="D30" s="1">
        <f>+C30/31</f>
        <v>24413.258064516129</v>
      </c>
      <c r="E30" s="1">
        <f t="shared" ref="E30:E35" si="5">+D30*0.991</f>
        <v>24193.538741935485</v>
      </c>
      <c r="F30" s="3"/>
      <c r="G30" s="13">
        <v>37257</v>
      </c>
      <c r="H30" s="1">
        <v>1500000</v>
      </c>
      <c r="I30" s="1">
        <f>+H30/31</f>
        <v>48387.096774193546</v>
      </c>
    </row>
    <row r="31" spans="1:11" x14ac:dyDescent="0.25">
      <c r="A31" s="3"/>
      <c r="B31" s="13">
        <v>37043</v>
      </c>
      <c r="C31" s="1">
        <v>756811</v>
      </c>
      <c r="D31" s="1">
        <f>+C31/30</f>
        <v>25227.033333333333</v>
      </c>
      <c r="E31" s="1">
        <f t="shared" si="5"/>
        <v>24999.990033333332</v>
      </c>
      <c r="F31" s="3"/>
      <c r="G31" s="13">
        <v>37288</v>
      </c>
      <c r="H31" s="1">
        <v>1500000</v>
      </c>
      <c r="I31" s="1">
        <f>+H31/28</f>
        <v>53571.428571428572</v>
      </c>
    </row>
    <row r="32" spans="1:11" x14ac:dyDescent="0.25">
      <c r="A32" s="3"/>
      <c r="B32" s="13">
        <v>37073</v>
      </c>
      <c r="C32" s="1">
        <v>756811</v>
      </c>
      <c r="D32" s="1">
        <f>+C32/31</f>
        <v>24413.258064516129</v>
      </c>
      <c r="E32" s="1">
        <f t="shared" si="5"/>
        <v>24193.538741935485</v>
      </c>
      <c r="F32" s="3"/>
      <c r="G32" s="13">
        <v>37316</v>
      </c>
      <c r="H32" s="1">
        <v>1500000</v>
      </c>
      <c r="I32" s="1">
        <f>+H32/31</f>
        <v>48387.096774193546</v>
      </c>
    </row>
    <row r="33" spans="1:9" x14ac:dyDescent="0.25">
      <c r="A33" s="3"/>
      <c r="B33" s="13">
        <v>37104</v>
      </c>
      <c r="C33" s="1">
        <v>756811</v>
      </c>
      <c r="D33" s="1">
        <f>+C33/31</f>
        <v>24413.258064516129</v>
      </c>
      <c r="E33" s="1">
        <f t="shared" si="5"/>
        <v>24193.538741935485</v>
      </c>
      <c r="F33" s="3"/>
      <c r="G33" s="13"/>
    </row>
    <row r="34" spans="1:9" x14ac:dyDescent="0.25">
      <c r="A34" s="3"/>
      <c r="B34" s="13">
        <v>37135</v>
      </c>
      <c r="C34" s="1">
        <v>756811</v>
      </c>
      <c r="D34" s="1">
        <f>+C34/30</f>
        <v>25227.033333333333</v>
      </c>
      <c r="E34" s="1">
        <f t="shared" si="5"/>
        <v>24999.990033333332</v>
      </c>
      <c r="F34" s="3"/>
      <c r="G34" s="13"/>
    </row>
    <row r="35" spans="1:9" x14ac:dyDescent="0.25">
      <c r="A35" s="3"/>
      <c r="B35" s="13">
        <v>37165</v>
      </c>
      <c r="C35" s="1">
        <v>756811</v>
      </c>
      <c r="D35" s="1">
        <f>+C35/31</f>
        <v>24413.258064516129</v>
      </c>
      <c r="E35" s="1">
        <f t="shared" si="5"/>
        <v>24193.538741935485</v>
      </c>
      <c r="F35" s="3"/>
      <c r="G35" s="13"/>
    </row>
    <row r="36" spans="1:9" x14ac:dyDescent="0.25">
      <c r="A36" s="3"/>
      <c r="B36" s="1"/>
      <c r="C36" s="1"/>
      <c r="D36" s="1"/>
      <c r="F36" s="3"/>
    </row>
    <row r="37" spans="1:9" x14ac:dyDescent="0.25">
      <c r="A37" s="15" t="s">
        <v>35</v>
      </c>
      <c r="B37" s="1"/>
      <c r="C37" s="1">
        <f>SUM(C30:C36)</f>
        <v>4540866</v>
      </c>
      <c r="D37" s="1" t="s">
        <v>43</v>
      </c>
      <c r="F37" s="15" t="s">
        <v>41</v>
      </c>
      <c r="H37" s="1">
        <f>SUM(H30:H36)</f>
        <v>4500000</v>
      </c>
      <c r="I37" s="1" t="s">
        <v>37</v>
      </c>
    </row>
    <row r="38" spans="1:9" x14ac:dyDescent="0.25">
      <c r="A38" s="15" t="s">
        <v>44</v>
      </c>
      <c r="B38" s="1"/>
      <c r="C38" s="9">
        <v>0.99099999999999999</v>
      </c>
      <c r="D38" s="1"/>
      <c r="F38" s="15"/>
      <c r="H38" s="9"/>
    </row>
    <row r="39" spans="1:9" x14ac:dyDescent="0.25">
      <c r="A39" s="15" t="s">
        <v>36</v>
      </c>
      <c r="B39" s="1"/>
      <c r="C39" s="1">
        <f>+C37*C38</f>
        <v>4499998.2060000002</v>
      </c>
      <c r="D39" s="1" t="s">
        <v>43</v>
      </c>
      <c r="F39" s="15"/>
    </row>
    <row r="40" spans="1:9" x14ac:dyDescent="0.25">
      <c r="D40" s="1"/>
    </row>
    <row r="41" spans="1:9" x14ac:dyDescent="0.25">
      <c r="D41" s="1"/>
    </row>
    <row r="42" spans="1:9" x14ac:dyDescent="0.25">
      <c r="D42" s="1"/>
    </row>
    <row r="43" spans="1:9" x14ac:dyDescent="0.25">
      <c r="D43" s="1"/>
    </row>
    <row r="44" spans="1:9" x14ac:dyDescent="0.25">
      <c r="D44" s="1"/>
    </row>
    <row r="45" spans="1:9" x14ac:dyDescent="0.25">
      <c r="D45" s="1"/>
    </row>
    <row r="46" spans="1:9" x14ac:dyDescent="0.25">
      <c r="D46" s="1"/>
    </row>
    <row r="47" spans="1:9" x14ac:dyDescent="0.25">
      <c r="D47" s="1"/>
    </row>
    <row r="48" spans="1:9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</sheetData>
  <phoneticPr fontId="0" type="noConversion"/>
  <printOptions gridLines="1"/>
  <pageMargins left="0.75" right="0.75" top="1" bottom="1" header="0.5" footer="0.5"/>
  <pageSetup scale="90" orientation="landscape" verticalDpi="0" r:id="rId1"/>
  <headerFooter alignWithMargins="0">
    <oddFooter>&amp;L&amp;D &amp;T&amp;CMICHSTORAGE&amp;RPage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1045"/>
  <sheetViews>
    <sheetView tabSelected="1" topLeftCell="A34" workbookViewId="0">
      <selection activeCell="A62" sqref="A62:IV62"/>
    </sheetView>
  </sheetViews>
  <sheetFormatPr defaultRowHeight="13.2" x14ac:dyDescent="0.25"/>
  <cols>
    <col min="1" max="1" width="16.33203125" customWidth="1"/>
    <col min="2" max="2" width="14.33203125" customWidth="1"/>
    <col min="3" max="3" width="11.88671875" customWidth="1"/>
    <col min="4" max="4" width="13.88671875" customWidth="1"/>
    <col min="5" max="5" width="13.6640625" customWidth="1"/>
    <col min="6" max="6" width="11.88671875" style="52" customWidth="1"/>
    <col min="7" max="7" width="10.33203125" style="44" customWidth="1"/>
    <col min="8" max="8" width="19.109375" style="1" customWidth="1"/>
    <col min="9" max="9" width="18.44140625" customWidth="1"/>
    <col min="10" max="10" width="21.109375" customWidth="1"/>
    <col min="11" max="11" width="10.33203125" bestFit="1" customWidth="1"/>
    <col min="12" max="12" width="13.5546875" customWidth="1"/>
  </cols>
  <sheetData>
    <row r="1" spans="1:12" ht="15.6" x14ac:dyDescent="0.3">
      <c r="A1" s="19" t="s">
        <v>49</v>
      </c>
      <c r="H1" s="71" t="s">
        <v>80</v>
      </c>
      <c r="I1" s="72"/>
      <c r="J1" s="73"/>
    </row>
    <row r="2" spans="1:12" s="5" customFormat="1" x14ac:dyDescent="0.25">
      <c r="A2" s="5" t="s">
        <v>50</v>
      </c>
      <c r="F2" s="53"/>
      <c r="G2" s="45"/>
      <c r="H2" s="74" t="s">
        <v>75</v>
      </c>
      <c r="I2" s="75"/>
      <c r="J2" s="76">
        <v>765304</v>
      </c>
    </row>
    <row r="3" spans="1:12" s="5" customFormat="1" x14ac:dyDescent="0.25">
      <c r="A3" s="5" t="s">
        <v>51</v>
      </c>
      <c r="F3" s="53"/>
      <c r="G3" s="45"/>
      <c r="H3" s="74" t="s">
        <v>76</v>
      </c>
      <c r="I3" s="75"/>
      <c r="J3" s="76">
        <v>762233</v>
      </c>
    </row>
    <row r="4" spans="1:12" x14ac:dyDescent="0.25">
      <c r="H4" s="74" t="s">
        <v>77</v>
      </c>
      <c r="I4" s="75"/>
      <c r="J4" s="76">
        <v>754848</v>
      </c>
    </row>
    <row r="5" spans="1:12" x14ac:dyDescent="0.25">
      <c r="A5" s="5" t="s">
        <v>30</v>
      </c>
      <c r="B5" s="8"/>
      <c r="C5" s="4"/>
      <c r="D5" s="4"/>
      <c r="E5" s="8">
        <v>4500000</v>
      </c>
      <c r="F5" s="53" t="s">
        <v>3</v>
      </c>
      <c r="H5" s="74" t="s">
        <v>79</v>
      </c>
      <c r="I5" s="37"/>
      <c r="J5" s="76">
        <v>745393</v>
      </c>
    </row>
    <row r="6" spans="1:12" x14ac:dyDescent="0.25">
      <c r="A6" s="5"/>
      <c r="B6" s="8"/>
      <c r="C6" s="4"/>
      <c r="D6" s="4"/>
      <c r="E6" s="8"/>
      <c r="F6" s="53"/>
      <c r="H6" s="74" t="s">
        <v>78</v>
      </c>
      <c r="I6" s="37"/>
      <c r="J6" s="76">
        <v>745463</v>
      </c>
    </row>
    <row r="7" spans="1:12" ht="17.399999999999999" x14ac:dyDescent="0.3">
      <c r="A7" s="5" t="s">
        <v>31</v>
      </c>
      <c r="B7" s="8"/>
      <c r="C7" s="4"/>
      <c r="D7" s="4"/>
      <c r="E7" s="8">
        <v>26500</v>
      </c>
      <c r="F7" s="53" t="s">
        <v>3</v>
      </c>
      <c r="H7" s="77"/>
      <c r="I7" s="37"/>
      <c r="J7" s="66"/>
      <c r="L7" s="50" t="s">
        <v>62</v>
      </c>
    </row>
    <row r="8" spans="1:12" ht="18" thickBot="1" x14ac:dyDescent="0.35">
      <c r="A8" s="5"/>
      <c r="B8" s="8"/>
      <c r="C8" s="4"/>
      <c r="D8" s="4"/>
      <c r="E8" s="8"/>
      <c r="F8" s="53"/>
      <c r="H8" s="78"/>
      <c r="I8" s="68"/>
      <c r="J8" s="69"/>
      <c r="L8" s="50" t="s">
        <v>63</v>
      </c>
    </row>
    <row r="9" spans="1:12" ht="17.399999999999999" x14ac:dyDescent="0.3">
      <c r="A9" s="5" t="s">
        <v>32</v>
      </c>
      <c r="B9" s="8"/>
      <c r="C9" s="4"/>
      <c r="D9" s="4"/>
      <c r="E9" s="8">
        <v>50000</v>
      </c>
      <c r="F9" s="53" t="s">
        <v>3</v>
      </c>
      <c r="L9" s="51">
        <v>26500</v>
      </c>
    </row>
    <row r="11" spans="1:12" s="4" customFormat="1" x14ac:dyDescent="0.25">
      <c r="E11" s="4" t="s">
        <v>45</v>
      </c>
      <c r="F11" s="54" t="s">
        <v>45</v>
      </c>
      <c r="G11" s="46"/>
      <c r="H11" s="8" t="s">
        <v>4</v>
      </c>
      <c r="I11" s="8" t="s">
        <v>4</v>
      </c>
      <c r="K11" s="4" t="s">
        <v>61</v>
      </c>
      <c r="L11" s="4" t="s">
        <v>61</v>
      </c>
    </row>
    <row r="12" spans="1:12" s="4" customFormat="1" x14ac:dyDescent="0.25">
      <c r="B12" s="4" t="s">
        <v>45</v>
      </c>
      <c r="C12" s="4" t="s">
        <v>46</v>
      </c>
      <c r="D12" s="4" t="s">
        <v>12</v>
      </c>
      <c r="E12" s="4" t="s">
        <v>47</v>
      </c>
      <c r="F12" s="54" t="s">
        <v>47</v>
      </c>
      <c r="G12" s="46"/>
      <c r="H12" s="8" t="s">
        <v>47</v>
      </c>
      <c r="I12" s="8" t="s">
        <v>47</v>
      </c>
      <c r="J12" s="4" t="s">
        <v>48</v>
      </c>
      <c r="K12" s="4" t="s">
        <v>34</v>
      </c>
      <c r="L12" s="4" t="s">
        <v>34</v>
      </c>
    </row>
    <row r="13" spans="1:12" s="4" customFormat="1" x14ac:dyDescent="0.25">
      <c r="A13" s="4" t="s">
        <v>0</v>
      </c>
      <c r="B13" s="4" t="s">
        <v>15</v>
      </c>
      <c r="C13" s="4" t="s">
        <v>15</v>
      </c>
      <c r="D13" s="4" t="s">
        <v>13</v>
      </c>
      <c r="E13" s="4" t="s">
        <v>37</v>
      </c>
      <c r="F13" s="54" t="s">
        <v>3</v>
      </c>
      <c r="G13" s="46" t="s">
        <v>8</v>
      </c>
      <c r="H13" s="8" t="s">
        <v>37</v>
      </c>
      <c r="I13" s="8" t="s">
        <v>3</v>
      </c>
      <c r="J13" s="4" t="s">
        <v>3</v>
      </c>
      <c r="K13" s="4" t="s">
        <v>37</v>
      </c>
      <c r="L13" s="4" t="s">
        <v>3</v>
      </c>
    </row>
    <row r="14" spans="1:12" x14ac:dyDescent="0.25">
      <c r="A14" s="14">
        <v>37008</v>
      </c>
      <c r="B14">
        <v>9307</v>
      </c>
      <c r="C14">
        <v>9036</v>
      </c>
      <c r="D14">
        <v>0.97810143500000002</v>
      </c>
      <c r="E14" s="1">
        <v>19362</v>
      </c>
      <c r="F14" s="52">
        <f>+E14*D14</f>
        <v>18937.99998447</v>
      </c>
      <c r="G14" s="44">
        <f>1-0.991</f>
        <v>9.000000000000008E-3</v>
      </c>
      <c r="H14" s="1">
        <f>+E14*(1-G14)</f>
        <v>19187.741999999998</v>
      </c>
      <c r="I14" s="1">
        <f>+F14*(1-G14)</f>
        <v>18767.557984609768</v>
      </c>
      <c r="J14" s="28">
        <f>+I14</f>
        <v>18767.557984609768</v>
      </c>
      <c r="K14" s="28">
        <f>+H14</f>
        <v>19187.741999999998</v>
      </c>
      <c r="L14" s="28">
        <f>+I14</f>
        <v>18767.557984609768</v>
      </c>
    </row>
    <row r="15" spans="1:12" x14ac:dyDescent="0.25">
      <c r="A15" s="14">
        <v>37012</v>
      </c>
      <c r="B15">
        <v>9307</v>
      </c>
      <c r="C15">
        <v>9036</v>
      </c>
      <c r="D15">
        <f>IF('STORAGE CONTRACT #80066'!B15=9307,'MAY 2001 BTU CALCULATIONS'!$D$5,0)</f>
        <v>0.97150542100000004</v>
      </c>
      <c r="E15" s="1">
        <v>23794</v>
      </c>
      <c r="F15" s="58">
        <f>+E15*D15</f>
        <v>23115.999987274001</v>
      </c>
      <c r="G15" s="44">
        <f t="shared" ref="G15:G73" si="0">1-0.991</f>
        <v>9.000000000000008E-3</v>
      </c>
      <c r="H15" s="1">
        <f t="shared" ref="H15:H21" si="1">+E15*(1-G15)</f>
        <v>23579.853999999999</v>
      </c>
      <c r="I15" s="1">
        <f t="shared" ref="I15:I21" si="2">+F15*(1-G15)</f>
        <v>22907.955987388534</v>
      </c>
      <c r="J15" s="28">
        <f>+J14+I15</f>
        <v>41675.513971998298</v>
      </c>
      <c r="K15" s="28">
        <f>+H15</f>
        <v>23579.853999999999</v>
      </c>
      <c r="L15" s="28">
        <f>+I15</f>
        <v>22907.955987388534</v>
      </c>
    </row>
    <row r="16" spans="1:12" x14ac:dyDescent="0.25">
      <c r="A16" s="14">
        <v>37013</v>
      </c>
      <c r="B16">
        <v>9301</v>
      </c>
      <c r="C16">
        <v>9036</v>
      </c>
      <c r="D16">
        <f>IF(B16=9301,'MAY 2001 BTU CALCULATIONS'!$D$4,0)</f>
        <v>0.98967097000000004</v>
      </c>
      <c r="E16" s="70">
        <v>24235</v>
      </c>
      <c r="F16" s="58">
        <f t="shared" ref="F16:F73" si="3">+E16*D16</f>
        <v>23984.675957949999</v>
      </c>
      <c r="G16" s="44">
        <f t="shared" si="0"/>
        <v>9.000000000000008E-3</v>
      </c>
      <c r="H16" s="1">
        <f>+E16*(1-G16)</f>
        <v>24016.884999999998</v>
      </c>
      <c r="I16" s="1">
        <f t="shared" si="2"/>
        <v>23768.813874328451</v>
      </c>
      <c r="J16" s="28">
        <f t="shared" ref="J16:J73" si="4">+J15+I16</f>
        <v>65444.327846326749</v>
      </c>
    </row>
    <row r="17" spans="1:12" x14ac:dyDescent="0.25">
      <c r="A17" s="14">
        <v>37013</v>
      </c>
      <c r="B17">
        <v>9307</v>
      </c>
      <c r="C17">
        <v>9036</v>
      </c>
      <c r="D17">
        <f>IF('STORAGE CONTRACT #80066'!B17=9307,'MAY 2001 BTU CALCULATIONS'!$D$5,0)</f>
        <v>0.97150542100000004</v>
      </c>
      <c r="E17" s="70">
        <v>1</v>
      </c>
      <c r="F17" s="58">
        <f t="shared" si="3"/>
        <v>0.97150542100000004</v>
      </c>
      <c r="G17" s="44">
        <f t="shared" si="0"/>
        <v>9.000000000000008E-3</v>
      </c>
      <c r="H17" s="1">
        <f t="shared" si="1"/>
        <v>0.99099999999999999</v>
      </c>
      <c r="I17" s="1">
        <f t="shared" si="2"/>
        <v>0.96276187221100007</v>
      </c>
      <c r="J17" s="28">
        <f t="shared" si="4"/>
        <v>65445.290608198957</v>
      </c>
      <c r="K17" s="28">
        <f>+H17+H16</f>
        <v>24017.876</v>
      </c>
      <c r="L17" s="28">
        <f>+I17+I16</f>
        <v>23769.776636200662</v>
      </c>
    </row>
    <row r="18" spans="1:12" x14ac:dyDescent="0.25">
      <c r="A18" s="14">
        <v>37014</v>
      </c>
      <c r="B18">
        <v>9307</v>
      </c>
      <c r="C18">
        <v>9036</v>
      </c>
      <c r="D18">
        <f>IF('STORAGE CONTRACT #80066'!B18=9307,'MAY 2001 BTU CALCULATIONS'!$D$5,0)</f>
        <v>0.97150542100000004</v>
      </c>
      <c r="E18" s="70">
        <v>24010</v>
      </c>
      <c r="F18" s="58">
        <f t="shared" si="3"/>
        <v>23325.845158210002</v>
      </c>
      <c r="G18" s="44">
        <f t="shared" si="0"/>
        <v>9.000000000000008E-3</v>
      </c>
      <c r="H18" s="1">
        <f t="shared" si="1"/>
        <v>23793.91</v>
      </c>
      <c r="I18" s="1">
        <f t="shared" si="2"/>
        <v>23115.912551786114</v>
      </c>
      <c r="J18" s="28">
        <f t="shared" si="4"/>
        <v>88561.203159985074</v>
      </c>
      <c r="K18" s="28">
        <f>+H18</f>
        <v>23793.91</v>
      </c>
      <c r="L18" s="28">
        <f>+I18</f>
        <v>23115.912551786114</v>
      </c>
    </row>
    <row r="19" spans="1:12" x14ac:dyDescent="0.25">
      <c r="A19" s="14">
        <v>37015</v>
      </c>
      <c r="B19">
        <v>9301</v>
      </c>
      <c r="C19">
        <v>9036</v>
      </c>
      <c r="D19">
        <f>IF(B19=9301,'MAY 2001 BTU CALCULATIONS'!$D$4,0)</f>
        <v>0.98967097000000004</v>
      </c>
      <c r="E19" s="70">
        <v>24010</v>
      </c>
      <c r="F19" s="58">
        <f t="shared" si="3"/>
        <v>23761.999989700002</v>
      </c>
      <c r="G19" s="44">
        <f t="shared" si="0"/>
        <v>9.000000000000008E-3</v>
      </c>
      <c r="H19" s="1">
        <f t="shared" si="1"/>
        <v>23793.91</v>
      </c>
      <c r="I19" s="1">
        <f t="shared" si="2"/>
        <v>23548.141989792701</v>
      </c>
      <c r="J19" s="28">
        <f t="shared" si="4"/>
        <v>112109.34514977777</v>
      </c>
      <c r="K19" s="28">
        <f>+H19</f>
        <v>23793.91</v>
      </c>
      <c r="L19" s="28">
        <f>+I19</f>
        <v>23548.141989792701</v>
      </c>
    </row>
    <row r="20" spans="1:12" x14ac:dyDescent="0.25">
      <c r="A20" s="14">
        <v>37016</v>
      </c>
      <c r="B20">
        <v>9301</v>
      </c>
      <c r="C20">
        <v>9036</v>
      </c>
      <c r="D20">
        <f>IF(B20=9301,'MAY 2001 BTU CALCULATIONS'!$D$4,0)</f>
        <v>0.98967097000000004</v>
      </c>
      <c r="E20" s="70">
        <v>19664</v>
      </c>
      <c r="F20" s="58">
        <f t="shared" si="3"/>
        <v>19460.889954080001</v>
      </c>
      <c r="G20" s="44">
        <f t="shared" si="0"/>
        <v>9.000000000000008E-3</v>
      </c>
      <c r="H20" s="1">
        <f t="shared" si="1"/>
        <v>19487.024000000001</v>
      </c>
      <c r="I20" s="1">
        <f t="shared" si="2"/>
        <v>19285.741944493282</v>
      </c>
      <c r="J20" s="28">
        <f t="shared" si="4"/>
        <v>131395.08709427106</v>
      </c>
    </row>
    <row r="21" spans="1:12" x14ac:dyDescent="0.25">
      <c r="A21" s="14">
        <v>37016</v>
      </c>
      <c r="B21">
        <v>9307</v>
      </c>
      <c r="C21">
        <v>9036</v>
      </c>
      <c r="D21">
        <f>IF('STORAGE CONTRACT #80066'!B21=9307,'MAY 2001 BTU CALCULATIONS'!$D$5,0)</f>
        <v>0.97150542100000004</v>
      </c>
      <c r="E21" s="70">
        <v>4346</v>
      </c>
      <c r="F21" s="58">
        <f t="shared" si="3"/>
        <v>4222.1625596660006</v>
      </c>
      <c r="G21" s="44">
        <f t="shared" si="0"/>
        <v>9.000000000000008E-3</v>
      </c>
      <c r="H21" s="1">
        <f t="shared" si="1"/>
        <v>4306.8859999999995</v>
      </c>
      <c r="I21" s="1">
        <f t="shared" si="2"/>
        <v>4184.1630966290068</v>
      </c>
      <c r="J21" s="28">
        <f t="shared" si="4"/>
        <v>135579.25019090006</v>
      </c>
      <c r="K21" s="28">
        <f>+H20+H21</f>
        <v>23793.91</v>
      </c>
      <c r="L21" s="28">
        <f>+I20+I21</f>
        <v>23469.905041122289</v>
      </c>
    </row>
    <row r="22" spans="1:12" x14ac:dyDescent="0.25">
      <c r="A22" s="14">
        <v>37017</v>
      </c>
      <c r="B22">
        <v>9301</v>
      </c>
      <c r="C22">
        <v>9036</v>
      </c>
      <c r="D22">
        <f>IF(B22=9301,'MAY 2001 BTU CALCULATIONS'!$D$4,0)</f>
        <v>0.98967097000000004</v>
      </c>
      <c r="E22" s="70">
        <v>19664</v>
      </c>
      <c r="F22" s="58">
        <f t="shared" si="3"/>
        <v>19460.889954080001</v>
      </c>
      <c r="G22" s="44">
        <f t="shared" si="0"/>
        <v>9.000000000000008E-3</v>
      </c>
      <c r="H22" s="1">
        <f t="shared" ref="H22:H27" si="5">+E22*(1-G22)</f>
        <v>19487.024000000001</v>
      </c>
      <c r="I22" s="1">
        <f t="shared" ref="I22:I27" si="6">+F22*(1-G22)</f>
        <v>19285.741944493282</v>
      </c>
      <c r="J22" s="28">
        <f t="shared" si="4"/>
        <v>154864.99213539335</v>
      </c>
    </row>
    <row r="23" spans="1:12" x14ac:dyDescent="0.25">
      <c r="A23" s="14">
        <v>37017</v>
      </c>
      <c r="B23">
        <v>9307</v>
      </c>
      <c r="C23">
        <v>9036</v>
      </c>
      <c r="D23">
        <f>IF('STORAGE CONTRACT #80066'!B23=9307,'MAY 2001 BTU CALCULATIONS'!$D$5,0)</f>
        <v>0.97150542100000004</v>
      </c>
      <c r="E23" s="70">
        <v>4346</v>
      </c>
      <c r="F23" s="58">
        <f t="shared" si="3"/>
        <v>4222.1625596660006</v>
      </c>
      <c r="G23" s="44">
        <f t="shared" si="0"/>
        <v>9.000000000000008E-3</v>
      </c>
      <c r="H23" s="1">
        <f t="shared" si="5"/>
        <v>4306.8859999999995</v>
      </c>
      <c r="I23" s="1">
        <f t="shared" si="6"/>
        <v>4184.1630966290068</v>
      </c>
      <c r="J23" s="28">
        <f t="shared" si="4"/>
        <v>159049.15523202234</v>
      </c>
      <c r="K23" s="28">
        <f>+H22+H23</f>
        <v>23793.91</v>
      </c>
      <c r="L23" s="28">
        <f>+I22+I23</f>
        <v>23469.905041122289</v>
      </c>
    </row>
    <row r="24" spans="1:12" x14ac:dyDescent="0.25">
      <c r="A24" s="14">
        <v>37018</v>
      </c>
      <c r="B24">
        <v>9301</v>
      </c>
      <c r="C24">
        <v>9036</v>
      </c>
      <c r="D24">
        <f>IF(B24=9301,'MAY 2001 BTU CALCULATIONS'!$D$4,0)</f>
        <v>0.98967097000000004</v>
      </c>
      <c r="E24" s="70">
        <v>19664</v>
      </c>
      <c r="F24" s="58">
        <f t="shared" si="3"/>
        <v>19460.889954080001</v>
      </c>
      <c r="G24" s="44">
        <f t="shared" si="0"/>
        <v>9.000000000000008E-3</v>
      </c>
      <c r="H24" s="1">
        <f t="shared" si="5"/>
        <v>19487.024000000001</v>
      </c>
      <c r="I24" s="1">
        <f t="shared" si="6"/>
        <v>19285.741944493282</v>
      </c>
      <c r="J24" s="28">
        <f t="shared" si="4"/>
        <v>178334.89717651563</v>
      </c>
    </row>
    <row r="25" spans="1:12" x14ac:dyDescent="0.25">
      <c r="A25" s="14">
        <v>37018</v>
      </c>
      <c r="B25">
        <v>9307</v>
      </c>
      <c r="C25">
        <v>9036</v>
      </c>
      <c r="D25">
        <f>IF('STORAGE CONTRACT #80066'!B25=9307,'MAY 2001 BTU CALCULATIONS'!$D$5,0)</f>
        <v>0.97150542100000004</v>
      </c>
      <c r="E25" s="70">
        <v>4346</v>
      </c>
      <c r="F25" s="58">
        <f t="shared" si="3"/>
        <v>4222.1625596660006</v>
      </c>
      <c r="G25" s="44">
        <f t="shared" si="0"/>
        <v>9.000000000000008E-3</v>
      </c>
      <c r="H25" s="1">
        <f t="shared" si="5"/>
        <v>4306.8859999999995</v>
      </c>
      <c r="I25" s="1">
        <f t="shared" si="6"/>
        <v>4184.1630966290068</v>
      </c>
      <c r="J25" s="28">
        <f t="shared" si="4"/>
        <v>182519.06027314463</v>
      </c>
      <c r="K25" s="28">
        <f>+H24+H25</f>
        <v>23793.91</v>
      </c>
      <c r="L25" s="28">
        <f>+I24+I25</f>
        <v>23469.905041122289</v>
      </c>
    </row>
    <row r="26" spans="1:12" x14ac:dyDescent="0.25">
      <c r="A26" s="14">
        <v>37019</v>
      </c>
      <c r="B26">
        <v>9301</v>
      </c>
      <c r="C26">
        <v>9036</v>
      </c>
      <c r="D26">
        <f>IF(B26=9301,'MAY 2001 BTU CALCULATIONS'!$D$4,0)</f>
        <v>0.98967097000000004</v>
      </c>
      <c r="E26" s="70">
        <f>19664+3089</f>
        <v>22753</v>
      </c>
      <c r="F26" s="58">
        <f t="shared" si="3"/>
        <v>22517.98358041</v>
      </c>
      <c r="G26" s="44">
        <f t="shared" si="0"/>
        <v>9.000000000000008E-3</v>
      </c>
      <c r="H26" s="1">
        <f t="shared" si="5"/>
        <v>22548.222999999998</v>
      </c>
      <c r="I26" s="1">
        <f t="shared" si="6"/>
        <v>22315.321728186311</v>
      </c>
      <c r="J26" s="28">
        <f t="shared" si="4"/>
        <v>204834.38200133093</v>
      </c>
    </row>
    <row r="27" spans="1:12" x14ac:dyDescent="0.25">
      <c r="A27" s="14">
        <v>37019</v>
      </c>
      <c r="B27">
        <v>9307</v>
      </c>
      <c r="C27">
        <v>9036</v>
      </c>
      <c r="D27">
        <f>IF('STORAGE CONTRACT #80066'!B27=9307,'MAY 2001 BTU CALCULATIONS'!$D$5,0)</f>
        <v>0.97150542100000004</v>
      </c>
      <c r="E27" s="70">
        <v>4346</v>
      </c>
      <c r="F27" s="58">
        <f t="shared" si="3"/>
        <v>4222.1625596660006</v>
      </c>
      <c r="G27" s="44">
        <f t="shared" si="0"/>
        <v>9.000000000000008E-3</v>
      </c>
      <c r="H27" s="1">
        <f t="shared" si="5"/>
        <v>4306.8859999999995</v>
      </c>
      <c r="I27" s="1">
        <f t="shared" si="6"/>
        <v>4184.1630966290068</v>
      </c>
      <c r="J27" s="28">
        <f t="shared" si="4"/>
        <v>209018.54509795993</v>
      </c>
      <c r="K27" s="28">
        <f>+H26+H27</f>
        <v>26855.108999999997</v>
      </c>
      <c r="L27" s="28">
        <f>+I26+I27</f>
        <v>26499.484824815318</v>
      </c>
    </row>
    <row r="28" spans="1:12" x14ac:dyDescent="0.25">
      <c r="A28" s="14">
        <v>37020</v>
      </c>
      <c r="B28">
        <v>9301</v>
      </c>
      <c r="C28">
        <v>9036</v>
      </c>
      <c r="D28">
        <f>IF(B28=9301,'MAY 2001 BTU CALCULATIONS'!$D$4,0)</f>
        <v>0.98967097000000004</v>
      </c>
      <c r="E28" s="70">
        <v>16575</v>
      </c>
      <c r="F28" s="58">
        <f t="shared" si="3"/>
        <v>16403.796327750002</v>
      </c>
      <c r="G28" s="44">
        <f t="shared" si="0"/>
        <v>9.000000000000008E-3</v>
      </c>
      <c r="H28" s="1">
        <f t="shared" ref="H28:H47" si="7">+E28*(1-G28)</f>
        <v>16425.825000000001</v>
      </c>
      <c r="I28" s="1">
        <f t="shared" ref="I28:I47" si="8">+F28*(1-G28)</f>
        <v>16256.162160800252</v>
      </c>
      <c r="J28" s="28">
        <f t="shared" si="4"/>
        <v>225274.70725876017</v>
      </c>
    </row>
    <row r="29" spans="1:12" x14ac:dyDescent="0.25">
      <c r="A29" s="14">
        <v>37020</v>
      </c>
      <c r="B29">
        <v>9307</v>
      </c>
      <c r="C29">
        <v>9036</v>
      </c>
      <c r="D29">
        <f>IF('STORAGE CONTRACT #80066'!B29=9307,'MAY 2001 BTU CALCULATIONS'!$D$5,0)</f>
        <v>0.97150542100000004</v>
      </c>
      <c r="E29" s="70">
        <v>4346</v>
      </c>
      <c r="F29" s="58">
        <f t="shared" si="3"/>
        <v>4222.1625596660006</v>
      </c>
      <c r="G29" s="44">
        <f t="shared" si="0"/>
        <v>9.000000000000008E-3</v>
      </c>
      <c r="H29" s="1">
        <f t="shared" si="7"/>
        <v>4306.8859999999995</v>
      </c>
      <c r="I29" s="1">
        <f t="shared" si="8"/>
        <v>4184.1630966290068</v>
      </c>
      <c r="J29" s="28">
        <f t="shared" si="4"/>
        <v>229458.87035538917</v>
      </c>
      <c r="K29" s="28">
        <f>+H28+H29</f>
        <v>20732.710999999999</v>
      </c>
      <c r="L29" s="28">
        <f>+I28+I29</f>
        <v>20440.325257429256</v>
      </c>
    </row>
    <row r="30" spans="1:12" x14ac:dyDescent="0.25">
      <c r="A30" s="14">
        <v>37021</v>
      </c>
      <c r="B30">
        <v>9301</v>
      </c>
      <c r="C30">
        <v>9036</v>
      </c>
      <c r="D30">
        <f>IF(B30=9301,'MAY 2001 BTU CALCULATIONS'!$D$4,0)</f>
        <v>0.98967097000000004</v>
      </c>
      <c r="E30" s="70">
        <v>15189</v>
      </c>
      <c r="F30" s="58">
        <f t="shared" si="3"/>
        <v>15032.112363330001</v>
      </c>
      <c r="G30" s="44">
        <f t="shared" si="0"/>
        <v>9.000000000000008E-3</v>
      </c>
      <c r="H30" s="1">
        <f t="shared" si="7"/>
        <v>15052.298999999999</v>
      </c>
      <c r="I30" s="1">
        <f t="shared" si="8"/>
        <v>14896.823352060032</v>
      </c>
      <c r="J30" s="28">
        <f t="shared" si="4"/>
        <v>244355.69370744919</v>
      </c>
    </row>
    <row r="31" spans="1:12" x14ac:dyDescent="0.25">
      <c r="A31" s="14">
        <v>37021</v>
      </c>
      <c r="B31">
        <v>9307</v>
      </c>
      <c r="C31">
        <v>9036</v>
      </c>
      <c r="D31">
        <f>IF('STORAGE CONTRACT #80066'!B31=9307,'MAY 2001 BTU CALCULATIONS'!$D$5,0)</f>
        <v>0.97150542100000004</v>
      </c>
      <c r="E31" s="70">
        <v>5892</v>
      </c>
      <c r="F31" s="52">
        <f t="shared" si="3"/>
        <v>5724.1099405320001</v>
      </c>
      <c r="G31" s="44">
        <f t="shared" si="0"/>
        <v>9.000000000000008E-3</v>
      </c>
      <c r="H31" s="1">
        <f t="shared" si="7"/>
        <v>5838.9719999999998</v>
      </c>
      <c r="I31" s="1">
        <f t="shared" si="8"/>
        <v>5672.5929510672122</v>
      </c>
      <c r="J31" s="28">
        <f t="shared" si="4"/>
        <v>250028.28665851639</v>
      </c>
      <c r="K31" s="28">
        <f>+H30+H31</f>
        <v>20891.271000000001</v>
      </c>
      <c r="L31" s="28">
        <f>+I30+I31</f>
        <v>20569.416303127244</v>
      </c>
    </row>
    <row r="32" spans="1:12" x14ac:dyDescent="0.25">
      <c r="A32" s="14">
        <v>37022</v>
      </c>
      <c r="B32">
        <v>9301</v>
      </c>
      <c r="C32">
        <v>9036</v>
      </c>
      <c r="D32">
        <f>IF(B32=9301,'MAY 2001 BTU CALCULATIONS'!$D$4,0)</f>
        <v>0.98967097000000004</v>
      </c>
      <c r="E32" s="70">
        <v>22592</v>
      </c>
      <c r="F32" s="52">
        <f t="shared" si="3"/>
        <v>22358.64655424</v>
      </c>
      <c r="G32" s="44">
        <f t="shared" si="0"/>
        <v>9.000000000000008E-3</v>
      </c>
      <c r="H32" s="1">
        <f t="shared" si="7"/>
        <v>22388.671999999999</v>
      </c>
      <c r="I32" s="1">
        <f t="shared" si="8"/>
        <v>22157.418735251838</v>
      </c>
      <c r="J32" s="28">
        <f t="shared" si="4"/>
        <v>272185.70539376821</v>
      </c>
    </row>
    <row r="33" spans="1:12" x14ac:dyDescent="0.25">
      <c r="A33" s="14">
        <v>37022</v>
      </c>
      <c r="B33">
        <v>9307</v>
      </c>
      <c r="C33">
        <v>9036</v>
      </c>
      <c r="D33">
        <f>IF('STORAGE CONTRACT #80066'!B33=9307,'MAY 2001 BTU CALCULATIONS'!$D$5,0)</f>
        <v>0.97150542100000004</v>
      </c>
      <c r="E33" s="1">
        <v>4346</v>
      </c>
      <c r="F33" s="52">
        <f t="shared" si="3"/>
        <v>4222.1625596660006</v>
      </c>
      <c r="G33" s="44">
        <f t="shared" si="0"/>
        <v>9.000000000000008E-3</v>
      </c>
      <c r="H33" s="1">
        <f t="shared" si="7"/>
        <v>4306.8859999999995</v>
      </c>
      <c r="I33" s="1">
        <f t="shared" si="8"/>
        <v>4184.1630966290068</v>
      </c>
      <c r="J33" s="28">
        <f t="shared" si="4"/>
        <v>276369.86849039723</v>
      </c>
      <c r="K33" s="28">
        <f>+H32+H33</f>
        <v>26695.557999999997</v>
      </c>
      <c r="L33" s="28">
        <f>+I32+I33</f>
        <v>26341.581831880845</v>
      </c>
    </row>
    <row r="34" spans="1:12" x14ac:dyDescent="0.25">
      <c r="A34" s="14">
        <v>37023</v>
      </c>
      <c r="B34">
        <v>9301</v>
      </c>
      <c r="C34">
        <v>9036</v>
      </c>
      <c r="D34">
        <f>IF(B34=9301,'MAY 2001 BTU CALCULATIONS'!$D$4,0)</f>
        <v>0.98967097000000004</v>
      </c>
      <c r="E34" s="1">
        <v>19664</v>
      </c>
      <c r="F34" s="52">
        <f t="shared" si="3"/>
        <v>19460.889954080001</v>
      </c>
      <c r="G34" s="44">
        <f t="shared" si="0"/>
        <v>9.000000000000008E-3</v>
      </c>
      <c r="H34" s="1">
        <f t="shared" si="7"/>
        <v>19487.024000000001</v>
      </c>
      <c r="I34" s="1">
        <f t="shared" si="8"/>
        <v>19285.741944493282</v>
      </c>
      <c r="J34" s="28">
        <f t="shared" si="4"/>
        <v>295655.61043489049</v>
      </c>
    </row>
    <row r="35" spans="1:12" x14ac:dyDescent="0.25">
      <c r="A35" s="14">
        <v>37023</v>
      </c>
      <c r="B35">
        <v>9307</v>
      </c>
      <c r="C35">
        <v>9036</v>
      </c>
      <c r="D35">
        <f>IF('STORAGE CONTRACT #80066'!B35=9307,'MAY 2001 BTU CALCULATIONS'!$D$5,0)</f>
        <v>0.97150542100000004</v>
      </c>
      <c r="E35" s="1">
        <v>4346</v>
      </c>
      <c r="F35" s="52">
        <f t="shared" si="3"/>
        <v>4222.1625596660006</v>
      </c>
      <c r="G35" s="44">
        <f t="shared" si="0"/>
        <v>9.000000000000008E-3</v>
      </c>
      <c r="H35" s="1">
        <f t="shared" si="7"/>
        <v>4306.8859999999995</v>
      </c>
      <c r="I35" s="1">
        <f t="shared" si="8"/>
        <v>4184.1630966290068</v>
      </c>
      <c r="J35" s="28">
        <f t="shared" si="4"/>
        <v>299839.77353151952</v>
      </c>
      <c r="K35" s="28">
        <f>+H34+H35</f>
        <v>23793.91</v>
      </c>
      <c r="L35" s="28">
        <f>+I34+I35</f>
        <v>23469.905041122289</v>
      </c>
    </row>
    <row r="36" spans="1:12" x14ac:dyDescent="0.25">
      <c r="A36" s="14">
        <v>37024</v>
      </c>
      <c r="B36">
        <v>9301</v>
      </c>
      <c r="C36">
        <v>9036</v>
      </c>
      <c r="D36">
        <f>IF(B36=9301,'MAY 2001 BTU CALCULATIONS'!$D$4,0)</f>
        <v>0.98967097000000004</v>
      </c>
      <c r="E36" s="1">
        <v>19664</v>
      </c>
      <c r="F36" s="52">
        <f t="shared" si="3"/>
        <v>19460.889954080001</v>
      </c>
      <c r="G36" s="44">
        <f t="shared" si="0"/>
        <v>9.000000000000008E-3</v>
      </c>
      <c r="H36" s="1">
        <f t="shared" si="7"/>
        <v>19487.024000000001</v>
      </c>
      <c r="I36" s="1">
        <f t="shared" si="8"/>
        <v>19285.741944493282</v>
      </c>
      <c r="J36" s="28">
        <f t="shared" si="4"/>
        <v>319125.51547601278</v>
      </c>
    </row>
    <row r="37" spans="1:12" x14ac:dyDescent="0.25">
      <c r="A37" s="14">
        <v>37024</v>
      </c>
      <c r="B37">
        <v>9307</v>
      </c>
      <c r="C37">
        <v>9036</v>
      </c>
      <c r="D37">
        <f>IF('STORAGE CONTRACT #80066'!B37=9307,'MAY 2001 BTU CALCULATIONS'!$D$5,0)</f>
        <v>0.97150542100000004</v>
      </c>
      <c r="E37" s="1">
        <v>4346</v>
      </c>
      <c r="F37" s="52">
        <f t="shared" si="3"/>
        <v>4222.1625596660006</v>
      </c>
      <c r="G37" s="44">
        <f t="shared" si="0"/>
        <v>9.000000000000008E-3</v>
      </c>
      <c r="H37" s="1">
        <f t="shared" si="7"/>
        <v>4306.8859999999995</v>
      </c>
      <c r="I37" s="1">
        <f t="shared" si="8"/>
        <v>4184.1630966290068</v>
      </c>
      <c r="J37" s="28">
        <f t="shared" si="4"/>
        <v>323309.6785726418</v>
      </c>
      <c r="K37" s="28">
        <f>+H36+H37</f>
        <v>23793.91</v>
      </c>
      <c r="L37" s="28">
        <f>+I36+I37</f>
        <v>23469.905041122289</v>
      </c>
    </row>
    <row r="38" spans="1:12" x14ac:dyDescent="0.25">
      <c r="A38" s="14">
        <v>37025</v>
      </c>
      <c r="B38">
        <v>9301</v>
      </c>
      <c r="C38">
        <v>9036</v>
      </c>
      <c r="D38">
        <f>IF(B38=9301,'MAY 2001 BTU CALCULATIONS'!$D$4,0)</f>
        <v>0.98967097000000004</v>
      </c>
      <c r="E38" s="1">
        <v>19664</v>
      </c>
      <c r="F38" s="52">
        <f t="shared" si="3"/>
        <v>19460.889954080001</v>
      </c>
      <c r="G38" s="44">
        <f t="shared" si="0"/>
        <v>9.000000000000008E-3</v>
      </c>
      <c r="H38" s="1">
        <f t="shared" si="7"/>
        <v>19487.024000000001</v>
      </c>
      <c r="I38" s="1">
        <f t="shared" si="8"/>
        <v>19285.741944493282</v>
      </c>
      <c r="J38" s="28">
        <f t="shared" si="4"/>
        <v>342595.42051713506</v>
      </c>
    </row>
    <row r="39" spans="1:12" x14ac:dyDescent="0.25">
      <c r="A39" s="14">
        <v>37025</v>
      </c>
      <c r="B39">
        <v>9307</v>
      </c>
      <c r="C39">
        <v>9036</v>
      </c>
      <c r="D39">
        <f>IF('STORAGE CONTRACT #80066'!B39=9307,'MAY 2001 BTU CALCULATIONS'!$D$5,0)</f>
        <v>0.97150542100000004</v>
      </c>
      <c r="E39" s="1">
        <v>4346</v>
      </c>
      <c r="F39" s="52">
        <f t="shared" si="3"/>
        <v>4222.1625596660006</v>
      </c>
      <c r="G39" s="44">
        <f t="shared" si="0"/>
        <v>9.000000000000008E-3</v>
      </c>
      <c r="H39" s="1">
        <f t="shared" si="7"/>
        <v>4306.8859999999995</v>
      </c>
      <c r="I39" s="1">
        <f t="shared" si="8"/>
        <v>4184.1630966290068</v>
      </c>
      <c r="J39" s="28">
        <f t="shared" si="4"/>
        <v>346779.58361376409</v>
      </c>
      <c r="K39" s="28">
        <f>+H38+H39</f>
        <v>23793.91</v>
      </c>
      <c r="L39" s="28">
        <f>+I38+I39</f>
        <v>23469.905041122289</v>
      </c>
    </row>
    <row r="40" spans="1:12" x14ac:dyDescent="0.25">
      <c r="A40" s="14">
        <v>37026</v>
      </c>
      <c r="B40">
        <v>9301</v>
      </c>
      <c r="C40">
        <v>9036</v>
      </c>
      <c r="D40">
        <f>IF(B40=9301,'MAY 2001 BTU CALCULATIONS'!$D$4,0)</f>
        <v>0.98967097000000004</v>
      </c>
      <c r="E40" s="1">
        <v>19664</v>
      </c>
      <c r="F40" s="52">
        <f t="shared" si="3"/>
        <v>19460.889954080001</v>
      </c>
      <c r="G40" s="44">
        <f t="shared" si="0"/>
        <v>9.000000000000008E-3</v>
      </c>
      <c r="H40" s="1">
        <f t="shared" si="7"/>
        <v>19487.024000000001</v>
      </c>
      <c r="I40" s="1">
        <f t="shared" si="8"/>
        <v>19285.741944493282</v>
      </c>
      <c r="J40" s="28">
        <f t="shared" si="4"/>
        <v>366065.32555825735</v>
      </c>
    </row>
    <row r="41" spans="1:12" x14ac:dyDescent="0.25">
      <c r="A41" s="14">
        <v>37026</v>
      </c>
      <c r="B41">
        <v>9307</v>
      </c>
      <c r="C41">
        <v>9036</v>
      </c>
      <c r="D41">
        <f>IF('STORAGE CONTRACT #80066'!B41=9307,'MAY 2001 BTU CALCULATIONS'!$D$5,0)</f>
        <v>0.97150542100000004</v>
      </c>
      <c r="E41" s="1">
        <v>4428</v>
      </c>
      <c r="F41" s="52">
        <f t="shared" si="3"/>
        <v>4301.8260041880003</v>
      </c>
      <c r="G41" s="44">
        <f t="shared" si="0"/>
        <v>9.000000000000008E-3</v>
      </c>
      <c r="H41" s="1">
        <f t="shared" si="7"/>
        <v>4388.1480000000001</v>
      </c>
      <c r="I41" s="1">
        <f t="shared" si="8"/>
        <v>4263.1095701503082</v>
      </c>
      <c r="J41" s="28">
        <f t="shared" si="4"/>
        <v>370328.43512840767</v>
      </c>
      <c r="K41" s="28">
        <f>+H40+H41</f>
        <v>23875.172000000002</v>
      </c>
      <c r="L41" s="28">
        <f>+I40+I41</f>
        <v>23548.851514643589</v>
      </c>
    </row>
    <row r="42" spans="1:12" s="80" customFormat="1" x14ac:dyDescent="0.25">
      <c r="A42" s="79">
        <v>37027</v>
      </c>
      <c r="B42" s="80">
        <v>9301</v>
      </c>
      <c r="C42" s="80">
        <v>9036</v>
      </c>
      <c r="D42" s="80">
        <f>IF(B42=9301,'MAY 2001 BTU CALCULATIONS'!$D$4,0)</f>
        <v>0.98967097000000004</v>
      </c>
      <c r="E42" s="70">
        <v>24010</v>
      </c>
      <c r="F42" s="58">
        <f t="shared" si="3"/>
        <v>23761.999989700002</v>
      </c>
      <c r="G42" s="81">
        <f t="shared" si="0"/>
        <v>9.000000000000008E-3</v>
      </c>
      <c r="H42" s="70">
        <f t="shared" si="7"/>
        <v>23793.91</v>
      </c>
      <c r="I42" s="70">
        <f t="shared" si="8"/>
        <v>23548.141989792701</v>
      </c>
      <c r="J42" s="28">
        <f t="shared" si="4"/>
        <v>393876.57711820037</v>
      </c>
    </row>
    <row r="43" spans="1:12" s="80" customFormat="1" x14ac:dyDescent="0.25">
      <c r="A43" s="79">
        <v>37027</v>
      </c>
      <c r="B43" s="80">
        <v>9307</v>
      </c>
      <c r="C43" s="80">
        <v>9036</v>
      </c>
      <c r="D43" s="80">
        <f>IF('STORAGE CONTRACT #80066'!B43=9307,'MAY 2001 BTU CALCULATIONS'!$D$5,0)</f>
        <v>0.97150542100000004</v>
      </c>
      <c r="E43" s="70">
        <v>0</v>
      </c>
      <c r="F43" s="58">
        <f t="shared" si="3"/>
        <v>0</v>
      </c>
      <c r="G43" s="81">
        <f t="shared" si="0"/>
        <v>9.000000000000008E-3</v>
      </c>
      <c r="H43" s="70">
        <f t="shared" si="7"/>
        <v>0</v>
      </c>
      <c r="I43" s="70">
        <f t="shared" si="8"/>
        <v>0</v>
      </c>
      <c r="J43" s="28">
        <f t="shared" si="4"/>
        <v>393876.57711820037</v>
      </c>
      <c r="K43" s="82">
        <f>+H42+H43</f>
        <v>23793.91</v>
      </c>
      <c r="L43" s="82">
        <f>+I42+I43</f>
        <v>23548.141989792701</v>
      </c>
    </row>
    <row r="44" spans="1:12" x14ac:dyDescent="0.25">
      <c r="A44" s="14">
        <v>37028</v>
      </c>
      <c r="B44">
        <v>9301</v>
      </c>
      <c r="C44">
        <v>9036</v>
      </c>
      <c r="D44">
        <f>IF(B44=9301,'MAY 2001 BTU CALCULATIONS'!$D$4,0)</f>
        <v>0.98967097000000004</v>
      </c>
      <c r="E44" s="1">
        <v>15189</v>
      </c>
      <c r="F44" s="52">
        <f t="shared" si="3"/>
        <v>15032.112363330001</v>
      </c>
      <c r="G44" s="44">
        <f t="shared" si="0"/>
        <v>9.000000000000008E-3</v>
      </c>
      <c r="H44" s="1">
        <f t="shared" si="7"/>
        <v>15052.298999999999</v>
      </c>
      <c r="I44" s="1">
        <f t="shared" si="8"/>
        <v>14896.823352060032</v>
      </c>
      <c r="J44" s="28">
        <f t="shared" si="4"/>
        <v>408773.40047026041</v>
      </c>
    </row>
    <row r="45" spans="1:12" x14ac:dyDescent="0.25">
      <c r="A45" s="14">
        <v>37028</v>
      </c>
      <c r="B45">
        <v>9307</v>
      </c>
      <c r="C45">
        <v>9036</v>
      </c>
      <c r="D45">
        <f>IF('STORAGE CONTRACT #80066'!B45=9307,'MAY 2001 BTU CALCULATIONS'!$D$5,0)</f>
        <v>0.97150542100000004</v>
      </c>
      <c r="E45" s="1">
        <v>8821</v>
      </c>
      <c r="F45" s="52">
        <f t="shared" si="3"/>
        <v>8569.6493186410007</v>
      </c>
      <c r="G45" s="44">
        <f t="shared" si="0"/>
        <v>9.000000000000008E-3</v>
      </c>
      <c r="H45" s="1">
        <f t="shared" si="7"/>
        <v>8741.6110000000008</v>
      </c>
      <c r="I45" s="1">
        <f t="shared" si="8"/>
        <v>8492.5224747732318</v>
      </c>
      <c r="J45" s="28">
        <f t="shared" si="4"/>
        <v>417265.92294503364</v>
      </c>
      <c r="K45" s="28">
        <f>+H44+H45</f>
        <v>23793.91</v>
      </c>
      <c r="L45" s="28">
        <f>+I44+I45</f>
        <v>23389.345826833262</v>
      </c>
    </row>
    <row r="46" spans="1:12" x14ac:dyDescent="0.25">
      <c r="A46" s="14">
        <f>+A45+1</f>
        <v>37029</v>
      </c>
      <c r="B46">
        <v>9301</v>
      </c>
      <c r="C46">
        <v>9036</v>
      </c>
      <c r="D46">
        <f>IF(B46=9301,'MAY 2001 BTU CALCULATIONS'!$D$4,0)</f>
        <v>0.98967097000000004</v>
      </c>
      <c r="E46" s="1">
        <v>15189</v>
      </c>
      <c r="F46" s="52">
        <f t="shared" si="3"/>
        <v>15032.112363330001</v>
      </c>
      <c r="G46" s="44">
        <f t="shared" si="0"/>
        <v>9.000000000000008E-3</v>
      </c>
      <c r="H46" s="1">
        <f t="shared" si="7"/>
        <v>15052.298999999999</v>
      </c>
      <c r="I46" s="1">
        <f t="shared" si="8"/>
        <v>14896.823352060032</v>
      </c>
      <c r="J46" s="28">
        <f t="shared" si="4"/>
        <v>432162.74629709369</v>
      </c>
    </row>
    <row r="47" spans="1:12" x14ac:dyDescent="0.25">
      <c r="A47" s="14">
        <f>+A46</f>
        <v>37029</v>
      </c>
      <c r="B47">
        <v>9307</v>
      </c>
      <c r="C47">
        <v>9036</v>
      </c>
      <c r="D47">
        <f>IF('STORAGE CONTRACT #80066'!B47=9307,'MAY 2001 BTU CALCULATIONS'!$D$5,0)</f>
        <v>0.97150542100000004</v>
      </c>
      <c r="E47" s="1">
        <v>10821</v>
      </c>
      <c r="F47" s="52">
        <f>+E47*D47-1</f>
        <v>10511.660160641</v>
      </c>
      <c r="G47" s="44">
        <f t="shared" si="0"/>
        <v>9.000000000000008E-3</v>
      </c>
      <c r="H47" s="1">
        <f t="shared" si="7"/>
        <v>10723.611000000001</v>
      </c>
      <c r="I47" s="1">
        <f t="shared" si="8"/>
        <v>10417.055219195232</v>
      </c>
      <c r="J47" s="28">
        <f t="shared" si="4"/>
        <v>442579.80151628895</v>
      </c>
      <c r="K47" s="28">
        <f>+H46+H47</f>
        <v>25775.91</v>
      </c>
      <c r="L47" s="28">
        <f>+I46+I47</f>
        <v>25313.878571255264</v>
      </c>
    </row>
    <row r="48" spans="1:12" x14ac:dyDescent="0.25">
      <c r="A48" s="14">
        <f>+A47+1</f>
        <v>37030</v>
      </c>
      <c r="B48">
        <v>9301</v>
      </c>
      <c r="C48">
        <v>9036</v>
      </c>
      <c r="D48">
        <f>IF(B48=9301,'MAY 2001 BTU CALCULATIONS'!$D$4,0)</f>
        <v>0.98967097000000004</v>
      </c>
      <c r="E48" s="1">
        <v>15189</v>
      </c>
      <c r="F48" s="52">
        <f t="shared" si="3"/>
        <v>15032.112363330001</v>
      </c>
      <c r="G48" s="44">
        <f t="shared" si="0"/>
        <v>9.000000000000008E-3</v>
      </c>
      <c r="H48" s="1">
        <f t="shared" ref="H48:H73" si="9">+E48*(1-G48)</f>
        <v>15052.298999999999</v>
      </c>
      <c r="I48" s="1">
        <f t="shared" ref="I48:I73" si="10">+F48*(1-G48)</f>
        <v>14896.823352060032</v>
      </c>
      <c r="J48" s="28">
        <f t="shared" si="4"/>
        <v>457476.624868349</v>
      </c>
    </row>
    <row r="49" spans="1:12" x14ac:dyDescent="0.25">
      <c r="A49" s="14">
        <f>+A48</f>
        <v>37030</v>
      </c>
      <c r="B49">
        <v>9307</v>
      </c>
      <c r="C49">
        <v>9036</v>
      </c>
      <c r="D49">
        <f>IF('STORAGE CONTRACT #80066'!B49=9307,'MAY 2001 BTU CALCULATIONS'!$D$5,0)</f>
        <v>0.97150542100000004</v>
      </c>
      <c r="E49" s="1">
        <v>8821</v>
      </c>
      <c r="F49" s="52">
        <f t="shared" si="3"/>
        <v>8569.6493186410007</v>
      </c>
      <c r="G49" s="44">
        <f t="shared" si="0"/>
        <v>9.000000000000008E-3</v>
      </c>
      <c r="H49" s="1">
        <f t="shared" si="9"/>
        <v>8741.6110000000008</v>
      </c>
      <c r="I49" s="1">
        <f t="shared" si="10"/>
        <v>8492.5224747732318</v>
      </c>
      <c r="J49" s="28">
        <f t="shared" si="4"/>
        <v>465969.14734312223</v>
      </c>
      <c r="K49" s="28">
        <f>+H48+H49</f>
        <v>23793.91</v>
      </c>
      <c r="L49" s="28">
        <f>+I48+I49</f>
        <v>23389.345826833262</v>
      </c>
    </row>
    <row r="50" spans="1:12" x14ac:dyDescent="0.25">
      <c r="A50" s="14">
        <f>+A49+1</f>
        <v>37031</v>
      </c>
      <c r="B50">
        <v>9301</v>
      </c>
      <c r="C50">
        <v>9036</v>
      </c>
      <c r="D50">
        <f>IF(B50=9301,'MAY 2001 BTU CALCULATIONS'!$D$4,0)</f>
        <v>0.98967097000000004</v>
      </c>
      <c r="E50" s="1">
        <v>15189</v>
      </c>
      <c r="F50" s="52">
        <f t="shared" si="3"/>
        <v>15032.112363330001</v>
      </c>
      <c r="G50" s="44">
        <f t="shared" si="0"/>
        <v>9.000000000000008E-3</v>
      </c>
      <c r="H50" s="1">
        <f t="shared" si="9"/>
        <v>15052.298999999999</v>
      </c>
      <c r="I50" s="1">
        <f t="shared" si="10"/>
        <v>14896.823352060032</v>
      </c>
      <c r="J50" s="28">
        <f t="shared" si="4"/>
        <v>480865.97069518227</v>
      </c>
    </row>
    <row r="51" spans="1:12" x14ac:dyDescent="0.25">
      <c r="A51" s="14">
        <f>+A50</f>
        <v>37031</v>
      </c>
      <c r="B51">
        <v>9307</v>
      </c>
      <c r="C51">
        <v>9036</v>
      </c>
      <c r="D51">
        <f>IF('STORAGE CONTRACT #80066'!B51=9307,'MAY 2001 BTU CALCULATIONS'!$D$5,0)</f>
        <v>0.97150542100000004</v>
      </c>
      <c r="E51" s="1">
        <v>8821</v>
      </c>
      <c r="F51" s="52">
        <f t="shared" si="3"/>
        <v>8569.6493186410007</v>
      </c>
      <c r="G51" s="44">
        <f t="shared" si="0"/>
        <v>9.000000000000008E-3</v>
      </c>
      <c r="H51" s="1">
        <f t="shared" si="9"/>
        <v>8741.6110000000008</v>
      </c>
      <c r="I51" s="1">
        <f t="shared" si="10"/>
        <v>8492.5224747732318</v>
      </c>
      <c r="J51" s="28">
        <f t="shared" si="4"/>
        <v>489358.4931699555</v>
      </c>
      <c r="K51" s="28">
        <f>+H50+H51</f>
        <v>23793.91</v>
      </c>
      <c r="L51" s="28">
        <f>+I50+I51</f>
        <v>23389.345826833262</v>
      </c>
    </row>
    <row r="52" spans="1:12" x14ac:dyDescent="0.25">
      <c r="A52" s="14">
        <f>+A51+1</f>
        <v>37032</v>
      </c>
      <c r="B52">
        <v>9301</v>
      </c>
      <c r="C52">
        <v>9036</v>
      </c>
      <c r="D52">
        <f>IF(B52=9301,'MAY 2001 BTU CALCULATIONS'!$D$4,0)</f>
        <v>0.98967097000000004</v>
      </c>
      <c r="E52" s="1">
        <v>15189</v>
      </c>
      <c r="F52" s="52">
        <f t="shared" si="3"/>
        <v>15032.112363330001</v>
      </c>
      <c r="G52" s="44">
        <f t="shared" si="0"/>
        <v>9.000000000000008E-3</v>
      </c>
      <c r="H52" s="1">
        <f t="shared" si="9"/>
        <v>15052.298999999999</v>
      </c>
      <c r="I52" s="1">
        <f t="shared" si="10"/>
        <v>14896.823352060032</v>
      </c>
      <c r="J52" s="28">
        <f t="shared" si="4"/>
        <v>504255.31652201555</v>
      </c>
    </row>
    <row r="53" spans="1:12" x14ac:dyDescent="0.25">
      <c r="A53" s="14">
        <f>+A52</f>
        <v>37032</v>
      </c>
      <c r="B53">
        <v>9307</v>
      </c>
      <c r="C53">
        <v>9036</v>
      </c>
      <c r="D53">
        <f>IF('STORAGE CONTRACT #80066'!B53=9307,'MAY 2001 BTU CALCULATIONS'!$D$5,0)</f>
        <v>0.97150542100000004</v>
      </c>
      <c r="E53" s="1">
        <v>8821</v>
      </c>
      <c r="F53" s="52">
        <f t="shared" si="3"/>
        <v>8569.6493186410007</v>
      </c>
      <c r="G53" s="44">
        <f t="shared" si="0"/>
        <v>9.000000000000008E-3</v>
      </c>
      <c r="H53" s="1">
        <f t="shared" si="9"/>
        <v>8741.6110000000008</v>
      </c>
      <c r="I53" s="1">
        <f t="shared" si="10"/>
        <v>8492.5224747732318</v>
      </c>
      <c r="J53" s="28">
        <f t="shared" si="4"/>
        <v>512747.83899678878</v>
      </c>
      <c r="K53" s="28">
        <f>+H52+H53</f>
        <v>23793.91</v>
      </c>
      <c r="L53" s="28">
        <f>+I52+I53</f>
        <v>23389.345826833262</v>
      </c>
    </row>
    <row r="54" spans="1:12" s="80" customFormat="1" x14ac:dyDescent="0.25">
      <c r="A54" s="79">
        <f>+A53+1</f>
        <v>37033</v>
      </c>
      <c r="B54" s="80">
        <v>9301</v>
      </c>
      <c r="C54" s="80">
        <v>9036</v>
      </c>
      <c r="D54" s="80">
        <f>IF(B54=9301,'MAY 2001 BTU CALCULATIONS'!$D$4,0)</f>
        <v>0.98967097000000004</v>
      </c>
      <c r="E54" s="70">
        <v>15189</v>
      </c>
      <c r="F54" s="58">
        <f t="shared" si="3"/>
        <v>15032.112363330001</v>
      </c>
      <c r="G54" s="81">
        <f t="shared" si="0"/>
        <v>9.000000000000008E-3</v>
      </c>
      <c r="H54" s="70">
        <f t="shared" si="9"/>
        <v>15052.298999999999</v>
      </c>
      <c r="I54" s="70">
        <f t="shared" si="10"/>
        <v>14896.823352060032</v>
      </c>
      <c r="J54" s="82">
        <f t="shared" si="4"/>
        <v>527644.66234884877</v>
      </c>
    </row>
    <row r="55" spans="1:12" s="80" customFormat="1" x14ac:dyDescent="0.25">
      <c r="A55" s="79">
        <f>+A54</f>
        <v>37033</v>
      </c>
      <c r="B55" s="80">
        <v>9307</v>
      </c>
      <c r="C55" s="80">
        <v>9036</v>
      </c>
      <c r="D55" s="80">
        <f>IF('STORAGE CONTRACT #80066'!B55=9307,'MAY 2001 BTU CALCULATIONS'!$D$5,0)</f>
        <v>0.97150542100000004</v>
      </c>
      <c r="E55" s="70">
        <v>6821</v>
      </c>
      <c r="F55" s="58">
        <f>+E55*D55-1</f>
        <v>6625.6384766410001</v>
      </c>
      <c r="G55" s="81">
        <f t="shared" si="0"/>
        <v>9.000000000000008E-3</v>
      </c>
      <c r="H55" s="70">
        <f t="shared" si="9"/>
        <v>6759.6109999999999</v>
      </c>
      <c r="I55" s="70">
        <f t="shared" si="10"/>
        <v>6566.0077303512307</v>
      </c>
      <c r="J55" s="82">
        <f t="shared" si="4"/>
        <v>534210.67007919995</v>
      </c>
      <c r="K55" s="82">
        <f>+H54+H55</f>
        <v>21811.91</v>
      </c>
      <c r="L55" s="82">
        <f>+I54+I55</f>
        <v>21462.831082411263</v>
      </c>
    </row>
    <row r="56" spans="1:12" x14ac:dyDescent="0.25">
      <c r="A56" s="14">
        <f>+A55+1</f>
        <v>37034</v>
      </c>
      <c r="B56">
        <v>9301</v>
      </c>
      <c r="C56">
        <v>9036</v>
      </c>
      <c r="D56">
        <f>IF(B56=9301,'MAY 2001 BTU CALCULATIONS'!$D$4,0)</f>
        <v>0.98967097000000004</v>
      </c>
      <c r="E56" s="1">
        <v>15189</v>
      </c>
      <c r="F56" s="52">
        <f t="shared" si="3"/>
        <v>15032.112363330001</v>
      </c>
      <c r="G56" s="44">
        <f t="shared" si="0"/>
        <v>9.000000000000008E-3</v>
      </c>
      <c r="H56" s="1">
        <f t="shared" si="9"/>
        <v>15052.298999999999</v>
      </c>
      <c r="I56" s="1">
        <f t="shared" si="10"/>
        <v>14896.823352060032</v>
      </c>
      <c r="J56" s="28">
        <f t="shared" si="4"/>
        <v>549107.49343125999</v>
      </c>
    </row>
    <row r="57" spans="1:12" x14ac:dyDescent="0.25">
      <c r="A57" s="14">
        <f>+A56</f>
        <v>37034</v>
      </c>
      <c r="B57">
        <v>9307</v>
      </c>
      <c r="C57">
        <v>9036</v>
      </c>
      <c r="D57">
        <f>IF('STORAGE CONTRACT #80066'!B57=9307,'MAY 2001 BTU CALCULATIONS'!$D$5,0)</f>
        <v>0.97150542100000004</v>
      </c>
      <c r="E57" s="1">
        <v>8821</v>
      </c>
      <c r="F57" s="52">
        <f t="shared" si="3"/>
        <v>8569.6493186410007</v>
      </c>
      <c r="G57" s="44">
        <f t="shared" si="0"/>
        <v>9.000000000000008E-3</v>
      </c>
      <c r="H57" s="1">
        <f t="shared" si="9"/>
        <v>8741.6110000000008</v>
      </c>
      <c r="I57" s="1">
        <f t="shared" si="10"/>
        <v>8492.5224747732318</v>
      </c>
      <c r="J57" s="28">
        <f t="shared" si="4"/>
        <v>557600.01590603322</v>
      </c>
      <c r="K57" s="28">
        <f>+H56+H57</f>
        <v>23793.91</v>
      </c>
      <c r="L57" s="28">
        <f>+I56+I57</f>
        <v>23389.345826833262</v>
      </c>
    </row>
    <row r="58" spans="1:12" x14ac:dyDescent="0.25">
      <c r="A58" s="14">
        <f>+A57+1</f>
        <v>37035</v>
      </c>
      <c r="B58">
        <v>9301</v>
      </c>
      <c r="C58">
        <v>9036</v>
      </c>
      <c r="D58">
        <f>IF(B58=9301,'MAY 2001 BTU CALCULATIONS'!$D$4,0)</f>
        <v>0.98967097000000004</v>
      </c>
      <c r="E58" s="1">
        <v>15189</v>
      </c>
      <c r="F58" s="52">
        <f t="shared" si="3"/>
        <v>15032.112363330001</v>
      </c>
      <c r="G58" s="44">
        <f t="shared" si="0"/>
        <v>9.000000000000008E-3</v>
      </c>
      <c r="H58" s="1">
        <f t="shared" si="9"/>
        <v>15052.298999999999</v>
      </c>
      <c r="I58" s="1">
        <f t="shared" si="10"/>
        <v>14896.823352060032</v>
      </c>
      <c r="J58" s="28">
        <f t="shared" si="4"/>
        <v>572496.83925809327</v>
      </c>
    </row>
    <row r="59" spans="1:12" x14ac:dyDescent="0.25">
      <c r="A59" s="14">
        <f>+A58</f>
        <v>37035</v>
      </c>
      <c r="B59">
        <v>9307</v>
      </c>
      <c r="C59">
        <v>9036</v>
      </c>
      <c r="D59">
        <f>IF('STORAGE CONTRACT #80066'!B59=9307,'MAY 2001 BTU CALCULATIONS'!$D$5,0)</f>
        <v>0.97150542100000004</v>
      </c>
      <c r="E59" s="1">
        <v>8821</v>
      </c>
      <c r="F59" s="52">
        <f t="shared" si="3"/>
        <v>8569.6493186410007</v>
      </c>
      <c r="G59" s="44">
        <f t="shared" si="0"/>
        <v>9.000000000000008E-3</v>
      </c>
      <c r="H59" s="1">
        <f t="shared" si="9"/>
        <v>8741.6110000000008</v>
      </c>
      <c r="I59" s="1">
        <f t="shared" si="10"/>
        <v>8492.5224747732318</v>
      </c>
      <c r="J59" s="28">
        <f t="shared" si="4"/>
        <v>580989.3617328665</v>
      </c>
      <c r="K59" s="28">
        <f>+H58+H59</f>
        <v>23793.91</v>
      </c>
      <c r="L59" s="28">
        <f>+I58+I59</f>
        <v>23389.345826833262</v>
      </c>
    </row>
    <row r="60" spans="1:12" x14ac:dyDescent="0.25">
      <c r="A60" s="14">
        <f>+A59+1</f>
        <v>37036</v>
      </c>
      <c r="B60">
        <v>9301</v>
      </c>
      <c r="C60">
        <v>9036</v>
      </c>
      <c r="D60">
        <f>IF(B60=9301,'MAY 2001 BTU CALCULATIONS'!$D$4,0)</f>
        <v>0.98967097000000004</v>
      </c>
      <c r="E60" s="1">
        <v>15189</v>
      </c>
      <c r="F60" s="52">
        <f t="shared" si="3"/>
        <v>15032.112363330001</v>
      </c>
      <c r="G60" s="44">
        <f t="shared" si="0"/>
        <v>9.000000000000008E-3</v>
      </c>
      <c r="H60" s="1">
        <f t="shared" si="9"/>
        <v>15052.298999999999</v>
      </c>
      <c r="I60" s="1">
        <f t="shared" si="10"/>
        <v>14896.823352060032</v>
      </c>
      <c r="J60" s="28">
        <f t="shared" si="4"/>
        <v>595886.18508492655</v>
      </c>
    </row>
    <row r="61" spans="1:12" x14ac:dyDescent="0.25">
      <c r="A61" s="14">
        <f>+A60</f>
        <v>37036</v>
      </c>
      <c r="B61">
        <v>9307</v>
      </c>
      <c r="C61">
        <v>9036</v>
      </c>
      <c r="D61">
        <f>IF('STORAGE CONTRACT #80066'!B61=9307,'MAY 2001 BTU CALCULATIONS'!$D$5,0)</f>
        <v>0.97150542100000004</v>
      </c>
      <c r="E61" s="1">
        <v>8821</v>
      </c>
      <c r="F61" s="52">
        <f t="shared" si="3"/>
        <v>8569.6493186410007</v>
      </c>
      <c r="G61" s="44">
        <f t="shared" si="0"/>
        <v>9.000000000000008E-3</v>
      </c>
      <c r="H61" s="1">
        <f t="shared" si="9"/>
        <v>8741.6110000000008</v>
      </c>
      <c r="I61" s="1">
        <f t="shared" si="10"/>
        <v>8492.5224747732318</v>
      </c>
      <c r="J61" s="28">
        <f t="shared" si="4"/>
        <v>604378.70755969977</v>
      </c>
      <c r="K61" s="28">
        <f>+H60+H61</f>
        <v>23793.91</v>
      </c>
      <c r="L61" s="28">
        <f>+I60+I61</f>
        <v>23389.345826833262</v>
      </c>
    </row>
    <row r="62" spans="1:12" x14ac:dyDescent="0.25">
      <c r="A62" s="14">
        <f>+A61+1</f>
        <v>37037</v>
      </c>
      <c r="B62">
        <v>9301</v>
      </c>
      <c r="C62">
        <v>9036</v>
      </c>
      <c r="D62">
        <f>IF(B62=9301,'MAY 2001 BTU CALCULATIONS'!$D$4,0)</f>
        <v>0.98967097000000004</v>
      </c>
      <c r="E62" s="1">
        <v>15189</v>
      </c>
      <c r="F62" s="52">
        <f t="shared" si="3"/>
        <v>15032.112363330001</v>
      </c>
      <c r="G62" s="44">
        <f t="shared" si="0"/>
        <v>9.000000000000008E-3</v>
      </c>
      <c r="H62" s="1">
        <f t="shared" si="9"/>
        <v>15052.298999999999</v>
      </c>
      <c r="I62" s="1">
        <f t="shared" si="10"/>
        <v>14896.823352060032</v>
      </c>
      <c r="J62" s="28">
        <f t="shared" si="4"/>
        <v>619275.53091175982</v>
      </c>
    </row>
    <row r="63" spans="1:12" x14ac:dyDescent="0.25">
      <c r="A63" s="14">
        <f>+A62</f>
        <v>37037</v>
      </c>
      <c r="B63">
        <v>9307</v>
      </c>
      <c r="C63">
        <v>9036</v>
      </c>
      <c r="D63">
        <f>IF('STORAGE CONTRACT #80066'!B63=9307,'MAY 2001 BTU CALCULATIONS'!$D$5,0)</f>
        <v>0.97150542100000004</v>
      </c>
      <c r="E63" s="1">
        <v>8821</v>
      </c>
      <c r="F63" s="52">
        <f t="shared" si="3"/>
        <v>8569.6493186410007</v>
      </c>
      <c r="G63" s="44">
        <f t="shared" si="0"/>
        <v>9.000000000000008E-3</v>
      </c>
      <c r="H63" s="1">
        <f t="shared" si="9"/>
        <v>8741.6110000000008</v>
      </c>
      <c r="I63" s="1">
        <f t="shared" si="10"/>
        <v>8492.5224747732318</v>
      </c>
      <c r="J63" s="28">
        <f t="shared" si="4"/>
        <v>627768.05338653305</v>
      </c>
      <c r="K63" s="28">
        <f>+H62+H63</f>
        <v>23793.91</v>
      </c>
      <c r="L63" s="28">
        <f>+I62+I63</f>
        <v>23389.345826833262</v>
      </c>
    </row>
    <row r="64" spans="1:12" x14ac:dyDescent="0.25">
      <c r="A64" s="14">
        <f>+A63+1</f>
        <v>37038</v>
      </c>
      <c r="B64">
        <v>9301</v>
      </c>
      <c r="C64">
        <v>9036</v>
      </c>
      <c r="D64">
        <f>IF(B64=9301,'MAY 2001 BTU CALCULATIONS'!$D$4,0)</f>
        <v>0.98967097000000004</v>
      </c>
      <c r="E64" s="1">
        <v>15189</v>
      </c>
      <c r="F64" s="52">
        <f t="shared" si="3"/>
        <v>15032.112363330001</v>
      </c>
      <c r="G64" s="44">
        <f t="shared" si="0"/>
        <v>9.000000000000008E-3</v>
      </c>
      <c r="H64" s="1">
        <f t="shared" si="9"/>
        <v>15052.298999999999</v>
      </c>
      <c r="I64" s="1">
        <f t="shared" si="10"/>
        <v>14896.823352060032</v>
      </c>
      <c r="J64" s="28">
        <f t="shared" si="4"/>
        <v>642664.8767385931</v>
      </c>
    </row>
    <row r="65" spans="1:12" x14ac:dyDescent="0.25">
      <c r="A65" s="14">
        <f>+A64</f>
        <v>37038</v>
      </c>
      <c r="B65">
        <v>9307</v>
      </c>
      <c r="C65">
        <v>9036</v>
      </c>
      <c r="D65">
        <f>IF('STORAGE CONTRACT #80066'!B65=9307,'MAY 2001 BTU CALCULATIONS'!$D$5,0)</f>
        <v>0.97150542100000004</v>
      </c>
      <c r="E65" s="1">
        <v>8821</v>
      </c>
      <c r="F65" s="52">
        <f t="shared" si="3"/>
        <v>8569.6493186410007</v>
      </c>
      <c r="G65" s="44">
        <f t="shared" si="0"/>
        <v>9.000000000000008E-3</v>
      </c>
      <c r="H65" s="1">
        <f t="shared" si="9"/>
        <v>8741.6110000000008</v>
      </c>
      <c r="I65" s="1">
        <f t="shared" si="10"/>
        <v>8492.5224747732318</v>
      </c>
      <c r="J65" s="28">
        <f t="shared" si="4"/>
        <v>651157.39921336633</v>
      </c>
      <c r="K65" s="28">
        <f>+H64+H65</f>
        <v>23793.91</v>
      </c>
      <c r="L65" s="28">
        <f>+I64+I65</f>
        <v>23389.345826833262</v>
      </c>
    </row>
    <row r="66" spans="1:12" x14ac:dyDescent="0.25">
      <c r="A66" s="14">
        <f>+A65+1</f>
        <v>37039</v>
      </c>
      <c r="B66">
        <v>9301</v>
      </c>
      <c r="C66">
        <v>9036</v>
      </c>
      <c r="D66">
        <f>IF(B66=9301,'MAY 2001 BTU CALCULATIONS'!$D$4,0)</f>
        <v>0.98967097000000004</v>
      </c>
      <c r="E66" s="1">
        <v>15189</v>
      </c>
      <c r="F66" s="52">
        <f t="shared" si="3"/>
        <v>15032.112363330001</v>
      </c>
      <c r="G66" s="44">
        <f t="shared" si="0"/>
        <v>9.000000000000008E-3</v>
      </c>
      <c r="H66" s="1">
        <f t="shared" si="9"/>
        <v>15052.298999999999</v>
      </c>
      <c r="I66" s="1">
        <f t="shared" si="10"/>
        <v>14896.823352060032</v>
      </c>
      <c r="J66" s="28">
        <f t="shared" si="4"/>
        <v>666054.22256542637</v>
      </c>
    </row>
    <row r="67" spans="1:12" x14ac:dyDescent="0.25">
      <c r="A67" s="14">
        <f>+A66</f>
        <v>37039</v>
      </c>
      <c r="B67">
        <v>9307</v>
      </c>
      <c r="C67">
        <v>9036</v>
      </c>
      <c r="D67">
        <f>IF('STORAGE CONTRACT #80066'!B67=9307,'MAY 2001 BTU CALCULATIONS'!$D$5,0)</f>
        <v>0.97150542100000004</v>
      </c>
      <c r="E67" s="1">
        <v>8821</v>
      </c>
      <c r="F67" s="52">
        <f t="shared" si="3"/>
        <v>8569.6493186410007</v>
      </c>
      <c r="G67" s="44">
        <f t="shared" si="0"/>
        <v>9.000000000000008E-3</v>
      </c>
      <c r="H67" s="1">
        <f t="shared" si="9"/>
        <v>8741.6110000000008</v>
      </c>
      <c r="I67" s="1">
        <f t="shared" si="10"/>
        <v>8492.5224747732318</v>
      </c>
      <c r="J67" s="28">
        <f t="shared" si="4"/>
        <v>674546.7450401996</v>
      </c>
      <c r="K67" s="28">
        <f>+H66+H67</f>
        <v>23793.91</v>
      </c>
      <c r="L67" s="28">
        <f>+I66+I67</f>
        <v>23389.345826833262</v>
      </c>
    </row>
    <row r="68" spans="1:12" x14ac:dyDescent="0.25">
      <c r="A68" s="14">
        <f>+A67+1</f>
        <v>37040</v>
      </c>
      <c r="B68">
        <v>9301</v>
      </c>
      <c r="C68">
        <v>9036</v>
      </c>
      <c r="D68">
        <f>IF(B68=9301,'MAY 2001 BTU CALCULATIONS'!$D$4,0)</f>
        <v>0.98967097000000004</v>
      </c>
      <c r="E68" s="1">
        <v>15189</v>
      </c>
      <c r="F68" s="52">
        <f t="shared" si="3"/>
        <v>15032.112363330001</v>
      </c>
      <c r="G68" s="44">
        <f t="shared" si="0"/>
        <v>9.000000000000008E-3</v>
      </c>
      <c r="H68" s="1">
        <f t="shared" si="9"/>
        <v>15052.298999999999</v>
      </c>
      <c r="I68" s="1">
        <f t="shared" si="10"/>
        <v>14896.823352060032</v>
      </c>
      <c r="J68" s="28">
        <f t="shared" si="4"/>
        <v>689443.56839225965</v>
      </c>
    </row>
    <row r="69" spans="1:12" x14ac:dyDescent="0.25">
      <c r="A69" s="14">
        <f>+A68</f>
        <v>37040</v>
      </c>
      <c r="B69">
        <v>9307</v>
      </c>
      <c r="C69">
        <v>9036</v>
      </c>
      <c r="D69">
        <f>IF('STORAGE CONTRACT #80066'!B69=9307,'MAY 2001 BTU CALCULATIONS'!$D$5,0)</f>
        <v>0.97150542100000004</v>
      </c>
      <c r="E69" s="1">
        <v>8821</v>
      </c>
      <c r="F69" s="52">
        <f t="shared" si="3"/>
        <v>8569.6493186410007</v>
      </c>
      <c r="G69" s="44">
        <f t="shared" si="0"/>
        <v>9.000000000000008E-3</v>
      </c>
      <c r="H69" s="1">
        <f t="shared" si="9"/>
        <v>8741.6110000000008</v>
      </c>
      <c r="I69" s="1">
        <f t="shared" si="10"/>
        <v>8492.5224747732318</v>
      </c>
      <c r="J69" s="28">
        <f t="shared" si="4"/>
        <v>697936.09086703288</v>
      </c>
      <c r="K69" s="28">
        <f>+H68+H69</f>
        <v>23793.91</v>
      </c>
      <c r="L69" s="28">
        <f>+I68+I69</f>
        <v>23389.345826833262</v>
      </c>
    </row>
    <row r="70" spans="1:12" x14ac:dyDescent="0.25">
      <c r="A70" s="14">
        <f>+A69+1</f>
        <v>37041</v>
      </c>
      <c r="B70">
        <v>9301</v>
      </c>
      <c r="C70">
        <v>9036</v>
      </c>
      <c r="D70">
        <f>IF(B70=9301,'MAY 2001 BTU CALCULATIONS'!$D$4,0)</f>
        <v>0.98967097000000004</v>
      </c>
      <c r="E70" s="1">
        <v>15189</v>
      </c>
      <c r="F70" s="52">
        <f t="shared" si="3"/>
        <v>15032.112363330001</v>
      </c>
      <c r="G70" s="44">
        <f t="shared" si="0"/>
        <v>9.000000000000008E-3</v>
      </c>
      <c r="H70" s="1">
        <f t="shared" si="9"/>
        <v>15052.298999999999</v>
      </c>
      <c r="I70" s="1">
        <f t="shared" si="10"/>
        <v>14896.823352060032</v>
      </c>
      <c r="J70" s="28">
        <f t="shared" si="4"/>
        <v>712832.91421909293</v>
      </c>
    </row>
    <row r="71" spans="1:12" x14ac:dyDescent="0.25">
      <c r="A71" s="14">
        <f>+A70</f>
        <v>37041</v>
      </c>
      <c r="B71">
        <v>9307</v>
      </c>
      <c r="C71">
        <v>9036</v>
      </c>
      <c r="D71">
        <f>IF('STORAGE CONTRACT #80066'!B71=9307,'MAY 2001 BTU CALCULATIONS'!$D$5,0)</f>
        <v>0.97150542100000004</v>
      </c>
      <c r="E71" s="1">
        <v>8821</v>
      </c>
      <c r="F71" s="52">
        <f t="shared" si="3"/>
        <v>8569.6493186410007</v>
      </c>
      <c r="G71" s="44">
        <f t="shared" si="0"/>
        <v>9.000000000000008E-3</v>
      </c>
      <c r="H71" s="1">
        <f t="shared" si="9"/>
        <v>8741.6110000000008</v>
      </c>
      <c r="I71" s="1">
        <f t="shared" si="10"/>
        <v>8492.5224747732318</v>
      </c>
      <c r="J71" s="28">
        <f t="shared" si="4"/>
        <v>721325.43669386616</v>
      </c>
      <c r="K71" s="28">
        <f>+H70+H71</f>
        <v>23793.91</v>
      </c>
      <c r="L71" s="28">
        <f>+I70+I71</f>
        <v>23389.345826833262</v>
      </c>
    </row>
    <row r="72" spans="1:12" x14ac:dyDescent="0.25">
      <c r="A72" s="14">
        <f>+A71+1</f>
        <v>37042</v>
      </c>
      <c r="B72">
        <v>9301</v>
      </c>
      <c r="C72">
        <v>9036</v>
      </c>
      <c r="D72">
        <f>IF(B72=9301,'MAY 2001 BTU CALCULATIONS'!$D$4,0)</f>
        <v>0.98967097000000004</v>
      </c>
      <c r="E72" s="1">
        <v>15189</v>
      </c>
      <c r="F72" s="52">
        <f t="shared" si="3"/>
        <v>15032.112363330001</v>
      </c>
      <c r="G72" s="44">
        <f t="shared" si="0"/>
        <v>9.000000000000008E-3</v>
      </c>
      <c r="H72" s="1">
        <f t="shared" si="9"/>
        <v>15052.298999999999</v>
      </c>
      <c r="I72" s="1">
        <f t="shared" si="10"/>
        <v>14896.823352060032</v>
      </c>
      <c r="J72" s="28">
        <f t="shared" si="4"/>
        <v>736222.2600459262</v>
      </c>
    </row>
    <row r="73" spans="1:12" x14ac:dyDescent="0.25">
      <c r="A73" s="14">
        <f>+A72</f>
        <v>37042</v>
      </c>
      <c r="B73">
        <v>9307</v>
      </c>
      <c r="C73">
        <v>9036</v>
      </c>
      <c r="D73">
        <f>IF('STORAGE CONTRACT #80066'!B73=9307,'MAY 2001 BTU CALCULATIONS'!$D$5,0)</f>
        <v>0.97150542100000004</v>
      </c>
      <c r="E73" s="1">
        <v>8821</v>
      </c>
      <c r="F73" s="52">
        <f t="shared" si="3"/>
        <v>8569.6493186410007</v>
      </c>
      <c r="G73" s="44">
        <f t="shared" si="0"/>
        <v>9.000000000000008E-3</v>
      </c>
      <c r="H73" s="1">
        <f t="shared" si="9"/>
        <v>8741.6110000000008</v>
      </c>
      <c r="I73" s="1">
        <f t="shared" si="10"/>
        <v>8492.5224747732318</v>
      </c>
      <c r="J73" s="28">
        <f t="shared" si="4"/>
        <v>744714.78252069943</v>
      </c>
      <c r="K73" s="28">
        <f>+H72+H73</f>
        <v>23793.91</v>
      </c>
      <c r="L73" s="28">
        <f>+I72+I73</f>
        <v>23389.345826833262</v>
      </c>
    </row>
    <row r="74" spans="1:12" x14ac:dyDescent="0.25">
      <c r="A74" s="14"/>
      <c r="E74" s="1"/>
      <c r="I74" s="1"/>
      <c r="J74" s="28"/>
    </row>
    <row r="75" spans="1:12" s="5" customFormat="1" x14ac:dyDescent="0.25">
      <c r="B75" s="5" t="s">
        <v>55</v>
      </c>
      <c r="E75" s="16">
        <f>SUM(E14:E73)</f>
        <v>763763</v>
      </c>
      <c r="F75" s="53">
        <f t="shared" ref="F75:L75" si="11">SUM(F14:F73)</f>
        <v>751478.08528829424</v>
      </c>
      <c r="G75" s="45"/>
      <c r="H75" s="16">
        <f t="shared" si="11"/>
        <v>756889.13300000003</v>
      </c>
      <c r="I75" s="16">
        <f t="shared" si="11"/>
        <v>744714.78252069943</v>
      </c>
      <c r="J75" s="16"/>
      <c r="K75" s="16">
        <f>SUM(K14:K73)</f>
        <v>756889.13300000015</v>
      </c>
      <c r="L75" s="16">
        <f t="shared" si="11"/>
        <v>744714.78252069955</v>
      </c>
    </row>
    <row r="76" spans="1:12" ht="13.8" thickBot="1" x14ac:dyDescent="0.3">
      <c r="E76" s="1"/>
    </row>
    <row r="77" spans="1:12" s="5" customFormat="1" x14ac:dyDescent="0.25">
      <c r="A77" s="30" t="s">
        <v>58</v>
      </c>
      <c r="B77" s="31"/>
      <c r="C77" s="32"/>
      <c r="D77" s="32"/>
      <c r="E77" s="33" t="s">
        <v>64</v>
      </c>
      <c r="F77" s="55"/>
      <c r="G77" s="47"/>
      <c r="H77" s="34" t="s">
        <v>65</v>
      </c>
      <c r="I77" s="29"/>
      <c r="J77" s="59" t="s">
        <v>67</v>
      </c>
      <c r="K77" s="60">
        <f>+K14</f>
        <v>19187.741999999998</v>
      </c>
      <c r="L77" s="61">
        <f>+L14</f>
        <v>18767.557984609768</v>
      </c>
    </row>
    <row r="78" spans="1:12" x14ac:dyDescent="0.25">
      <c r="A78" s="35" t="s">
        <v>53</v>
      </c>
      <c r="B78" s="36" t="s">
        <v>56</v>
      </c>
      <c r="C78" s="37"/>
      <c r="D78" s="37"/>
      <c r="E78" s="36">
        <v>756811</v>
      </c>
      <c r="F78" s="56"/>
      <c r="G78" s="48"/>
      <c r="H78" s="38">
        <f>+E78*0.991</f>
        <v>749999.701</v>
      </c>
      <c r="I78" s="28"/>
      <c r="J78" s="62" t="s">
        <v>66</v>
      </c>
      <c r="K78" s="63">
        <f>SUM(K15:K73)</f>
        <v>737701.39100000006</v>
      </c>
      <c r="L78" s="64">
        <f>SUM(L15:L73)</f>
        <v>725947.22453608981</v>
      </c>
    </row>
    <row r="79" spans="1:12" x14ac:dyDescent="0.25">
      <c r="A79" s="35" t="s">
        <v>54</v>
      </c>
      <c r="B79" s="36" t="s">
        <v>57</v>
      </c>
      <c r="C79" s="37"/>
      <c r="D79" s="37"/>
      <c r="E79" s="36"/>
      <c r="F79" s="56"/>
      <c r="G79" s="48"/>
      <c r="H79" s="38"/>
      <c r="I79" s="28"/>
      <c r="J79" s="62" t="s">
        <v>68</v>
      </c>
      <c r="K79" s="63">
        <v>756811</v>
      </c>
      <c r="L79" s="65">
        <v>750000</v>
      </c>
    </row>
    <row r="80" spans="1:12" x14ac:dyDescent="0.25">
      <c r="A80" s="35"/>
      <c r="B80" s="36"/>
      <c r="C80" s="37"/>
      <c r="D80" s="37"/>
      <c r="E80" s="36"/>
      <c r="F80" s="56"/>
      <c r="G80" s="48"/>
      <c r="H80" s="38"/>
      <c r="J80" s="62" t="s">
        <v>69</v>
      </c>
      <c r="K80" s="63">
        <v>756811</v>
      </c>
      <c r="L80" s="65">
        <v>750000</v>
      </c>
    </row>
    <row r="81" spans="1:12" x14ac:dyDescent="0.25">
      <c r="A81" s="39"/>
      <c r="B81" s="37"/>
      <c r="C81" s="37"/>
      <c r="D81" s="37"/>
      <c r="E81" s="36"/>
      <c r="F81" s="56"/>
      <c r="G81" s="48"/>
      <c r="H81" s="38"/>
      <c r="J81" s="62" t="s">
        <v>70</v>
      </c>
      <c r="K81" s="63">
        <v>756811</v>
      </c>
      <c r="L81" s="65">
        <v>750000</v>
      </c>
    </row>
    <row r="82" spans="1:12" x14ac:dyDescent="0.25">
      <c r="A82" s="39" t="s">
        <v>52</v>
      </c>
      <c r="B82" s="37"/>
      <c r="C82" s="37"/>
      <c r="D82" s="37"/>
      <c r="E82" s="36">
        <f>+E75-E78</f>
        <v>6952</v>
      </c>
      <c r="F82" s="56"/>
      <c r="G82" s="48"/>
      <c r="H82" s="38">
        <f>+H75-H78</f>
        <v>6889.4320000000298</v>
      </c>
      <c r="I82" s="1"/>
      <c r="J82" s="62" t="s">
        <v>71</v>
      </c>
      <c r="K82" s="63">
        <v>756811</v>
      </c>
      <c r="L82" s="65">
        <v>750000</v>
      </c>
    </row>
    <row r="83" spans="1:12" x14ac:dyDescent="0.25">
      <c r="A83" s="40"/>
      <c r="B83" s="41"/>
      <c r="C83" s="41"/>
      <c r="D83" s="41"/>
      <c r="E83" s="42"/>
      <c r="F83" s="57"/>
      <c r="G83" s="49"/>
      <c r="H83" s="43"/>
      <c r="J83" s="62" t="s">
        <v>72</v>
      </c>
      <c r="K83" s="63">
        <v>756811</v>
      </c>
      <c r="L83" s="65">
        <v>750000</v>
      </c>
    </row>
    <row r="84" spans="1:12" x14ac:dyDescent="0.25">
      <c r="E84" s="1"/>
      <c r="J84" s="62"/>
      <c r="K84" s="37"/>
      <c r="L84" s="66"/>
    </row>
    <row r="85" spans="1:12" x14ac:dyDescent="0.25">
      <c r="E85" s="1"/>
      <c r="J85" s="62" t="s">
        <v>73</v>
      </c>
      <c r="K85" s="63">
        <f>SUM(K77:K84)</f>
        <v>4540944.1329999994</v>
      </c>
      <c r="L85" s="64">
        <f>SUM(L77:L84)</f>
        <v>4494714.7825206993</v>
      </c>
    </row>
    <row r="86" spans="1:12" x14ac:dyDescent="0.25">
      <c r="E86" s="1"/>
      <c r="J86" s="62"/>
      <c r="K86" s="63"/>
      <c r="L86" s="64"/>
    </row>
    <row r="87" spans="1:12" x14ac:dyDescent="0.25">
      <c r="E87" s="1"/>
      <c r="J87" s="62" t="s">
        <v>74</v>
      </c>
      <c r="K87" s="63"/>
      <c r="L87" s="64"/>
    </row>
    <row r="88" spans="1:12" ht="13.8" thickBot="1" x14ac:dyDescent="0.3">
      <c r="E88" s="1"/>
      <c r="J88" s="67"/>
      <c r="K88" s="68"/>
      <c r="L88" s="69"/>
    </row>
    <row r="89" spans="1:12" x14ac:dyDescent="0.25">
      <c r="E89" s="1"/>
    </row>
    <row r="90" spans="1:12" x14ac:dyDescent="0.25">
      <c r="E90" s="1"/>
    </row>
    <row r="91" spans="1:12" x14ac:dyDescent="0.25">
      <c r="E91" s="1"/>
    </row>
    <row r="92" spans="1:12" x14ac:dyDescent="0.25">
      <c r="E92" s="1"/>
    </row>
    <row r="93" spans="1:12" x14ac:dyDescent="0.25">
      <c r="E93" s="1"/>
    </row>
    <row r="94" spans="1:12" x14ac:dyDescent="0.25">
      <c r="E94" s="1"/>
    </row>
    <row r="95" spans="1:12" x14ac:dyDescent="0.25">
      <c r="E95" s="1"/>
    </row>
    <row r="96" spans="1:12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  <row r="122" spans="5:5" x14ac:dyDescent="0.25">
      <c r="E122" s="1"/>
    </row>
    <row r="123" spans="5:5" x14ac:dyDescent="0.25">
      <c r="E123" s="1"/>
    </row>
    <row r="124" spans="5:5" x14ac:dyDescent="0.25">
      <c r="E124" s="1"/>
    </row>
    <row r="125" spans="5:5" x14ac:dyDescent="0.25">
      <c r="E125" s="1"/>
    </row>
    <row r="126" spans="5:5" x14ac:dyDescent="0.25">
      <c r="E126" s="1"/>
    </row>
    <row r="127" spans="5:5" x14ac:dyDescent="0.25">
      <c r="E127" s="1"/>
    </row>
    <row r="128" spans="5:5" x14ac:dyDescent="0.25">
      <c r="E128" s="1"/>
    </row>
    <row r="129" spans="5:5" x14ac:dyDescent="0.25">
      <c r="E129" s="1"/>
    </row>
    <row r="130" spans="5:5" x14ac:dyDescent="0.25">
      <c r="E130" s="1"/>
    </row>
    <row r="131" spans="5:5" x14ac:dyDescent="0.25">
      <c r="E131" s="1"/>
    </row>
    <row r="132" spans="5:5" x14ac:dyDescent="0.25">
      <c r="E132" s="1"/>
    </row>
    <row r="133" spans="5:5" x14ac:dyDescent="0.25">
      <c r="E133" s="1"/>
    </row>
    <row r="134" spans="5:5" x14ac:dyDescent="0.25">
      <c r="E134" s="1"/>
    </row>
    <row r="135" spans="5:5" x14ac:dyDescent="0.25">
      <c r="E135" s="1"/>
    </row>
    <row r="136" spans="5:5" x14ac:dyDescent="0.25">
      <c r="E136" s="1"/>
    </row>
    <row r="137" spans="5:5" x14ac:dyDescent="0.25">
      <c r="E137" s="1"/>
    </row>
    <row r="138" spans="5:5" x14ac:dyDescent="0.25">
      <c r="E138" s="1"/>
    </row>
    <row r="139" spans="5:5" x14ac:dyDescent="0.25">
      <c r="E139" s="1"/>
    </row>
    <row r="140" spans="5:5" x14ac:dyDescent="0.25">
      <c r="E140" s="1"/>
    </row>
    <row r="141" spans="5:5" x14ac:dyDescent="0.25">
      <c r="E141" s="1"/>
    </row>
    <row r="142" spans="5:5" x14ac:dyDescent="0.25">
      <c r="E142" s="1"/>
    </row>
    <row r="143" spans="5:5" x14ac:dyDescent="0.25">
      <c r="E143" s="1"/>
    </row>
    <row r="144" spans="5:5" x14ac:dyDescent="0.25">
      <c r="E144" s="1"/>
    </row>
    <row r="145" spans="5:5" x14ac:dyDescent="0.25">
      <c r="E145" s="1"/>
    </row>
    <row r="146" spans="5:5" x14ac:dyDescent="0.25">
      <c r="E146" s="1"/>
    </row>
    <row r="147" spans="5:5" x14ac:dyDescent="0.25">
      <c r="E147" s="1"/>
    </row>
    <row r="148" spans="5:5" x14ac:dyDescent="0.25">
      <c r="E148" s="1"/>
    </row>
    <row r="149" spans="5:5" x14ac:dyDescent="0.25">
      <c r="E149" s="1"/>
    </row>
    <row r="150" spans="5:5" x14ac:dyDescent="0.25">
      <c r="E150" s="1"/>
    </row>
    <row r="151" spans="5:5" x14ac:dyDescent="0.25">
      <c r="E151" s="1"/>
    </row>
    <row r="152" spans="5:5" x14ac:dyDescent="0.25">
      <c r="E152" s="1"/>
    </row>
    <row r="153" spans="5:5" x14ac:dyDescent="0.25">
      <c r="E153" s="1"/>
    </row>
    <row r="154" spans="5:5" x14ac:dyDescent="0.25">
      <c r="E154" s="1"/>
    </row>
    <row r="155" spans="5:5" x14ac:dyDescent="0.25">
      <c r="E155" s="1"/>
    </row>
    <row r="156" spans="5:5" x14ac:dyDescent="0.25">
      <c r="E156" s="1"/>
    </row>
    <row r="157" spans="5:5" x14ac:dyDescent="0.25">
      <c r="E157" s="1"/>
    </row>
    <row r="158" spans="5:5" x14ac:dyDescent="0.25">
      <c r="E158" s="1"/>
    </row>
    <row r="159" spans="5:5" x14ac:dyDescent="0.25">
      <c r="E159" s="1"/>
    </row>
    <row r="160" spans="5:5" x14ac:dyDescent="0.25">
      <c r="E160" s="1"/>
    </row>
    <row r="161" spans="5:5" x14ac:dyDescent="0.25">
      <c r="E161" s="1"/>
    </row>
    <row r="162" spans="5:5" x14ac:dyDescent="0.25">
      <c r="E162" s="1"/>
    </row>
    <row r="163" spans="5:5" x14ac:dyDescent="0.25">
      <c r="E163" s="1"/>
    </row>
    <row r="164" spans="5:5" x14ac:dyDescent="0.25">
      <c r="E164" s="1"/>
    </row>
    <row r="165" spans="5:5" x14ac:dyDescent="0.25">
      <c r="E165" s="1"/>
    </row>
    <row r="166" spans="5:5" x14ac:dyDescent="0.25">
      <c r="E166" s="1"/>
    </row>
    <row r="167" spans="5:5" x14ac:dyDescent="0.25">
      <c r="E167" s="1"/>
    </row>
    <row r="168" spans="5:5" x14ac:dyDescent="0.25">
      <c r="E168" s="1"/>
    </row>
    <row r="169" spans="5:5" x14ac:dyDescent="0.25">
      <c r="E169" s="1"/>
    </row>
    <row r="170" spans="5:5" x14ac:dyDescent="0.25">
      <c r="E170" s="1"/>
    </row>
    <row r="171" spans="5:5" x14ac:dyDescent="0.25">
      <c r="E171" s="1"/>
    </row>
    <row r="172" spans="5:5" x14ac:dyDescent="0.25">
      <c r="E172" s="1"/>
    </row>
    <row r="173" spans="5:5" x14ac:dyDescent="0.25">
      <c r="E173" s="1"/>
    </row>
    <row r="174" spans="5:5" x14ac:dyDescent="0.25">
      <c r="E174" s="1"/>
    </row>
    <row r="175" spans="5:5" x14ac:dyDescent="0.25">
      <c r="E175" s="1"/>
    </row>
    <row r="176" spans="5:5" x14ac:dyDescent="0.25">
      <c r="E176" s="1"/>
    </row>
    <row r="177" spans="5:5" x14ac:dyDescent="0.25">
      <c r="E177" s="1"/>
    </row>
    <row r="178" spans="5:5" x14ac:dyDescent="0.25">
      <c r="E178" s="1"/>
    </row>
    <row r="179" spans="5:5" x14ac:dyDescent="0.25">
      <c r="E179" s="1"/>
    </row>
    <row r="180" spans="5:5" x14ac:dyDescent="0.25">
      <c r="E180" s="1"/>
    </row>
    <row r="181" spans="5:5" x14ac:dyDescent="0.25">
      <c r="E181" s="1"/>
    </row>
    <row r="182" spans="5:5" x14ac:dyDescent="0.25">
      <c r="E182" s="1"/>
    </row>
    <row r="183" spans="5:5" x14ac:dyDescent="0.25">
      <c r="E183" s="1"/>
    </row>
    <row r="184" spans="5:5" x14ac:dyDescent="0.25">
      <c r="E184" s="1"/>
    </row>
    <row r="185" spans="5:5" x14ac:dyDescent="0.25">
      <c r="E185" s="1"/>
    </row>
    <row r="186" spans="5:5" x14ac:dyDescent="0.25">
      <c r="E186" s="1"/>
    </row>
    <row r="187" spans="5:5" x14ac:dyDescent="0.25">
      <c r="E187" s="1"/>
    </row>
    <row r="188" spans="5:5" x14ac:dyDescent="0.25">
      <c r="E188" s="1"/>
    </row>
    <row r="189" spans="5:5" x14ac:dyDescent="0.25">
      <c r="E189" s="1"/>
    </row>
    <row r="190" spans="5:5" x14ac:dyDescent="0.25">
      <c r="E190" s="1"/>
    </row>
    <row r="191" spans="5:5" x14ac:dyDescent="0.25">
      <c r="E191" s="1"/>
    </row>
    <row r="192" spans="5:5" x14ac:dyDescent="0.25">
      <c r="E192" s="1"/>
    </row>
    <row r="193" spans="5:5" x14ac:dyDescent="0.25">
      <c r="E193" s="1"/>
    </row>
    <row r="194" spans="5:5" x14ac:dyDescent="0.25">
      <c r="E194" s="1"/>
    </row>
    <row r="195" spans="5:5" x14ac:dyDescent="0.25">
      <c r="E195" s="1"/>
    </row>
    <row r="196" spans="5:5" x14ac:dyDescent="0.25">
      <c r="E196" s="1"/>
    </row>
    <row r="197" spans="5:5" x14ac:dyDescent="0.25">
      <c r="E197" s="1"/>
    </row>
    <row r="198" spans="5:5" x14ac:dyDescent="0.25">
      <c r="E198" s="1"/>
    </row>
    <row r="199" spans="5:5" x14ac:dyDescent="0.25">
      <c r="E199" s="1"/>
    </row>
    <row r="200" spans="5:5" x14ac:dyDescent="0.25">
      <c r="E200" s="1"/>
    </row>
    <row r="201" spans="5:5" x14ac:dyDescent="0.25">
      <c r="E201" s="1"/>
    </row>
    <row r="202" spans="5:5" x14ac:dyDescent="0.25">
      <c r="E202" s="1"/>
    </row>
    <row r="203" spans="5:5" x14ac:dyDescent="0.25">
      <c r="E203" s="1"/>
    </row>
    <row r="204" spans="5:5" x14ac:dyDescent="0.25">
      <c r="E204" s="1"/>
    </row>
    <row r="205" spans="5:5" x14ac:dyDescent="0.25">
      <c r="E205" s="1"/>
    </row>
    <row r="206" spans="5:5" x14ac:dyDescent="0.25">
      <c r="E206" s="1"/>
    </row>
    <row r="207" spans="5:5" x14ac:dyDescent="0.25">
      <c r="E207" s="1"/>
    </row>
    <row r="208" spans="5:5" x14ac:dyDescent="0.25">
      <c r="E208" s="1"/>
    </row>
    <row r="209" spans="5:5" x14ac:dyDescent="0.25">
      <c r="E209" s="1"/>
    </row>
    <row r="210" spans="5:5" x14ac:dyDescent="0.25">
      <c r="E210" s="1"/>
    </row>
    <row r="211" spans="5:5" x14ac:dyDescent="0.25">
      <c r="E211" s="1"/>
    </row>
    <row r="212" spans="5:5" x14ac:dyDescent="0.25">
      <c r="E212" s="1"/>
    </row>
    <row r="213" spans="5:5" x14ac:dyDescent="0.25">
      <c r="E213" s="1"/>
    </row>
    <row r="214" spans="5:5" x14ac:dyDescent="0.25">
      <c r="E214" s="1"/>
    </row>
    <row r="215" spans="5:5" x14ac:dyDescent="0.25">
      <c r="E215" s="1"/>
    </row>
    <row r="216" spans="5:5" x14ac:dyDescent="0.25">
      <c r="E216" s="1"/>
    </row>
    <row r="217" spans="5:5" x14ac:dyDescent="0.25">
      <c r="E217" s="1"/>
    </row>
    <row r="218" spans="5:5" x14ac:dyDescent="0.25">
      <c r="E218" s="1"/>
    </row>
    <row r="219" spans="5:5" x14ac:dyDescent="0.25">
      <c r="E219" s="1"/>
    </row>
    <row r="220" spans="5:5" x14ac:dyDescent="0.25">
      <c r="E220" s="1"/>
    </row>
    <row r="221" spans="5:5" x14ac:dyDescent="0.25">
      <c r="E221" s="1"/>
    </row>
    <row r="222" spans="5:5" x14ac:dyDescent="0.25">
      <c r="E222" s="1"/>
    </row>
    <row r="223" spans="5:5" x14ac:dyDescent="0.25">
      <c r="E223" s="1"/>
    </row>
    <row r="224" spans="5:5" x14ac:dyDescent="0.25">
      <c r="E224" s="1"/>
    </row>
    <row r="225" spans="5:5" x14ac:dyDescent="0.25">
      <c r="E225" s="1"/>
    </row>
    <row r="226" spans="5:5" x14ac:dyDescent="0.25">
      <c r="E226" s="1"/>
    </row>
    <row r="227" spans="5:5" x14ac:dyDescent="0.25">
      <c r="E227" s="1"/>
    </row>
    <row r="228" spans="5:5" x14ac:dyDescent="0.25">
      <c r="E228" s="1"/>
    </row>
    <row r="229" spans="5:5" x14ac:dyDescent="0.25">
      <c r="E229" s="1"/>
    </row>
    <row r="230" spans="5:5" x14ac:dyDescent="0.25">
      <c r="E230" s="1"/>
    </row>
    <row r="231" spans="5:5" x14ac:dyDescent="0.25">
      <c r="E231" s="1"/>
    </row>
    <row r="232" spans="5:5" x14ac:dyDescent="0.25">
      <c r="E232" s="1"/>
    </row>
    <row r="233" spans="5:5" x14ac:dyDescent="0.25">
      <c r="E233" s="1"/>
    </row>
    <row r="234" spans="5:5" x14ac:dyDescent="0.25">
      <c r="E234" s="1"/>
    </row>
    <row r="235" spans="5:5" x14ac:dyDescent="0.25">
      <c r="E235" s="1"/>
    </row>
    <row r="236" spans="5:5" x14ac:dyDescent="0.25">
      <c r="E236" s="1"/>
    </row>
    <row r="237" spans="5:5" x14ac:dyDescent="0.25">
      <c r="E237" s="1"/>
    </row>
    <row r="238" spans="5:5" x14ac:dyDescent="0.25">
      <c r="E238" s="1"/>
    </row>
    <row r="239" spans="5:5" x14ac:dyDescent="0.25">
      <c r="E239" s="1"/>
    </row>
    <row r="240" spans="5:5" x14ac:dyDescent="0.25">
      <c r="E240" s="1"/>
    </row>
    <row r="241" spans="5:5" x14ac:dyDescent="0.25">
      <c r="E241" s="1"/>
    </row>
    <row r="242" spans="5:5" x14ac:dyDescent="0.25">
      <c r="E242" s="1"/>
    </row>
    <row r="243" spans="5:5" x14ac:dyDescent="0.25">
      <c r="E243" s="1"/>
    </row>
    <row r="244" spans="5:5" x14ac:dyDescent="0.25">
      <c r="E244" s="1"/>
    </row>
    <row r="245" spans="5:5" x14ac:dyDescent="0.25">
      <c r="E245" s="1"/>
    </row>
    <row r="246" spans="5:5" x14ac:dyDescent="0.25">
      <c r="E246" s="1"/>
    </row>
    <row r="247" spans="5:5" x14ac:dyDescent="0.25">
      <c r="E247" s="1"/>
    </row>
    <row r="248" spans="5:5" x14ac:dyDescent="0.25">
      <c r="E248" s="1"/>
    </row>
    <row r="249" spans="5:5" x14ac:dyDescent="0.25">
      <c r="E249" s="1"/>
    </row>
    <row r="250" spans="5:5" x14ac:dyDescent="0.25">
      <c r="E250" s="1"/>
    </row>
    <row r="251" spans="5:5" x14ac:dyDescent="0.25">
      <c r="E251" s="1"/>
    </row>
    <row r="252" spans="5:5" x14ac:dyDescent="0.25">
      <c r="E252" s="1"/>
    </row>
    <row r="253" spans="5:5" x14ac:dyDescent="0.25">
      <c r="E253" s="1"/>
    </row>
    <row r="254" spans="5:5" x14ac:dyDescent="0.25">
      <c r="E254" s="1"/>
    </row>
    <row r="255" spans="5:5" x14ac:dyDescent="0.25">
      <c r="E255" s="1"/>
    </row>
    <row r="256" spans="5:5" x14ac:dyDescent="0.25">
      <c r="E256" s="1"/>
    </row>
    <row r="257" spans="5:5" x14ac:dyDescent="0.25">
      <c r="E257" s="1"/>
    </row>
    <row r="258" spans="5:5" x14ac:dyDescent="0.25">
      <c r="E258" s="1"/>
    </row>
    <row r="259" spans="5:5" x14ac:dyDescent="0.25">
      <c r="E259" s="1"/>
    </row>
    <row r="260" spans="5:5" x14ac:dyDescent="0.25">
      <c r="E260" s="1"/>
    </row>
    <row r="261" spans="5:5" x14ac:dyDescent="0.25">
      <c r="E261" s="1"/>
    </row>
    <row r="262" spans="5:5" x14ac:dyDescent="0.25">
      <c r="E262" s="1"/>
    </row>
    <row r="263" spans="5:5" x14ac:dyDescent="0.25">
      <c r="E263" s="1"/>
    </row>
    <row r="264" spans="5:5" x14ac:dyDescent="0.25">
      <c r="E264" s="1"/>
    </row>
    <row r="265" spans="5:5" x14ac:dyDescent="0.25">
      <c r="E265" s="1"/>
    </row>
    <row r="266" spans="5:5" x14ac:dyDescent="0.25">
      <c r="E266" s="1"/>
    </row>
    <row r="267" spans="5:5" x14ac:dyDescent="0.25">
      <c r="E267" s="1"/>
    </row>
    <row r="268" spans="5:5" x14ac:dyDescent="0.25">
      <c r="E268" s="1"/>
    </row>
    <row r="269" spans="5:5" x14ac:dyDescent="0.25">
      <c r="E269" s="1"/>
    </row>
    <row r="270" spans="5:5" x14ac:dyDescent="0.25">
      <c r="E270" s="1"/>
    </row>
    <row r="271" spans="5:5" x14ac:dyDescent="0.25">
      <c r="E271" s="1"/>
    </row>
    <row r="272" spans="5:5" x14ac:dyDescent="0.25">
      <c r="E272" s="1"/>
    </row>
    <row r="273" spans="5:5" x14ac:dyDescent="0.25">
      <c r="E273" s="1"/>
    </row>
    <row r="274" spans="5:5" x14ac:dyDescent="0.25">
      <c r="E274" s="1"/>
    </row>
    <row r="275" spans="5:5" x14ac:dyDescent="0.25">
      <c r="E275" s="1"/>
    </row>
    <row r="276" spans="5:5" x14ac:dyDescent="0.25">
      <c r="E276" s="1"/>
    </row>
    <row r="277" spans="5:5" x14ac:dyDescent="0.25">
      <c r="E277" s="1"/>
    </row>
    <row r="278" spans="5:5" x14ac:dyDescent="0.25">
      <c r="E278" s="1"/>
    </row>
    <row r="279" spans="5:5" x14ac:dyDescent="0.25">
      <c r="E279" s="1"/>
    </row>
    <row r="280" spans="5:5" x14ac:dyDescent="0.25">
      <c r="E280" s="1"/>
    </row>
    <row r="281" spans="5:5" x14ac:dyDescent="0.25">
      <c r="E281" s="1"/>
    </row>
    <row r="282" spans="5:5" x14ac:dyDescent="0.25">
      <c r="E282" s="1"/>
    </row>
    <row r="283" spans="5:5" x14ac:dyDescent="0.25">
      <c r="E283" s="1"/>
    </row>
    <row r="284" spans="5:5" x14ac:dyDescent="0.25">
      <c r="E284" s="1"/>
    </row>
    <row r="285" spans="5:5" x14ac:dyDescent="0.25">
      <c r="E285" s="1"/>
    </row>
    <row r="286" spans="5:5" x14ac:dyDescent="0.25">
      <c r="E286" s="1"/>
    </row>
    <row r="287" spans="5:5" x14ac:dyDescent="0.25">
      <c r="E287" s="1"/>
    </row>
    <row r="288" spans="5:5" x14ac:dyDescent="0.25">
      <c r="E288" s="1"/>
    </row>
    <row r="289" spans="5:5" x14ac:dyDescent="0.25">
      <c r="E289" s="1"/>
    </row>
    <row r="290" spans="5:5" x14ac:dyDescent="0.25">
      <c r="E290" s="1"/>
    </row>
    <row r="291" spans="5:5" x14ac:dyDescent="0.25">
      <c r="E291" s="1"/>
    </row>
    <row r="292" spans="5:5" x14ac:dyDescent="0.25">
      <c r="E292" s="1"/>
    </row>
    <row r="293" spans="5:5" x14ac:dyDescent="0.25">
      <c r="E293" s="1"/>
    </row>
    <row r="294" spans="5:5" x14ac:dyDescent="0.25">
      <c r="E294" s="1"/>
    </row>
    <row r="295" spans="5:5" x14ac:dyDescent="0.25">
      <c r="E295" s="1"/>
    </row>
    <row r="296" spans="5:5" x14ac:dyDescent="0.25">
      <c r="E296" s="1"/>
    </row>
    <row r="297" spans="5:5" x14ac:dyDescent="0.25">
      <c r="E297" s="1"/>
    </row>
    <row r="298" spans="5:5" x14ac:dyDescent="0.25">
      <c r="E298" s="1"/>
    </row>
    <row r="299" spans="5:5" x14ac:dyDescent="0.25">
      <c r="E299" s="1"/>
    </row>
    <row r="300" spans="5:5" x14ac:dyDescent="0.25">
      <c r="E300" s="1"/>
    </row>
    <row r="301" spans="5:5" x14ac:dyDescent="0.25">
      <c r="E301" s="1"/>
    </row>
    <row r="302" spans="5:5" x14ac:dyDescent="0.25">
      <c r="E302" s="1"/>
    </row>
    <row r="303" spans="5:5" x14ac:dyDescent="0.25">
      <c r="E303" s="1"/>
    </row>
    <row r="304" spans="5:5" x14ac:dyDescent="0.25">
      <c r="E304" s="1"/>
    </row>
    <row r="305" spans="5:5" x14ac:dyDescent="0.25">
      <c r="E305" s="1"/>
    </row>
    <row r="306" spans="5:5" x14ac:dyDescent="0.25">
      <c r="E306" s="1"/>
    </row>
    <row r="307" spans="5:5" x14ac:dyDescent="0.25">
      <c r="E307" s="1"/>
    </row>
    <row r="308" spans="5:5" x14ac:dyDescent="0.25">
      <c r="E308" s="1"/>
    </row>
    <row r="309" spans="5:5" x14ac:dyDescent="0.25">
      <c r="E309" s="1"/>
    </row>
    <row r="310" spans="5:5" x14ac:dyDescent="0.25">
      <c r="E310" s="1"/>
    </row>
    <row r="311" spans="5:5" x14ac:dyDescent="0.25">
      <c r="E311" s="1"/>
    </row>
    <row r="312" spans="5:5" x14ac:dyDescent="0.25">
      <c r="E312" s="1"/>
    </row>
    <row r="313" spans="5:5" x14ac:dyDescent="0.25">
      <c r="E313" s="1"/>
    </row>
    <row r="314" spans="5:5" x14ac:dyDescent="0.25">
      <c r="E314" s="1"/>
    </row>
    <row r="315" spans="5:5" x14ac:dyDescent="0.25">
      <c r="E315" s="1"/>
    </row>
    <row r="316" spans="5:5" x14ac:dyDescent="0.25">
      <c r="E316" s="1"/>
    </row>
    <row r="317" spans="5:5" x14ac:dyDescent="0.25">
      <c r="E317" s="1"/>
    </row>
    <row r="318" spans="5:5" x14ac:dyDescent="0.25">
      <c r="E318" s="1"/>
    </row>
    <row r="319" spans="5:5" x14ac:dyDescent="0.25">
      <c r="E319" s="1"/>
    </row>
    <row r="320" spans="5:5" x14ac:dyDescent="0.25">
      <c r="E320" s="1"/>
    </row>
    <row r="321" spans="5:5" x14ac:dyDescent="0.25">
      <c r="E321" s="1"/>
    </row>
    <row r="322" spans="5:5" x14ac:dyDescent="0.25">
      <c r="E322" s="1"/>
    </row>
    <row r="323" spans="5:5" x14ac:dyDescent="0.25">
      <c r="E323" s="1"/>
    </row>
    <row r="324" spans="5:5" x14ac:dyDescent="0.25">
      <c r="E324" s="1"/>
    </row>
    <row r="325" spans="5:5" x14ac:dyDescent="0.25">
      <c r="E325" s="1"/>
    </row>
    <row r="326" spans="5:5" x14ac:dyDescent="0.25">
      <c r="E326" s="1"/>
    </row>
    <row r="327" spans="5:5" x14ac:dyDescent="0.25">
      <c r="E327" s="1"/>
    </row>
    <row r="328" spans="5:5" x14ac:dyDescent="0.25">
      <c r="E328" s="1"/>
    </row>
    <row r="329" spans="5:5" x14ac:dyDescent="0.25">
      <c r="E329" s="1"/>
    </row>
    <row r="330" spans="5:5" x14ac:dyDescent="0.25">
      <c r="E330" s="1"/>
    </row>
    <row r="331" spans="5:5" x14ac:dyDescent="0.25">
      <c r="E331" s="1"/>
    </row>
    <row r="332" spans="5:5" x14ac:dyDescent="0.25">
      <c r="E332" s="1"/>
    </row>
    <row r="333" spans="5:5" x14ac:dyDescent="0.25">
      <c r="E333" s="1"/>
    </row>
    <row r="334" spans="5:5" x14ac:dyDescent="0.25">
      <c r="E334" s="1"/>
    </row>
    <row r="335" spans="5:5" x14ac:dyDescent="0.25">
      <c r="E335" s="1"/>
    </row>
    <row r="336" spans="5:5" x14ac:dyDescent="0.25">
      <c r="E336" s="1"/>
    </row>
    <row r="337" spans="5:5" x14ac:dyDescent="0.25">
      <c r="E337" s="1"/>
    </row>
    <row r="338" spans="5:5" x14ac:dyDescent="0.25">
      <c r="E338" s="1"/>
    </row>
    <row r="339" spans="5:5" x14ac:dyDescent="0.25">
      <c r="E339" s="1"/>
    </row>
    <row r="340" spans="5:5" x14ac:dyDescent="0.25">
      <c r="E340" s="1"/>
    </row>
    <row r="341" spans="5:5" x14ac:dyDescent="0.25">
      <c r="E341" s="1"/>
    </row>
    <row r="342" spans="5:5" x14ac:dyDescent="0.25">
      <c r="E342" s="1"/>
    </row>
    <row r="343" spans="5:5" x14ac:dyDescent="0.25">
      <c r="E343" s="1"/>
    </row>
    <row r="344" spans="5:5" x14ac:dyDescent="0.25">
      <c r="E344" s="1"/>
    </row>
    <row r="345" spans="5:5" x14ac:dyDescent="0.25">
      <c r="E345" s="1"/>
    </row>
    <row r="346" spans="5:5" x14ac:dyDescent="0.25">
      <c r="E346" s="1"/>
    </row>
    <row r="347" spans="5:5" x14ac:dyDescent="0.25">
      <c r="E347" s="1"/>
    </row>
    <row r="348" spans="5:5" x14ac:dyDescent="0.25">
      <c r="E348" s="1"/>
    </row>
    <row r="349" spans="5:5" x14ac:dyDescent="0.25">
      <c r="E349" s="1"/>
    </row>
    <row r="350" spans="5:5" x14ac:dyDescent="0.25">
      <c r="E350" s="1"/>
    </row>
    <row r="351" spans="5:5" x14ac:dyDescent="0.25">
      <c r="E351" s="1"/>
    </row>
    <row r="352" spans="5:5" x14ac:dyDescent="0.25">
      <c r="E352" s="1"/>
    </row>
    <row r="353" spans="5:5" x14ac:dyDescent="0.25">
      <c r="E353" s="1"/>
    </row>
    <row r="354" spans="5:5" x14ac:dyDescent="0.25">
      <c r="E354" s="1"/>
    </row>
    <row r="355" spans="5:5" x14ac:dyDescent="0.25">
      <c r="E355" s="1"/>
    </row>
    <row r="356" spans="5:5" x14ac:dyDescent="0.25">
      <c r="E356" s="1"/>
    </row>
    <row r="357" spans="5:5" x14ac:dyDescent="0.25">
      <c r="E357" s="1"/>
    </row>
    <row r="358" spans="5:5" x14ac:dyDescent="0.25">
      <c r="E358" s="1"/>
    </row>
    <row r="359" spans="5:5" x14ac:dyDescent="0.25">
      <c r="E359" s="1"/>
    </row>
    <row r="360" spans="5:5" x14ac:dyDescent="0.25">
      <c r="E360" s="1"/>
    </row>
    <row r="361" spans="5:5" x14ac:dyDescent="0.25">
      <c r="E361" s="1"/>
    </row>
    <row r="362" spans="5:5" x14ac:dyDescent="0.25">
      <c r="E362" s="1"/>
    </row>
    <row r="363" spans="5:5" x14ac:dyDescent="0.25">
      <c r="E363" s="1"/>
    </row>
    <row r="364" spans="5:5" x14ac:dyDescent="0.25">
      <c r="E364" s="1"/>
    </row>
    <row r="365" spans="5:5" x14ac:dyDescent="0.25">
      <c r="E365" s="1"/>
    </row>
    <row r="366" spans="5:5" x14ac:dyDescent="0.25">
      <c r="E366" s="1"/>
    </row>
    <row r="367" spans="5:5" x14ac:dyDescent="0.25">
      <c r="E367" s="1"/>
    </row>
    <row r="368" spans="5:5" x14ac:dyDescent="0.25">
      <c r="E368" s="1"/>
    </row>
    <row r="369" spans="5:5" x14ac:dyDescent="0.25">
      <c r="E369" s="1"/>
    </row>
    <row r="370" spans="5:5" x14ac:dyDescent="0.25">
      <c r="E370" s="1"/>
    </row>
    <row r="371" spans="5:5" x14ac:dyDescent="0.25">
      <c r="E371" s="1"/>
    </row>
    <row r="372" spans="5:5" x14ac:dyDescent="0.25">
      <c r="E372" s="1"/>
    </row>
    <row r="373" spans="5:5" x14ac:dyDescent="0.25">
      <c r="E373" s="1"/>
    </row>
    <row r="374" spans="5:5" x14ac:dyDescent="0.25">
      <c r="E374" s="1"/>
    </row>
    <row r="375" spans="5:5" x14ac:dyDescent="0.25">
      <c r="E375" s="1"/>
    </row>
    <row r="376" spans="5:5" x14ac:dyDescent="0.25">
      <c r="E376" s="1"/>
    </row>
    <row r="377" spans="5:5" x14ac:dyDescent="0.25">
      <c r="E377" s="1"/>
    </row>
    <row r="378" spans="5:5" x14ac:dyDescent="0.25">
      <c r="E378" s="1"/>
    </row>
    <row r="379" spans="5:5" x14ac:dyDescent="0.25">
      <c r="E379" s="1"/>
    </row>
    <row r="380" spans="5:5" x14ac:dyDescent="0.25">
      <c r="E380" s="1"/>
    </row>
    <row r="381" spans="5:5" x14ac:dyDescent="0.25">
      <c r="E381" s="1"/>
    </row>
    <row r="382" spans="5:5" x14ac:dyDescent="0.25">
      <c r="E382" s="1"/>
    </row>
    <row r="383" spans="5:5" x14ac:dyDescent="0.25">
      <c r="E383" s="1"/>
    </row>
    <row r="384" spans="5:5" x14ac:dyDescent="0.25">
      <c r="E384" s="1"/>
    </row>
    <row r="385" spans="5:5" x14ac:dyDescent="0.25">
      <c r="E385" s="1"/>
    </row>
    <row r="386" spans="5:5" x14ac:dyDescent="0.25">
      <c r="E386" s="1"/>
    </row>
    <row r="387" spans="5:5" x14ac:dyDescent="0.25">
      <c r="E387" s="1"/>
    </row>
    <row r="388" spans="5:5" x14ac:dyDescent="0.25">
      <c r="E388" s="1"/>
    </row>
    <row r="389" spans="5:5" x14ac:dyDescent="0.25">
      <c r="E389" s="1"/>
    </row>
    <row r="390" spans="5:5" x14ac:dyDescent="0.25">
      <c r="E390" s="1"/>
    </row>
    <row r="391" spans="5:5" x14ac:dyDescent="0.25">
      <c r="E391" s="1"/>
    </row>
    <row r="392" spans="5:5" x14ac:dyDescent="0.25">
      <c r="E392" s="1"/>
    </row>
    <row r="393" spans="5:5" x14ac:dyDescent="0.25">
      <c r="E393" s="1"/>
    </row>
    <row r="394" spans="5:5" x14ac:dyDescent="0.25">
      <c r="E394" s="1"/>
    </row>
    <row r="395" spans="5:5" x14ac:dyDescent="0.25">
      <c r="E395" s="1"/>
    </row>
    <row r="396" spans="5:5" x14ac:dyDescent="0.25">
      <c r="E396" s="1"/>
    </row>
    <row r="397" spans="5:5" x14ac:dyDescent="0.25">
      <c r="E397" s="1"/>
    </row>
    <row r="398" spans="5:5" x14ac:dyDescent="0.25">
      <c r="E398" s="1"/>
    </row>
    <row r="399" spans="5:5" x14ac:dyDescent="0.25">
      <c r="E399" s="1"/>
    </row>
    <row r="400" spans="5:5" x14ac:dyDescent="0.25">
      <c r="E400" s="1"/>
    </row>
    <row r="401" spans="5:5" x14ac:dyDescent="0.25">
      <c r="E401" s="1"/>
    </row>
    <row r="402" spans="5:5" x14ac:dyDescent="0.25">
      <c r="E402" s="1"/>
    </row>
    <row r="403" spans="5:5" x14ac:dyDescent="0.25">
      <c r="E403" s="1"/>
    </row>
    <row r="404" spans="5:5" x14ac:dyDescent="0.25">
      <c r="E404" s="1"/>
    </row>
    <row r="405" spans="5:5" x14ac:dyDescent="0.25">
      <c r="E405" s="1"/>
    </row>
    <row r="406" spans="5:5" x14ac:dyDescent="0.25">
      <c r="E406" s="1"/>
    </row>
    <row r="407" spans="5:5" x14ac:dyDescent="0.25">
      <c r="E407" s="1"/>
    </row>
    <row r="408" spans="5:5" x14ac:dyDescent="0.25">
      <c r="E408" s="1"/>
    </row>
    <row r="409" spans="5:5" x14ac:dyDescent="0.25">
      <c r="E409" s="1"/>
    </row>
    <row r="410" spans="5:5" x14ac:dyDescent="0.25">
      <c r="E410" s="1"/>
    </row>
    <row r="411" spans="5:5" x14ac:dyDescent="0.25">
      <c r="E411" s="1"/>
    </row>
    <row r="412" spans="5:5" x14ac:dyDescent="0.25">
      <c r="E412" s="1"/>
    </row>
    <row r="413" spans="5:5" x14ac:dyDescent="0.25">
      <c r="E413" s="1"/>
    </row>
    <row r="414" spans="5:5" x14ac:dyDescent="0.25">
      <c r="E414" s="1"/>
    </row>
    <row r="415" spans="5:5" x14ac:dyDescent="0.25">
      <c r="E415" s="1"/>
    </row>
    <row r="416" spans="5:5" x14ac:dyDescent="0.25">
      <c r="E416" s="1"/>
    </row>
    <row r="417" spans="5:5" x14ac:dyDescent="0.25">
      <c r="E417" s="1"/>
    </row>
    <row r="418" spans="5:5" x14ac:dyDescent="0.25">
      <c r="E418" s="1"/>
    </row>
    <row r="419" spans="5:5" x14ac:dyDescent="0.25">
      <c r="E419" s="1"/>
    </row>
    <row r="420" spans="5:5" x14ac:dyDescent="0.25">
      <c r="E420" s="1"/>
    </row>
    <row r="421" spans="5:5" x14ac:dyDescent="0.25">
      <c r="E421" s="1"/>
    </row>
    <row r="422" spans="5:5" x14ac:dyDescent="0.25">
      <c r="E422" s="1"/>
    </row>
    <row r="423" spans="5:5" x14ac:dyDescent="0.25">
      <c r="E423" s="1"/>
    </row>
    <row r="424" spans="5:5" x14ac:dyDescent="0.25">
      <c r="E424" s="1"/>
    </row>
    <row r="425" spans="5:5" x14ac:dyDescent="0.25">
      <c r="E425" s="1"/>
    </row>
    <row r="426" spans="5:5" x14ac:dyDescent="0.25">
      <c r="E426" s="1"/>
    </row>
    <row r="427" spans="5:5" x14ac:dyDescent="0.25">
      <c r="E427" s="1"/>
    </row>
    <row r="428" spans="5:5" x14ac:dyDescent="0.25">
      <c r="E428" s="1"/>
    </row>
    <row r="429" spans="5:5" x14ac:dyDescent="0.25">
      <c r="E429" s="1"/>
    </row>
    <row r="430" spans="5:5" x14ac:dyDescent="0.25">
      <c r="E430" s="1"/>
    </row>
    <row r="431" spans="5:5" x14ac:dyDescent="0.25">
      <c r="E431" s="1"/>
    </row>
    <row r="432" spans="5:5" x14ac:dyDescent="0.25">
      <c r="E432" s="1"/>
    </row>
    <row r="433" spans="5:5" x14ac:dyDescent="0.25">
      <c r="E433" s="1"/>
    </row>
    <row r="434" spans="5:5" x14ac:dyDescent="0.25">
      <c r="E434" s="1"/>
    </row>
    <row r="435" spans="5:5" x14ac:dyDescent="0.25">
      <c r="E435" s="1"/>
    </row>
    <row r="436" spans="5:5" x14ac:dyDescent="0.25">
      <c r="E436" s="1"/>
    </row>
    <row r="437" spans="5:5" x14ac:dyDescent="0.25">
      <c r="E437" s="1"/>
    </row>
    <row r="438" spans="5:5" x14ac:dyDescent="0.25">
      <c r="E438" s="1"/>
    </row>
    <row r="439" spans="5:5" x14ac:dyDescent="0.25">
      <c r="E439" s="1"/>
    </row>
    <row r="440" spans="5:5" x14ac:dyDescent="0.25">
      <c r="E440" s="1"/>
    </row>
    <row r="441" spans="5:5" x14ac:dyDescent="0.25">
      <c r="E441" s="1"/>
    </row>
    <row r="442" spans="5:5" x14ac:dyDescent="0.25">
      <c r="E442" s="1"/>
    </row>
    <row r="443" spans="5:5" x14ac:dyDescent="0.25">
      <c r="E443" s="1"/>
    </row>
    <row r="444" spans="5:5" x14ac:dyDescent="0.25">
      <c r="E444" s="1"/>
    </row>
    <row r="445" spans="5:5" x14ac:dyDescent="0.25">
      <c r="E445" s="1"/>
    </row>
    <row r="446" spans="5:5" x14ac:dyDescent="0.25">
      <c r="E446" s="1"/>
    </row>
    <row r="447" spans="5:5" x14ac:dyDescent="0.25">
      <c r="E447" s="1"/>
    </row>
    <row r="448" spans="5:5" x14ac:dyDescent="0.25">
      <c r="E448" s="1"/>
    </row>
    <row r="449" spans="5:5" x14ac:dyDescent="0.25">
      <c r="E449" s="1"/>
    </row>
    <row r="450" spans="5:5" x14ac:dyDescent="0.25">
      <c r="E450" s="1"/>
    </row>
    <row r="451" spans="5:5" x14ac:dyDescent="0.25">
      <c r="E451" s="1"/>
    </row>
    <row r="452" spans="5:5" x14ac:dyDescent="0.25">
      <c r="E452" s="1"/>
    </row>
    <row r="453" spans="5:5" x14ac:dyDescent="0.25">
      <c r="E453" s="1"/>
    </row>
    <row r="454" spans="5:5" x14ac:dyDescent="0.25">
      <c r="E454" s="1"/>
    </row>
    <row r="455" spans="5:5" x14ac:dyDescent="0.25">
      <c r="E455" s="1"/>
    </row>
    <row r="456" spans="5:5" x14ac:dyDescent="0.25">
      <c r="E456" s="1"/>
    </row>
    <row r="457" spans="5:5" x14ac:dyDescent="0.25">
      <c r="E457" s="1"/>
    </row>
    <row r="458" spans="5:5" x14ac:dyDescent="0.25">
      <c r="E458" s="1"/>
    </row>
    <row r="459" spans="5:5" x14ac:dyDescent="0.25">
      <c r="E459" s="1"/>
    </row>
    <row r="460" spans="5:5" x14ac:dyDescent="0.25">
      <c r="E460" s="1"/>
    </row>
    <row r="461" spans="5:5" x14ac:dyDescent="0.25">
      <c r="E461" s="1"/>
    </row>
    <row r="462" spans="5:5" x14ac:dyDescent="0.25">
      <c r="E462" s="1"/>
    </row>
    <row r="463" spans="5:5" x14ac:dyDescent="0.25">
      <c r="E463" s="1"/>
    </row>
    <row r="464" spans="5:5" x14ac:dyDescent="0.25">
      <c r="E464" s="1"/>
    </row>
    <row r="465" spans="5:5" x14ac:dyDescent="0.25">
      <c r="E465" s="1"/>
    </row>
    <row r="466" spans="5:5" x14ac:dyDescent="0.25">
      <c r="E466" s="1"/>
    </row>
    <row r="467" spans="5:5" x14ac:dyDescent="0.25">
      <c r="E467" s="1"/>
    </row>
    <row r="468" spans="5:5" x14ac:dyDescent="0.25">
      <c r="E468" s="1"/>
    </row>
    <row r="469" spans="5:5" x14ac:dyDescent="0.25">
      <c r="E469" s="1"/>
    </row>
    <row r="470" spans="5:5" x14ac:dyDescent="0.25">
      <c r="E470" s="1"/>
    </row>
    <row r="471" spans="5:5" x14ac:dyDescent="0.25">
      <c r="E471" s="1"/>
    </row>
    <row r="472" spans="5:5" x14ac:dyDescent="0.25">
      <c r="E472" s="1"/>
    </row>
    <row r="473" spans="5:5" x14ac:dyDescent="0.25">
      <c r="E473" s="1"/>
    </row>
    <row r="474" spans="5:5" x14ac:dyDescent="0.25">
      <c r="E474" s="1"/>
    </row>
    <row r="475" spans="5:5" x14ac:dyDescent="0.25">
      <c r="E475" s="1"/>
    </row>
    <row r="476" spans="5:5" x14ac:dyDescent="0.25">
      <c r="E476" s="1"/>
    </row>
    <row r="477" spans="5:5" x14ac:dyDescent="0.25">
      <c r="E477" s="1"/>
    </row>
    <row r="478" spans="5:5" x14ac:dyDescent="0.25">
      <c r="E478" s="1"/>
    </row>
    <row r="479" spans="5:5" x14ac:dyDescent="0.25">
      <c r="E479" s="1"/>
    </row>
    <row r="480" spans="5:5" x14ac:dyDescent="0.25">
      <c r="E480" s="1"/>
    </row>
    <row r="481" spans="5:5" x14ac:dyDescent="0.25">
      <c r="E481" s="1"/>
    </row>
    <row r="482" spans="5:5" x14ac:dyDescent="0.25">
      <c r="E482" s="1"/>
    </row>
    <row r="483" spans="5:5" x14ac:dyDescent="0.25">
      <c r="E483" s="1"/>
    </row>
    <row r="484" spans="5:5" x14ac:dyDescent="0.25">
      <c r="E484" s="1"/>
    </row>
    <row r="485" spans="5:5" x14ac:dyDescent="0.25">
      <c r="E485" s="1"/>
    </row>
    <row r="486" spans="5:5" x14ac:dyDescent="0.25">
      <c r="E486" s="1"/>
    </row>
    <row r="487" spans="5:5" x14ac:dyDescent="0.25">
      <c r="E487" s="1"/>
    </row>
    <row r="488" spans="5:5" x14ac:dyDescent="0.25">
      <c r="E488" s="1"/>
    </row>
    <row r="489" spans="5:5" x14ac:dyDescent="0.25">
      <c r="E489" s="1"/>
    </row>
    <row r="490" spans="5:5" x14ac:dyDescent="0.25">
      <c r="E490" s="1"/>
    </row>
    <row r="491" spans="5:5" x14ac:dyDescent="0.25">
      <c r="E491" s="1"/>
    </row>
    <row r="492" spans="5:5" x14ac:dyDescent="0.25">
      <c r="E492" s="1"/>
    </row>
    <row r="493" spans="5:5" x14ac:dyDescent="0.25">
      <c r="E493" s="1"/>
    </row>
    <row r="494" spans="5:5" x14ac:dyDescent="0.25">
      <c r="E494" s="1"/>
    </row>
    <row r="495" spans="5:5" x14ac:dyDescent="0.25">
      <c r="E495" s="1"/>
    </row>
    <row r="496" spans="5:5" x14ac:dyDescent="0.25">
      <c r="E496" s="1"/>
    </row>
    <row r="497" spans="5:5" x14ac:dyDescent="0.25">
      <c r="E497" s="1"/>
    </row>
    <row r="498" spans="5:5" x14ac:dyDescent="0.25">
      <c r="E498" s="1"/>
    </row>
    <row r="499" spans="5:5" x14ac:dyDescent="0.25">
      <c r="E499" s="1"/>
    </row>
    <row r="500" spans="5:5" x14ac:dyDescent="0.25">
      <c r="E500" s="1"/>
    </row>
    <row r="501" spans="5:5" x14ac:dyDescent="0.25">
      <c r="E501" s="1"/>
    </row>
    <row r="502" spans="5:5" x14ac:dyDescent="0.25">
      <c r="E502" s="1"/>
    </row>
    <row r="503" spans="5:5" x14ac:dyDescent="0.25">
      <c r="E503" s="1"/>
    </row>
    <row r="504" spans="5:5" x14ac:dyDescent="0.25">
      <c r="E504" s="1"/>
    </row>
    <row r="505" spans="5:5" x14ac:dyDescent="0.25">
      <c r="E505" s="1"/>
    </row>
    <row r="506" spans="5:5" x14ac:dyDescent="0.25">
      <c r="E506" s="1"/>
    </row>
    <row r="507" spans="5:5" x14ac:dyDescent="0.25">
      <c r="E507" s="1"/>
    </row>
    <row r="508" spans="5:5" x14ac:dyDescent="0.25">
      <c r="E508" s="1"/>
    </row>
    <row r="509" spans="5:5" x14ac:dyDescent="0.25">
      <c r="E509" s="1"/>
    </row>
    <row r="510" spans="5:5" x14ac:dyDescent="0.25">
      <c r="E510" s="1"/>
    </row>
    <row r="511" spans="5:5" x14ac:dyDescent="0.25">
      <c r="E511" s="1"/>
    </row>
    <row r="512" spans="5:5" x14ac:dyDescent="0.25">
      <c r="E512" s="1"/>
    </row>
    <row r="513" spans="5:5" x14ac:dyDescent="0.25">
      <c r="E513" s="1"/>
    </row>
    <row r="514" spans="5:5" x14ac:dyDescent="0.25">
      <c r="E514" s="1"/>
    </row>
    <row r="515" spans="5:5" x14ac:dyDescent="0.25">
      <c r="E515" s="1"/>
    </row>
    <row r="516" spans="5:5" x14ac:dyDescent="0.25">
      <c r="E516" s="1"/>
    </row>
    <row r="517" spans="5:5" x14ac:dyDescent="0.25">
      <c r="E517" s="1"/>
    </row>
    <row r="518" spans="5:5" x14ac:dyDescent="0.25">
      <c r="E518" s="1"/>
    </row>
    <row r="519" spans="5:5" x14ac:dyDescent="0.25">
      <c r="E519" s="1"/>
    </row>
    <row r="520" spans="5:5" x14ac:dyDescent="0.25">
      <c r="E520" s="1"/>
    </row>
    <row r="521" spans="5:5" x14ac:dyDescent="0.25">
      <c r="E521" s="1"/>
    </row>
    <row r="522" spans="5:5" x14ac:dyDescent="0.25">
      <c r="E522" s="1"/>
    </row>
    <row r="523" spans="5:5" x14ac:dyDescent="0.25">
      <c r="E523" s="1"/>
    </row>
    <row r="524" spans="5:5" x14ac:dyDescent="0.25">
      <c r="E524" s="1"/>
    </row>
    <row r="525" spans="5:5" x14ac:dyDescent="0.25">
      <c r="E525" s="1"/>
    </row>
    <row r="526" spans="5:5" x14ac:dyDescent="0.25">
      <c r="E526" s="1"/>
    </row>
    <row r="527" spans="5:5" x14ac:dyDescent="0.25">
      <c r="E527" s="1"/>
    </row>
    <row r="528" spans="5:5" x14ac:dyDescent="0.25">
      <c r="E528" s="1"/>
    </row>
    <row r="529" spans="5:5" x14ac:dyDescent="0.25">
      <c r="E529" s="1"/>
    </row>
    <row r="530" spans="5:5" x14ac:dyDescent="0.25">
      <c r="E530" s="1"/>
    </row>
    <row r="531" spans="5:5" x14ac:dyDescent="0.25">
      <c r="E531" s="1"/>
    </row>
    <row r="532" spans="5:5" x14ac:dyDescent="0.25">
      <c r="E532" s="1"/>
    </row>
    <row r="533" spans="5:5" x14ac:dyDescent="0.25">
      <c r="E533" s="1"/>
    </row>
    <row r="534" spans="5:5" x14ac:dyDescent="0.25">
      <c r="E534" s="1"/>
    </row>
    <row r="535" spans="5:5" x14ac:dyDescent="0.25">
      <c r="E535" s="1"/>
    </row>
    <row r="536" spans="5:5" x14ac:dyDescent="0.25">
      <c r="E536" s="1"/>
    </row>
    <row r="537" spans="5:5" x14ac:dyDescent="0.25">
      <c r="E537" s="1"/>
    </row>
    <row r="538" spans="5:5" x14ac:dyDescent="0.25">
      <c r="E538" s="1"/>
    </row>
    <row r="539" spans="5:5" x14ac:dyDescent="0.25">
      <c r="E539" s="1"/>
    </row>
    <row r="540" spans="5:5" x14ac:dyDescent="0.25">
      <c r="E540" s="1"/>
    </row>
    <row r="541" spans="5:5" x14ac:dyDescent="0.25">
      <c r="E541" s="1"/>
    </row>
    <row r="542" spans="5:5" x14ac:dyDescent="0.25">
      <c r="E542" s="1"/>
    </row>
    <row r="543" spans="5:5" x14ac:dyDescent="0.25">
      <c r="E543" s="1"/>
    </row>
    <row r="544" spans="5:5" x14ac:dyDescent="0.25">
      <c r="E544" s="1"/>
    </row>
    <row r="545" spans="5:5" x14ac:dyDescent="0.25">
      <c r="E545" s="1"/>
    </row>
    <row r="546" spans="5:5" x14ac:dyDescent="0.25">
      <c r="E546" s="1"/>
    </row>
    <row r="547" spans="5:5" x14ac:dyDescent="0.25">
      <c r="E547" s="1"/>
    </row>
    <row r="548" spans="5:5" x14ac:dyDescent="0.25">
      <c r="E548" s="1"/>
    </row>
    <row r="549" spans="5:5" x14ac:dyDescent="0.25">
      <c r="E549" s="1"/>
    </row>
    <row r="550" spans="5:5" x14ac:dyDescent="0.25">
      <c r="E550" s="1"/>
    </row>
    <row r="551" spans="5:5" x14ac:dyDescent="0.25">
      <c r="E551" s="1"/>
    </row>
    <row r="552" spans="5:5" x14ac:dyDescent="0.25">
      <c r="E552" s="1"/>
    </row>
    <row r="553" spans="5:5" x14ac:dyDescent="0.25">
      <c r="E553" s="1"/>
    </row>
    <row r="554" spans="5:5" x14ac:dyDescent="0.25">
      <c r="E554" s="1"/>
    </row>
    <row r="555" spans="5:5" x14ac:dyDescent="0.25">
      <c r="E555" s="1"/>
    </row>
    <row r="556" spans="5:5" x14ac:dyDescent="0.25">
      <c r="E556" s="1"/>
    </row>
    <row r="557" spans="5:5" x14ac:dyDescent="0.25">
      <c r="E557" s="1"/>
    </row>
    <row r="558" spans="5:5" x14ac:dyDescent="0.25">
      <c r="E558" s="1"/>
    </row>
    <row r="559" spans="5:5" x14ac:dyDescent="0.25">
      <c r="E559" s="1"/>
    </row>
    <row r="560" spans="5:5" x14ac:dyDescent="0.25">
      <c r="E560" s="1"/>
    </row>
    <row r="561" spans="5:5" x14ac:dyDescent="0.25">
      <c r="E561" s="1"/>
    </row>
    <row r="562" spans="5:5" x14ac:dyDescent="0.25">
      <c r="E562" s="1"/>
    </row>
    <row r="563" spans="5:5" x14ac:dyDescent="0.25">
      <c r="E563" s="1"/>
    </row>
    <row r="564" spans="5:5" x14ac:dyDescent="0.25">
      <c r="E564" s="1"/>
    </row>
    <row r="565" spans="5:5" x14ac:dyDescent="0.25">
      <c r="E565" s="1"/>
    </row>
    <row r="566" spans="5:5" x14ac:dyDescent="0.25">
      <c r="E566" s="1"/>
    </row>
    <row r="567" spans="5:5" x14ac:dyDescent="0.25">
      <c r="E567" s="1"/>
    </row>
    <row r="568" spans="5:5" x14ac:dyDescent="0.25">
      <c r="E568" s="1"/>
    </row>
    <row r="569" spans="5:5" x14ac:dyDescent="0.25">
      <c r="E569" s="1"/>
    </row>
    <row r="570" spans="5:5" x14ac:dyDescent="0.25">
      <c r="E570" s="1"/>
    </row>
    <row r="571" spans="5:5" x14ac:dyDescent="0.25">
      <c r="E571" s="1"/>
    </row>
    <row r="572" spans="5:5" x14ac:dyDescent="0.25">
      <c r="E572" s="1"/>
    </row>
    <row r="573" spans="5:5" x14ac:dyDescent="0.25">
      <c r="E573" s="1"/>
    </row>
    <row r="574" spans="5:5" x14ac:dyDescent="0.25">
      <c r="E574" s="1"/>
    </row>
    <row r="575" spans="5:5" x14ac:dyDescent="0.25">
      <c r="E575" s="1"/>
    </row>
    <row r="576" spans="5:5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  <row r="586" spans="5:5" x14ac:dyDescent="0.25">
      <c r="E586" s="1"/>
    </row>
    <row r="587" spans="5:5" x14ac:dyDescent="0.25">
      <c r="E587" s="1"/>
    </row>
    <row r="588" spans="5:5" x14ac:dyDescent="0.25">
      <c r="E588" s="1"/>
    </row>
    <row r="589" spans="5:5" x14ac:dyDescent="0.25">
      <c r="E589" s="1"/>
    </row>
    <row r="590" spans="5:5" x14ac:dyDescent="0.25">
      <c r="E590" s="1"/>
    </row>
    <row r="591" spans="5:5" x14ac:dyDescent="0.25">
      <c r="E591" s="1"/>
    </row>
    <row r="592" spans="5:5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  <row r="597" spans="5:5" x14ac:dyDescent="0.25">
      <c r="E597" s="1"/>
    </row>
    <row r="598" spans="5:5" x14ac:dyDescent="0.25">
      <c r="E598" s="1"/>
    </row>
    <row r="599" spans="5:5" x14ac:dyDescent="0.25">
      <c r="E599" s="1"/>
    </row>
    <row r="600" spans="5:5" x14ac:dyDescent="0.25">
      <c r="E600" s="1"/>
    </row>
    <row r="601" spans="5:5" x14ac:dyDescent="0.25">
      <c r="E601" s="1"/>
    </row>
    <row r="602" spans="5:5" x14ac:dyDescent="0.25">
      <c r="E602" s="1"/>
    </row>
    <row r="603" spans="5:5" x14ac:dyDescent="0.25">
      <c r="E603" s="1"/>
    </row>
    <row r="604" spans="5:5" x14ac:dyDescent="0.25">
      <c r="E604" s="1"/>
    </row>
    <row r="605" spans="5:5" x14ac:dyDescent="0.25">
      <c r="E605" s="1"/>
    </row>
    <row r="606" spans="5:5" x14ac:dyDescent="0.25">
      <c r="E606" s="1"/>
    </row>
    <row r="607" spans="5:5" x14ac:dyDescent="0.25">
      <c r="E607" s="1"/>
    </row>
    <row r="608" spans="5:5" x14ac:dyDescent="0.25">
      <c r="E608" s="1"/>
    </row>
    <row r="609" spans="5:5" x14ac:dyDescent="0.25">
      <c r="E609" s="1"/>
    </row>
    <row r="610" spans="5:5" x14ac:dyDescent="0.25">
      <c r="E610" s="1"/>
    </row>
    <row r="611" spans="5:5" x14ac:dyDescent="0.25">
      <c r="E611" s="1"/>
    </row>
    <row r="612" spans="5:5" x14ac:dyDescent="0.25">
      <c r="E612" s="1"/>
    </row>
    <row r="613" spans="5:5" x14ac:dyDescent="0.25">
      <c r="E613" s="1"/>
    </row>
    <row r="614" spans="5:5" x14ac:dyDescent="0.25">
      <c r="E614" s="1"/>
    </row>
    <row r="615" spans="5:5" x14ac:dyDescent="0.25">
      <c r="E615" s="1"/>
    </row>
    <row r="616" spans="5:5" x14ac:dyDescent="0.25">
      <c r="E616" s="1"/>
    </row>
    <row r="617" spans="5:5" x14ac:dyDescent="0.25">
      <c r="E617" s="1"/>
    </row>
    <row r="618" spans="5:5" x14ac:dyDescent="0.25">
      <c r="E618" s="1"/>
    </row>
    <row r="619" spans="5:5" x14ac:dyDescent="0.25">
      <c r="E619" s="1"/>
    </row>
    <row r="620" spans="5:5" x14ac:dyDescent="0.25">
      <c r="E620" s="1"/>
    </row>
    <row r="621" spans="5:5" x14ac:dyDescent="0.25">
      <c r="E621" s="1"/>
    </row>
    <row r="622" spans="5:5" x14ac:dyDescent="0.25">
      <c r="E622" s="1"/>
    </row>
    <row r="623" spans="5:5" x14ac:dyDescent="0.25">
      <c r="E623" s="1"/>
    </row>
    <row r="624" spans="5:5" x14ac:dyDescent="0.25">
      <c r="E624" s="1"/>
    </row>
    <row r="625" spans="5:5" x14ac:dyDescent="0.25">
      <c r="E625" s="1"/>
    </row>
    <row r="626" spans="5:5" x14ac:dyDescent="0.25">
      <c r="E626" s="1"/>
    </row>
    <row r="627" spans="5:5" x14ac:dyDescent="0.25">
      <c r="E627" s="1"/>
    </row>
    <row r="628" spans="5:5" x14ac:dyDescent="0.25">
      <c r="E628" s="1"/>
    </row>
    <row r="629" spans="5:5" x14ac:dyDescent="0.25">
      <c r="E629" s="1"/>
    </row>
    <row r="630" spans="5:5" x14ac:dyDescent="0.25">
      <c r="E630" s="1"/>
    </row>
    <row r="631" spans="5:5" x14ac:dyDescent="0.25">
      <c r="E631" s="1"/>
    </row>
    <row r="632" spans="5:5" x14ac:dyDescent="0.25">
      <c r="E632" s="1"/>
    </row>
    <row r="633" spans="5:5" x14ac:dyDescent="0.25">
      <c r="E633" s="1"/>
    </row>
    <row r="634" spans="5:5" x14ac:dyDescent="0.25">
      <c r="E634" s="1"/>
    </row>
    <row r="635" spans="5:5" x14ac:dyDescent="0.25">
      <c r="E635" s="1"/>
    </row>
    <row r="636" spans="5:5" x14ac:dyDescent="0.25">
      <c r="E636" s="1"/>
    </row>
    <row r="637" spans="5:5" x14ac:dyDescent="0.25">
      <c r="E637" s="1"/>
    </row>
    <row r="638" spans="5:5" x14ac:dyDescent="0.25">
      <c r="E638" s="1"/>
    </row>
    <row r="639" spans="5:5" x14ac:dyDescent="0.25">
      <c r="E639" s="1"/>
    </row>
    <row r="640" spans="5:5" x14ac:dyDescent="0.25">
      <c r="E640" s="1"/>
    </row>
    <row r="641" spans="5:5" x14ac:dyDescent="0.25">
      <c r="E641" s="1"/>
    </row>
    <row r="642" spans="5:5" x14ac:dyDescent="0.25">
      <c r="E642" s="1"/>
    </row>
    <row r="643" spans="5:5" x14ac:dyDescent="0.25">
      <c r="E643" s="1"/>
    </row>
    <row r="644" spans="5:5" x14ac:dyDescent="0.25">
      <c r="E644" s="1"/>
    </row>
    <row r="645" spans="5:5" x14ac:dyDescent="0.25">
      <c r="E645" s="1"/>
    </row>
    <row r="646" spans="5:5" x14ac:dyDescent="0.25">
      <c r="E646" s="1"/>
    </row>
    <row r="647" spans="5:5" x14ac:dyDescent="0.25">
      <c r="E647" s="1"/>
    </row>
    <row r="648" spans="5:5" x14ac:dyDescent="0.25">
      <c r="E648" s="1"/>
    </row>
    <row r="649" spans="5:5" x14ac:dyDescent="0.25">
      <c r="E649" s="1"/>
    </row>
    <row r="650" spans="5:5" x14ac:dyDescent="0.25">
      <c r="E650" s="1"/>
    </row>
    <row r="651" spans="5:5" x14ac:dyDescent="0.25">
      <c r="E651" s="1"/>
    </row>
    <row r="652" spans="5:5" x14ac:dyDescent="0.25">
      <c r="E652" s="1"/>
    </row>
    <row r="653" spans="5:5" x14ac:dyDescent="0.25">
      <c r="E653" s="1"/>
    </row>
    <row r="654" spans="5:5" x14ac:dyDescent="0.25">
      <c r="E654" s="1"/>
    </row>
    <row r="655" spans="5:5" x14ac:dyDescent="0.25">
      <c r="E655" s="1"/>
    </row>
    <row r="656" spans="5:5" x14ac:dyDescent="0.25">
      <c r="E656" s="1"/>
    </row>
    <row r="657" spans="5:5" x14ac:dyDescent="0.25">
      <c r="E657" s="1"/>
    </row>
    <row r="658" spans="5:5" x14ac:dyDescent="0.25">
      <c r="E658" s="1"/>
    </row>
    <row r="659" spans="5:5" x14ac:dyDescent="0.25">
      <c r="E659" s="1"/>
    </row>
    <row r="660" spans="5:5" x14ac:dyDescent="0.25">
      <c r="E660" s="1"/>
    </row>
    <row r="661" spans="5:5" x14ac:dyDescent="0.25">
      <c r="E661" s="1"/>
    </row>
    <row r="662" spans="5:5" x14ac:dyDescent="0.25">
      <c r="E662" s="1"/>
    </row>
    <row r="663" spans="5:5" x14ac:dyDescent="0.25">
      <c r="E663" s="1"/>
    </row>
    <row r="664" spans="5:5" x14ac:dyDescent="0.25">
      <c r="E664" s="1"/>
    </row>
    <row r="665" spans="5:5" x14ac:dyDescent="0.25">
      <c r="E665" s="1"/>
    </row>
    <row r="666" spans="5:5" x14ac:dyDescent="0.25">
      <c r="E666" s="1"/>
    </row>
    <row r="667" spans="5:5" x14ac:dyDescent="0.25">
      <c r="E667" s="1"/>
    </row>
    <row r="668" spans="5:5" x14ac:dyDescent="0.25">
      <c r="E668" s="1"/>
    </row>
    <row r="669" spans="5:5" x14ac:dyDescent="0.25">
      <c r="E669" s="1"/>
    </row>
    <row r="670" spans="5:5" x14ac:dyDescent="0.25">
      <c r="E670" s="1"/>
    </row>
    <row r="671" spans="5:5" x14ac:dyDescent="0.25">
      <c r="E671" s="1"/>
    </row>
    <row r="672" spans="5:5" x14ac:dyDescent="0.25">
      <c r="E672" s="1"/>
    </row>
    <row r="673" spans="5:5" x14ac:dyDescent="0.25">
      <c r="E673" s="1"/>
    </row>
    <row r="674" spans="5:5" x14ac:dyDescent="0.25">
      <c r="E674" s="1"/>
    </row>
    <row r="675" spans="5:5" x14ac:dyDescent="0.25">
      <c r="E675" s="1"/>
    </row>
    <row r="676" spans="5:5" x14ac:dyDescent="0.25">
      <c r="E676" s="1"/>
    </row>
    <row r="677" spans="5:5" x14ac:dyDescent="0.25">
      <c r="E677" s="1"/>
    </row>
    <row r="678" spans="5:5" x14ac:dyDescent="0.25">
      <c r="E678" s="1"/>
    </row>
    <row r="679" spans="5:5" x14ac:dyDescent="0.25">
      <c r="E679" s="1"/>
    </row>
    <row r="680" spans="5:5" x14ac:dyDescent="0.25">
      <c r="E680" s="1"/>
    </row>
    <row r="681" spans="5:5" x14ac:dyDescent="0.25">
      <c r="E681" s="1"/>
    </row>
    <row r="682" spans="5:5" x14ac:dyDescent="0.25">
      <c r="E682" s="1"/>
    </row>
    <row r="683" spans="5:5" x14ac:dyDescent="0.25">
      <c r="E683" s="1"/>
    </row>
    <row r="684" spans="5:5" x14ac:dyDescent="0.25">
      <c r="E684" s="1"/>
    </row>
    <row r="685" spans="5:5" x14ac:dyDescent="0.25">
      <c r="E685" s="1"/>
    </row>
    <row r="686" spans="5:5" x14ac:dyDescent="0.25">
      <c r="E686" s="1"/>
    </row>
    <row r="687" spans="5:5" x14ac:dyDescent="0.25">
      <c r="E687" s="1"/>
    </row>
    <row r="688" spans="5:5" x14ac:dyDescent="0.25">
      <c r="E688" s="1"/>
    </row>
    <row r="689" spans="5:5" x14ac:dyDescent="0.25">
      <c r="E689" s="1"/>
    </row>
    <row r="690" spans="5:5" x14ac:dyDescent="0.25">
      <c r="E690" s="1"/>
    </row>
    <row r="691" spans="5:5" x14ac:dyDescent="0.25">
      <c r="E691" s="1"/>
    </row>
    <row r="692" spans="5:5" x14ac:dyDescent="0.25">
      <c r="E692" s="1"/>
    </row>
    <row r="693" spans="5:5" x14ac:dyDescent="0.25">
      <c r="E693" s="1"/>
    </row>
    <row r="694" spans="5:5" x14ac:dyDescent="0.25">
      <c r="E694" s="1"/>
    </row>
    <row r="695" spans="5:5" x14ac:dyDescent="0.25">
      <c r="E695" s="1"/>
    </row>
    <row r="696" spans="5:5" x14ac:dyDescent="0.25">
      <c r="E696" s="1"/>
    </row>
    <row r="697" spans="5:5" x14ac:dyDescent="0.25">
      <c r="E697" s="1"/>
    </row>
    <row r="698" spans="5:5" x14ac:dyDescent="0.25">
      <c r="E698" s="1"/>
    </row>
    <row r="699" spans="5:5" x14ac:dyDescent="0.25">
      <c r="E699" s="1"/>
    </row>
    <row r="700" spans="5:5" x14ac:dyDescent="0.25">
      <c r="E700" s="1"/>
    </row>
    <row r="701" spans="5:5" x14ac:dyDescent="0.25">
      <c r="E701" s="1"/>
    </row>
    <row r="702" spans="5:5" x14ac:dyDescent="0.25">
      <c r="E702" s="1"/>
    </row>
    <row r="703" spans="5:5" x14ac:dyDescent="0.25">
      <c r="E703" s="1"/>
    </row>
    <row r="704" spans="5:5" x14ac:dyDescent="0.25">
      <c r="E704" s="1"/>
    </row>
    <row r="705" spans="5:5" x14ac:dyDescent="0.25">
      <c r="E705" s="1"/>
    </row>
    <row r="706" spans="5:5" x14ac:dyDescent="0.25">
      <c r="E706" s="1"/>
    </row>
    <row r="707" spans="5:5" x14ac:dyDescent="0.25">
      <c r="E707" s="1"/>
    </row>
    <row r="708" spans="5:5" x14ac:dyDescent="0.25">
      <c r="E708" s="1"/>
    </row>
    <row r="709" spans="5:5" x14ac:dyDescent="0.25">
      <c r="E709" s="1"/>
    </row>
    <row r="710" spans="5:5" x14ac:dyDescent="0.25">
      <c r="E710" s="1"/>
    </row>
    <row r="711" spans="5:5" x14ac:dyDescent="0.25">
      <c r="E711" s="1"/>
    </row>
    <row r="712" spans="5:5" x14ac:dyDescent="0.25">
      <c r="E712" s="1"/>
    </row>
    <row r="713" spans="5:5" x14ac:dyDescent="0.25">
      <c r="E713" s="1"/>
    </row>
    <row r="714" spans="5:5" x14ac:dyDescent="0.25">
      <c r="E714" s="1"/>
    </row>
    <row r="715" spans="5:5" x14ac:dyDescent="0.25">
      <c r="E715" s="1"/>
    </row>
    <row r="716" spans="5:5" x14ac:dyDescent="0.25">
      <c r="E716" s="1"/>
    </row>
    <row r="717" spans="5:5" x14ac:dyDescent="0.25">
      <c r="E717" s="1"/>
    </row>
    <row r="718" spans="5:5" x14ac:dyDescent="0.25">
      <c r="E718" s="1"/>
    </row>
    <row r="719" spans="5:5" x14ac:dyDescent="0.25">
      <c r="E719" s="1"/>
    </row>
    <row r="720" spans="5:5" x14ac:dyDescent="0.25">
      <c r="E720" s="1"/>
    </row>
    <row r="721" spans="5:5" x14ac:dyDescent="0.25">
      <c r="E721" s="1"/>
    </row>
    <row r="722" spans="5:5" x14ac:dyDescent="0.25">
      <c r="E722" s="1"/>
    </row>
    <row r="723" spans="5:5" x14ac:dyDescent="0.25">
      <c r="E723" s="1"/>
    </row>
    <row r="724" spans="5:5" x14ac:dyDescent="0.25">
      <c r="E724" s="1"/>
    </row>
    <row r="725" spans="5:5" x14ac:dyDescent="0.25">
      <c r="E725" s="1"/>
    </row>
    <row r="726" spans="5:5" x14ac:dyDescent="0.25">
      <c r="E726" s="1"/>
    </row>
    <row r="727" spans="5:5" x14ac:dyDescent="0.25">
      <c r="E727" s="1"/>
    </row>
    <row r="728" spans="5:5" x14ac:dyDescent="0.25">
      <c r="E728" s="1"/>
    </row>
    <row r="729" spans="5:5" x14ac:dyDescent="0.25">
      <c r="E729" s="1"/>
    </row>
    <row r="730" spans="5:5" x14ac:dyDescent="0.25">
      <c r="E730" s="1"/>
    </row>
    <row r="731" spans="5:5" x14ac:dyDescent="0.25">
      <c r="E731" s="1"/>
    </row>
    <row r="732" spans="5:5" x14ac:dyDescent="0.25">
      <c r="E732" s="1"/>
    </row>
    <row r="733" spans="5:5" x14ac:dyDescent="0.25">
      <c r="E733" s="1"/>
    </row>
    <row r="734" spans="5:5" x14ac:dyDescent="0.25">
      <c r="E734" s="1"/>
    </row>
    <row r="735" spans="5:5" x14ac:dyDescent="0.25">
      <c r="E735" s="1"/>
    </row>
    <row r="736" spans="5:5" x14ac:dyDescent="0.25">
      <c r="E736" s="1"/>
    </row>
    <row r="737" spans="5:5" x14ac:dyDescent="0.25">
      <c r="E737" s="1"/>
    </row>
    <row r="738" spans="5:5" x14ac:dyDescent="0.25">
      <c r="E738" s="1"/>
    </row>
    <row r="739" spans="5:5" x14ac:dyDescent="0.25">
      <c r="E739" s="1"/>
    </row>
    <row r="740" spans="5:5" x14ac:dyDescent="0.25">
      <c r="E740" s="1"/>
    </row>
    <row r="741" spans="5:5" x14ac:dyDescent="0.25">
      <c r="E741" s="1"/>
    </row>
    <row r="742" spans="5:5" x14ac:dyDescent="0.25">
      <c r="E742" s="1"/>
    </row>
    <row r="743" spans="5:5" x14ac:dyDescent="0.25">
      <c r="E743" s="1"/>
    </row>
    <row r="744" spans="5:5" x14ac:dyDescent="0.25">
      <c r="E744" s="1"/>
    </row>
    <row r="745" spans="5:5" x14ac:dyDescent="0.25">
      <c r="E745" s="1"/>
    </row>
    <row r="746" spans="5:5" x14ac:dyDescent="0.25">
      <c r="E746" s="1"/>
    </row>
    <row r="747" spans="5:5" x14ac:dyDescent="0.25">
      <c r="E747" s="1"/>
    </row>
    <row r="748" spans="5:5" x14ac:dyDescent="0.25">
      <c r="E748" s="1"/>
    </row>
    <row r="749" spans="5:5" x14ac:dyDescent="0.25">
      <c r="E749" s="1"/>
    </row>
    <row r="750" spans="5:5" x14ac:dyDescent="0.25">
      <c r="E750" s="1"/>
    </row>
    <row r="751" spans="5:5" x14ac:dyDescent="0.25">
      <c r="E751" s="1"/>
    </row>
    <row r="752" spans="5:5" x14ac:dyDescent="0.25">
      <c r="E752" s="1"/>
    </row>
    <row r="753" spans="5:5" x14ac:dyDescent="0.25">
      <c r="E753" s="1"/>
    </row>
    <row r="754" spans="5:5" x14ac:dyDescent="0.25">
      <c r="E754" s="1"/>
    </row>
    <row r="755" spans="5:5" x14ac:dyDescent="0.25">
      <c r="E755" s="1"/>
    </row>
    <row r="756" spans="5:5" x14ac:dyDescent="0.25">
      <c r="E756" s="1"/>
    </row>
    <row r="757" spans="5:5" x14ac:dyDescent="0.25">
      <c r="E757" s="1"/>
    </row>
    <row r="758" spans="5:5" x14ac:dyDescent="0.25">
      <c r="E758" s="1"/>
    </row>
    <row r="759" spans="5:5" x14ac:dyDescent="0.25">
      <c r="E759" s="1"/>
    </row>
    <row r="760" spans="5:5" x14ac:dyDescent="0.25">
      <c r="E760" s="1"/>
    </row>
    <row r="761" spans="5:5" x14ac:dyDescent="0.25">
      <c r="E761" s="1"/>
    </row>
    <row r="762" spans="5:5" x14ac:dyDescent="0.25">
      <c r="E762" s="1"/>
    </row>
    <row r="763" spans="5:5" x14ac:dyDescent="0.25">
      <c r="E763" s="1"/>
    </row>
    <row r="764" spans="5:5" x14ac:dyDescent="0.25">
      <c r="E764" s="1"/>
    </row>
    <row r="765" spans="5:5" x14ac:dyDescent="0.25">
      <c r="E765" s="1"/>
    </row>
    <row r="766" spans="5:5" x14ac:dyDescent="0.25">
      <c r="E766" s="1"/>
    </row>
    <row r="767" spans="5:5" x14ac:dyDescent="0.25">
      <c r="E767" s="1"/>
    </row>
    <row r="768" spans="5:5" x14ac:dyDescent="0.25">
      <c r="E768" s="1"/>
    </row>
    <row r="769" spans="5:5" x14ac:dyDescent="0.25">
      <c r="E769" s="1"/>
    </row>
    <row r="770" spans="5:5" x14ac:dyDescent="0.25">
      <c r="E770" s="1"/>
    </row>
    <row r="771" spans="5:5" x14ac:dyDescent="0.25">
      <c r="E771" s="1"/>
    </row>
    <row r="772" spans="5:5" x14ac:dyDescent="0.25">
      <c r="E772" s="1"/>
    </row>
    <row r="773" spans="5:5" x14ac:dyDescent="0.25">
      <c r="E773" s="1"/>
    </row>
    <row r="774" spans="5:5" x14ac:dyDescent="0.25">
      <c r="E774" s="1"/>
    </row>
    <row r="775" spans="5:5" x14ac:dyDescent="0.25">
      <c r="E775" s="1"/>
    </row>
    <row r="776" spans="5:5" x14ac:dyDescent="0.25">
      <c r="E776" s="1"/>
    </row>
    <row r="777" spans="5:5" x14ac:dyDescent="0.25">
      <c r="E777" s="1"/>
    </row>
    <row r="778" spans="5:5" x14ac:dyDescent="0.25">
      <c r="E778" s="1"/>
    </row>
    <row r="779" spans="5:5" x14ac:dyDescent="0.25">
      <c r="E779" s="1"/>
    </row>
    <row r="780" spans="5:5" x14ac:dyDescent="0.25">
      <c r="E780" s="1"/>
    </row>
    <row r="781" spans="5:5" x14ac:dyDescent="0.25">
      <c r="E781" s="1"/>
    </row>
    <row r="782" spans="5:5" x14ac:dyDescent="0.25">
      <c r="E782" s="1"/>
    </row>
    <row r="783" spans="5:5" x14ac:dyDescent="0.25">
      <c r="E783" s="1"/>
    </row>
    <row r="784" spans="5:5" x14ac:dyDescent="0.25">
      <c r="E784" s="1"/>
    </row>
    <row r="785" spans="5:5" x14ac:dyDescent="0.25">
      <c r="E785" s="1"/>
    </row>
    <row r="786" spans="5:5" x14ac:dyDescent="0.25">
      <c r="E786" s="1"/>
    </row>
    <row r="787" spans="5:5" x14ac:dyDescent="0.25">
      <c r="E787" s="1"/>
    </row>
    <row r="788" spans="5:5" x14ac:dyDescent="0.25">
      <c r="E788" s="1"/>
    </row>
    <row r="789" spans="5:5" x14ac:dyDescent="0.25">
      <c r="E789" s="1"/>
    </row>
    <row r="790" spans="5:5" x14ac:dyDescent="0.25">
      <c r="E790" s="1"/>
    </row>
    <row r="791" spans="5:5" x14ac:dyDescent="0.25">
      <c r="E791" s="1"/>
    </row>
    <row r="792" spans="5:5" x14ac:dyDescent="0.25">
      <c r="E792" s="1"/>
    </row>
    <row r="793" spans="5:5" x14ac:dyDescent="0.25">
      <c r="E793" s="1"/>
    </row>
    <row r="794" spans="5:5" x14ac:dyDescent="0.25">
      <c r="E794" s="1"/>
    </row>
    <row r="795" spans="5:5" x14ac:dyDescent="0.25">
      <c r="E795" s="1"/>
    </row>
    <row r="796" spans="5:5" x14ac:dyDescent="0.25">
      <c r="E796" s="1"/>
    </row>
    <row r="797" spans="5:5" x14ac:dyDescent="0.25">
      <c r="E797" s="1"/>
    </row>
    <row r="798" spans="5:5" x14ac:dyDescent="0.25">
      <c r="E798" s="1"/>
    </row>
    <row r="799" spans="5:5" x14ac:dyDescent="0.25">
      <c r="E799" s="1"/>
    </row>
    <row r="800" spans="5:5" x14ac:dyDescent="0.25">
      <c r="E800" s="1"/>
    </row>
    <row r="801" spans="5:5" x14ac:dyDescent="0.25">
      <c r="E801" s="1"/>
    </row>
    <row r="802" spans="5:5" x14ac:dyDescent="0.25">
      <c r="E802" s="1"/>
    </row>
    <row r="803" spans="5:5" x14ac:dyDescent="0.25">
      <c r="E803" s="1"/>
    </row>
    <row r="804" spans="5:5" x14ac:dyDescent="0.25">
      <c r="E804" s="1"/>
    </row>
    <row r="805" spans="5:5" x14ac:dyDescent="0.25">
      <c r="E805" s="1"/>
    </row>
    <row r="806" spans="5:5" x14ac:dyDescent="0.25">
      <c r="E806" s="1"/>
    </row>
    <row r="807" spans="5:5" x14ac:dyDescent="0.25">
      <c r="E807" s="1"/>
    </row>
    <row r="808" spans="5:5" x14ac:dyDescent="0.25">
      <c r="E808" s="1"/>
    </row>
    <row r="809" spans="5:5" x14ac:dyDescent="0.25">
      <c r="E809" s="1"/>
    </row>
    <row r="810" spans="5:5" x14ac:dyDescent="0.25">
      <c r="E810" s="1"/>
    </row>
    <row r="811" spans="5:5" x14ac:dyDescent="0.25">
      <c r="E811" s="1"/>
    </row>
    <row r="812" spans="5:5" x14ac:dyDescent="0.25">
      <c r="E812" s="1"/>
    </row>
    <row r="813" spans="5:5" x14ac:dyDescent="0.25">
      <c r="E813" s="1"/>
    </row>
    <row r="814" spans="5:5" x14ac:dyDescent="0.25">
      <c r="E814" s="1"/>
    </row>
    <row r="815" spans="5:5" x14ac:dyDescent="0.25">
      <c r="E815" s="1"/>
    </row>
    <row r="816" spans="5:5" x14ac:dyDescent="0.25">
      <c r="E816" s="1"/>
    </row>
    <row r="817" spans="5:5" x14ac:dyDescent="0.25">
      <c r="E817" s="1"/>
    </row>
    <row r="818" spans="5:5" x14ac:dyDescent="0.25">
      <c r="E818" s="1"/>
    </row>
    <row r="819" spans="5:5" x14ac:dyDescent="0.25">
      <c r="E819" s="1"/>
    </row>
    <row r="820" spans="5:5" x14ac:dyDescent="0.25">
      <c r="E820" s="1"/>
    </row>
    <row r="821" spans="5:5" x14ac:dyDescent="0.25">
      <c r="E821" s="1"/>
    </row>
    <row r="822" spans="5:5" x14ac:dyDescent="0.25">
      <c r="E822" s="1"/>
    </row>
    <row r="823" spans="5:5" x14ac:dyDescent="0.25">
      <c r="E823" s="1"/>
    </row>
    <row r="824" spans="5:5" x14ac:dyDescent="0.25">
      <c r="E824" s="1"/>
    </row>
    <row r="825" spans="5:5" x14ac:dyDescent="0.25">
      <c r="E825" s="1"/>
    </row>
    <row r="826" spans="5:5" x14ac:dyDescent="0.25">
      <c r="E826" s="1"/>
    </row>
    <row r="827" spans="5:5" x14ac:dyDescent="0.25">
      <c r="E827" s="1"/>
    </row>
    <row r="828" spans="5:5" x14ac:dyDescent="0.25">
      <c r="E828" s="1"/>
    </row>
    <row r="829" spans="5:5" x14ac:dyDescent="0.25">
      <c r="E829" s="1"/>
    </row>
    <row r="830" spans="5:5" x14ac:dyDescent="0.25">
      <c r="E830" s="1"/>
    </row>
    <row r="831" spans="5:5" x14ac:dyDescent="0.25">
      <c r="E831" s="1"/>
    </row>
    <row r="832" spans="5:5" x14ac:dyDescent="0.25">
      <c r="E832" s="1"/>
    </row>
    <row r="833" spans="5:5" x14ac:dyDescent="0.25">
      <c r="E833" s="1"/>
    </row>
    <row r="834" spans="5:5" x14ac:dyDescent="0.25">
      <c r="E834" s="1"/>
    </row>
    <row r="835" spans="5:5" x14ac:dyDescent="0.25">
      <c r="E835" s="1"/>
    </row>
    <row r="836" spans="5:5" x14ac:dyDescent="0.25">
      <c r="E836" s="1"/>
    </row>
    <row r="837" spans="5:5" x14ac:dyDescent="0.25">
      <c r="E837" s="1"/>
    </row>
    <row r="838" spans="5:5" x14ac:dyDescent="0.25">
      <c r="E838" s="1"/>
    </row>
    <row r="839" spans="5:5" x14ac:dyDescent="0.25">
      <c r="E839" s="1"/>
    </row>
    <row r="840" spans="5:5" x14ac:dyDescent="0.25">
      <c r="E840" s="1"/>
    </row>
    <row r="841" spans="5:5" x14ac:dyDescent="0.25">
      <c r="E841" s="1"/>
    </row>
    <row r="842" spans="5:5" x14ac:dyDescent="0.25">
      <c r="E842" s="1"/>
    </row>
    <row r="843" spans="5:5" x14ac:dyDescent="0.25">
      <c r="E843" s="1"/>
    </row>
    <row r="844" spans="5:5" x14ac:dyDescent="0.25">
      <c r="E844" s="1"/>
    </row>
    <row r="845" spans="5:5" x14ac:dyDescent="0.25">
      <c r="E845" s="1"/>
    </row>
    <row r="846" spans="5:5" x14ac:dyDescent="0.25">
      <c r="E846" s="1"/>
    </row>
    <row r="847" spans="5:5" x14ac:dyDescent="0.25">
      <c r="E847" s="1"/>
    </row>
    <row r="848" spans="5:5" x14ac:dyDescent="0.25">
      <c r="E848" s="1"/>
    </row>
    <row r="849" spans="5:5" x14ac:dyDescent="0.25">
      <c r="E849" s="1"/>
    </row>
    <row r="850" spans="5:5" x14ac:dyDescent="0.25">
      <c r="E850" s="1"/>
    </row>
    <row r="851" spans="5:5" x14ac:dyDescent="0.25">
      <c r="E851" s="1"/>
    </row>
    <row r="852" spans="5:5" x14ac:dyDescent="0.25">
      <c r="E852" s="1"/>
    </row>
    <row r="853" spans="5:5" x14ac:dyDescent="0.25">
      <c r="E853" s="1"/>
    </row>
    <row r="854" spans="5:5" x14ac:dyDescent="0.25">
      <c r="E854" s="1"/>
    </row>
    <row r="855" spans="5:5" x14ac:dyDescent="0.25">
      <c r="E855" s="1"/>
    </row>
    <row r="856" spans="5:5" x14ac:dyDescent="0.25">
      <c r="E856" s="1"/>
    </row>
    <row r="857" spans="5:5" x14ac:dyDescent="0.25">
      <c r="E857" s="1"/>
    </row>
    <row r="858" spans="5:5" x14ac:dyDescent="0.25">
      <c r="E858" s="1"/>
    </row>
    <row r="859" spans="5:5" x14ac:dyDescent="0.25">
      <c r="E859" s="1"/>
    </row>
    <row r="860" spans="5:5" x14ac:dyDescent="0.25">
      <c r="E860" s="1"/>
    </row>
    <row r="861" spans="5:5" x14ac:dyDescent="0.25">
      <c r="E861" s="1"/>
    </row>
    <row r="862" spans="5:5" x14ac:dyDescent="0.25">
      <c r="E862" s="1"/>
    </row>
    <row r="863" spans="5:5" x14ac:dyDescent="0.25">
      <c r="E863" s="1"/>
    </row>
    <row r="864" spans="5:5" x14ac:dyDescent="0.25">
      <c r="E864" s="1"/>
    </row>
    <row r="865" spans="5:5" x14ac:dyDescent="0.25">
      <c r="E865" s="1"/>
    </row>
    <row r="866" spans="5:5" x14ac:dyDescent="0.25">
      <c r="E866" s="1"/>
    </row>
    <row r="867" spans="5:5" x14ac:dyDescent="0.25">
      <c r="E867" s="1"/>
    </row>
    <row r="868" spans="5:5" x14ac:dyDescent="0.25">
      <c r="E868" s="1"/>
    </row>
    <row r="869" spans="5:5" x14ac:dyDescent="0.25">
      <c r="E869" s="1"/>
    </row>
    <row r="870" spans="5:5" x14ac:dyDescent="0.25">
      <c r="E870" s="1"/>
    </row>
    <row r="871" spans="5:5" x14ac:dyDescent="0.25">
      <c r="E871" s="1"/>
    </row>
    <row r="872" spans="5:5" x14ac:dyDescent="0.25">
      <c r="E872" s="1"/>
    </row>
    <row r="873" spans="5:5" x14ac:dyDescent="0.25">
      <c r="E873" s="1"/>
    </row>
    <row r="874" spans="5:5" x14ac:dyDescent="0.25">
      <c r="E874" s="1"/>
    </row>
    <row r="875" spans="5:5" x14ac:dyDescent="0.25">
      <c r="E875" s="1"/>
    </row>
    <row r="876" spans="5:5" x14ac:dyDescent="0.25">
      <c r="E876" s="1"/>
    </row>
    <row r="877" spans="5:5" x14ac:dyDescent="0.25">
      <c r="E877" s="1"/>
    </row>
    <row r="878" spans="5:5" x14ac:dyDescent="0.25">
      <c r="E878" s="1"/>
    </row>
    <row r="879" spans="5:5" x14ac:dyDescent="0.25">
      <c r="E879" s="1"/>
    </row>
    <row r="880" spans="5:5" x14ac:dyDescent="0.25">
      <c r="E880" s="1"/>
    </row>
    <row r="881" spans="5:5" x14ac:dyDescent="0.25">
      <c r="E881" s="1"/>
    </row>
    <row r="882" spans="5:5" x14ac:dyDescent="0.25">
      <c r="E882" s="1"/>
    </row>
    <row r="883" spans="5:5" x14ac:dyDescent="0.25">
      <c r="E883" s="1"/>
    </row>
    <row r="884" spans="5:5" x14ac:dyDescent="0.25">
      <c r="E884" s="1"/>
    </row>
    <row r="885" spans="5:5" x14ac:dyDescent="0.25">
      <c r="E885" s="1"/>
    </row>
    <row r="886" spans="5:5" x14ac:dyDescent="0.25">
      <c r="E886" s="1"/>
    </row>
    <row r="887" spans="5:5" x14ac:dyDescent="0.25">
      <c r="E887" s="1"/>
    </row>
    <row r="888" spans="5:5" x14ac:dyDescent="0.25">
      <c r="E888" s="1"/>
    </row>
    <row r="889" spans="5:5" x14ac:dyDescent="0.25">
      <c r="E889" s="1"/>
    </row>
    <row r="890" spans="5:5" x14ac:dyDescent="0.25">
      <c r="E890" s="1"/>
    </row>
    <row r="891" spans="5:5" x14ac:dyDescent="0.25">
      <c r="E891" s="1"/>
    </row>
    <row r="892" spans="5:5" x14ac:dyDescent="0.25">
      <c r="E892" s="1"/>
    </row>
    <row r="893" spans="5:5" x14ac:dyDescent="0.25">
      <c r="E893" s="1"/>
    </row>
    <row r="894" spans="5:5" x14ac:dyDescent="0.25">
      <c r="E894" s="1"/>
    </row>
    <row r="895" spans="5:5" x14ac:dyDescent="0.25">
      <c r="E895" s="1"/>
    </row>
    <row r="896" spans="5:5" x14ac:dyDescent="0.25">
      <c r="E896" s="1"/>
    </row>
    <row r="897" spans="5:5" x14ac:dyDescent="0.25">
      <c r="E897" s="1"/>
    </row>
    <row r="898" spans="5:5" x14ac:dyDescent="0.25">
      <c r="E898" s="1"/>
    </row>
    <row r="899" spans="5:5" x14ac:dyDescent="0.25">
      <c r="E899" s="1"/>
    </row>
    <row r="900" spans="5:5" x14ac:dyDescent="0.25">
      <c r="E900" s="1"/>
    </row>
    <row r="901" spans="5:5" x14ac:dyDescent="0.25">
      <c r="E901" s="1"/>
    </row>
    <row r="902" spans="5:5" x14ac:dyDescent="0.25">
      <c r="E902" s="1"/>
    </row>
    <row r="903" spans="5:5" x14ac:dyDescent="0.25">
      <c r="E903" s="1"/>
    </row>
    <row r="904" spans="5:5" x14ac:dyDescent="0.25">
      <c r="E904" s="1"/>
    </row>
    <row r="905" spans="5:5" x14ac:dyDescent="0.25">
      <c r="E905" s="1"/>
    </row>
    <row r="906" spans="5:5" x14ac:dyDescent="0.25">
      <c r="E906" s="1"/>
    </row>
    <row r="907" spans="5:5" x14ac:dyDescent="0.25">
      <c r="E907" s="1"/>
    </row>
    <row r="908" spans="5:5" x14ac:dyDescent="0.25">
      <c r="E908" s="1"/>
    </row>
    <row r="909" spans="5:5" x14ac:dyDescent="0.25">
      <c r="E909" s="1"/>
    </row>
    <row r="910" spans="5:5" x14ac:dyDescent="0.25">
      <c r="E910" s="1"/>
    </row>
    <row r="911" spans="5:5" x14ac:dyDescent="0.25">
      <c r="E911" s="1"/>
    </row>
    <row r="912" spans="5:5" x14ac:dyDescent="0.25">
      <c r="E912" s="1"/>
    </row>
    <row r="913" spans="5:5" x14ac:dyDescent="0.25">
      <c r="E913" s="1"/>
    </row>
    <row r="914" spans="5:5" x14ac:dyDescent="0.25">
      <c r="E914" s="1"/>
    </row>
    <row r="915" spans="5:5" x14ac:dyDescent="0.25">
      <c r="E915" s="1"/>
    </row>
    <row r="916" spans="5:5" x14ac:dyDescent="0.25">
      <c r="E916" s="1"/>
    </row>
    <row r="917" spans="5:5" x14ac:dyDescent="0.25">
      <c r="E917" s="1"/>
    </row>
    <row r="918" spans="5:5" x14ac:dyDescent="0.25">
      <c r="E918" s="1"/>
    </row>
    <row r="919" spans="5:5" x14ac:dyDescent="0.25">
      <c r="E919" s="1"/>
    </row>
    <row r="920" spans="5:5" x14ac:dyDescent="0.25">
      <c r="E920" s="1"/>
    </row>
    <row r="921" spans="5:5" x14ac:dyDescent="0.25">
      <c r="E921" s="1"/>
    </row>
    <row r="922" spans="5:5" x14ac:dyDescent="0.25">
      <c r="E922" s="1"/>
    </row>
    <row r="923" spans="5:5" x14ac:dyDescent="0.25">
      <c r="E923" s="1"/>
    </row>
    <row r="924" spans="5:5" x14ac:dyDescent="0.25">
      <c r="E924" s="1"/>
    </row>
    <row r="925" spans="5:5" x14ac:dyDescent="0.25">
      <c r="E925" s="1"/>
    </row>
    <row r="926" spans="5:5" x14ac:dyDescent="0.25">
      <c r="E926" s="1"/>
    </row>
    <row r="927" spans="5:5" x14ac:dyDescent="0.25">
      <c r="E927" s="1"/>
    </row>
    <row r="928" spans="5:5" x14ac:dyDescent="0.25">
      <c r="E928" s="1"/>
    </row>
    <row r="929" spans="5:5" x14ac:dyDescent="0.25">
      <c r="E929" s="1"/>
    </row>
    <row r="930" spans="5:5" x14ac:dyDescent="0.25">
      <c r="E930" s="1"/>
    </row>
    <row r="931" spans="5:5" x14ac:dyDescent="0.25">
      <c r="E931" s="1"/>
    </row>
    <row r="932" spans="5:5" x14ac:dyDescent="0.25">
      <c r="E932" s="1"/>
    </row>
    <row r="933" spans="5:5" x14ac:dyDescent="0.25">
      <c r="E933" s="1"/>
    </row>
    <row r="934" spans="5:5" x14ac:dyDescent="0.25">
      <c r="E934" s="1"/>
    </row>
    <row r="935" spans="5:5" x14ac:dyDescent="0.25">
      <c r="E935" s="1"/>
    </row>
    <row r="936" spans="5:5" x14ac:dyDescent="0.25">
      <c r="E936" s="1"/>
    </row>
    <row r="937" spans="5:5" x14ac:dyDescent="0.25">
      <c r="E937" s="1"/>
    </row>
    <row r="938" spans="5:5" x14ac:dyDescent="0.25">
      <c r="E938" s="1"/>
    </row>
    <row r="939" spans="5:5" x14ac:dyDescent="0.25">
      <c r="E939" s="1"/>
    </row>
    <row r="940" spans="5:5" x14ac:dyDescent="0.25">
      <c r="E940" s="1"/>
    </row>
    <row r="941" spans="5:5" x14ac:dyDescent="0.25">
      <c r="E941" s="1"/>
    </row>
    <row r="942" spans="5:5" x14ac:dyDescent="0.25">
      <c r="E942" s="1"/>
    </row>
    <row r="943" spans="5:5" x14ac:dyDescent="0.25">
      <c r="E943" s="1"/>
    </row>
    <row r="944" spans="5:5" x14ac:dyDescent="0.25">
      <c r="E944" s="1"/>
    </row>
    <row r="945" spans="5:5" x14ac:dyDescent="0.25">
      <c r="E945" s="1"/>
    </row>
    <row r="946" spans="5:5" x14ac:dyDescent="0.25">
      <c r="E946" s="1"/>
    </row>
    <row r="947" spans="5:5" x14ac:dyDescent="0.25">
      <c r="E947" s="1"/>
    </row>
    <row r="948" spans="5:5" x14ac:dyDescent="0.25">
      <c r="E948" s="1"/>
    </row>
    <row r="949" spans="5:5" x14ac:dyDescent="0.25">
      <c r="E949" s="1"/>
    </row>
    <row r="950" spans="5:5" x14ac:dyDescent="0.25">
      <c r="E950" s="1"/>
    </row>
    <row r="951" spans="5:5" x14ac:dyDescent="0.25">
      <c r="E951" s="1"/>
    </row>
    <row r="952" spans="5:5" x14ac:dyDescent="0.25">
      <c r="E952" s="1"/>
    </row>
    <row r="953" spans="5:5" x14ac:dyDescent="0.25">
      <c r="E953" s="1"/>
    </row>
    <row r="954" spans="5:5" x14ac:dyDescent="0.25">
      <c r="E954" s="1"/>
    </row>
    <row r="955" spans="5:5" x14ac:dyDescent="0.25">
      <c r="E955" s="1"/>
    </row>
    <row r="956" spans="5:5" x14ac:dyDescent="0.25">
      <c r="E956" s="1"/>
    </row>
    <row r="957" spans="5:5" x14ac:dyDescent="0.25">
      <c r="E957" s="1"/>
    </row>
    <row r="958" spans="5:5" x14ac:dyDescent="0.25">
      <c r="E958" s="1"/>
    </row>
    <row r="959" spans="5:5" x14ac:dyDescent="0.25">
      <c r="E959" s="1"/>
    </row>
    <row r="960" spans="5:5" x14ac:dyDescent="0.25">
      <c r="E960" s="1"/>
    </row>
    <row r="961" spans="5:5" x14ac:dyDescent="0.25">
      <c r="E961" s="1"/>
    </row>
    <row r="962" spans="5:5" x14ac:dyDescent="0.25">
      <c r="E962" s="1"/>
    </row>
    <row r="963" spans="5:5" x14ac:dyDescent="0.25">
      <c r="E963" s="1"/>
    </row>
    <row r="964" spans="5:5" x14ac:dyDescent="0.25">
      <c r="E964" s="1"/>
    </row>
    <row r="965" spans="5:5" x14ac:dyDescent="0.25">
      <c r="E965" s="1"/>
    </row>
    <row r="966" spans="5:5" x14ac:dyDescent="0.25">
      <c r="E966" s="1"/>
    </row>
    <row r="967" spans="5:5" x14ac:dyDescent="0.25">
      <c r="E967" s="1"/>
    </row>
    <row r="968" spans="5:5" x14ac:dyDescent="0.25">
      <c r="E968" s="1"/>
    </row>
    <row r="969" spans="5:5" x14ac:dyDescent="0.25">
      <c r="E969" s="1"/>
    </row>
    <row r="970" spans="5:5" x14ac:dyDescent="0.25">
      <c r="E970" s="1"/>
    </row>
    <row r="971" spans="5:5" x14ac:dyDescent="0.25">
      <c r="E971" s="1"/>
    </row>
    <row r="972" spans="5:5" x14ac:dyDescent="0.25">
      <c r="E972" s="1"/>
    </row>
    <row r="973" spans="5:5" x14ac:dyDescent="0.25">
      <c r="E973" s="1"/>
    </row>
    <row r="974" spans="5:5" x14ac:dyDescent="0.25">
      <c r="E974" s="1"/>
    </row>
    <row r="975" spans="5:5" x14ac:dyDescent="0.25">
      <c r="E975" s="1"/>
    </row>
    <row r="976" spans="5:5" x14ac:dyDescent="0.25">
      <c r="E976" s="1"/>
    </row>
    <row r="977" spans="5:5" x14ac:dyDescent="0.25">
      <c r="E977" s="1"/>
    </row>
    <row r="978" spans="5:5" x14ac:dyDescent="0.25">
      <c r="E978" s="1"/>
    </row>
    <row r="979" spans="5:5" x14ac:dyDescent="0.25">
      <c r="E979" s="1"/>
    </row>
    <row r="980" spans="5:5" x14ac:dyDescent="0.25">
      <c r="E980" s="1"/>
    </row>
    <row r="981" spans="5:5" x14ac:dyDescent="0.25">
      <c r="E981" s="1"/>
    </row>
    <row r="982" spans="5:5" x14ac:dyDescent="0.25">
      <c r="E982" s="1"/>
    </row>
    <row r="983" spans="5:5" x14ac:dyDescent="0.25">
      <c r="E983" s="1"/>
    </row>
    <row r="984" spans="5:5" x14ac:dyDescent="0.25">
      <c r="E984" s="1"/>
    </row>
    <row r="985" spans="5:5" x14ac:dyDescent="0.25">
      <c r="E985" s="1"/>
    </row>
    <row r="986" spans="5:5" x14ac:dyDescent="0.25">
      <c r="E986" s="1"/>
    </row>
    <row r="987" spans="5:5" x14ac:dyDescent="0.25">
      <c r="E987" s="1"/>
    </row>
    <row r="988" spans="5:5" x14ac:dyDescent="0.25">
      <c r="E988" s="1"/>
    </row>
    <row r="989" spans="5:5" x14ac:dyDescent="0.25">
      <c r="E989" s="1"/>
    </row>
    <row r="990" spans="5:5" x14ac:dyDescent="0.25">
      <c r="E990" s="1"/>
    </row>
    <row r="991" spans="5:5" x14ac:dyDescent="0.25">
      <c r="E991" s="1"/>
    </row>
    <row r="992" spans="5:5" x14ac:dyDescent="0.25">
      <c r="E992" s="1"/>
    </row>
    <row r="993" spans="5:5" x14ac:dyDescent="0.25">
      <c r="E993" s="1"/>
    </row>
    <row r="994" spans="5:5" x14ac:dyDescent="0.25">
      <c r="E994" s="1"/>
    </row>
    <row r="995" spans="5:5" x14ac:dyDescent="0.25">
      <c r="E995" s="1"/>
    </row>
    <row r="996" spans="5:5" x14ac:dyDescent="0.25">
      <c r="E996" s="1"/>
    </row>
    <row r="997" spans="5:5" x14ac:dyDescent="0.25">
      <c r="E997" s="1"/>
    </row>
    <row r="998" spans="5:5" x14ac:dyDescent="0.25">
      <c r="E998" s="1"/>
    </row>
    <row r="999" spans="5:5" x14ac:dyDescent="0.25">
      <c r="E999" s="1"/>
    </row>
    <row r="1000" spans="5:5" x14ac:dyDescent="0.25">
      <c r="E1000" s="1"/>
    </row>
    <row r="1001" spans="5:5" x14ac:dyDescent="0.25">
      <c r="E1001" s="1"/>
    </row>
    <row r="1002" spans="5:5" x14ac:dyDescent="0.25">
      <c r="E1002" s="1"/>
    </row>
    <row r="1003" spans="5:5" x14ac:dyDescent="0.25">
      <c r="E1003" s="1"/>
    </row>
    <row r="1004" spans="5:5" x14ac:dyDescent="0.25">
      <c r="E1004" s="1"/>
    </row>
    <row r="1005" spans="5:5" x14ac:dyDescent="0.25">
      <c r="E1005" s="1"/>
    </row>
    <row r="1006" spans="5:5" x14ac:dyDescent="0.25">
      <c r="E1006" s="1"/>
    </row>
    <row r="1007" spans="5:5" x14ac:dyDescent="0.25">
      <c r="E1007" s="1"/>
    </row>
    <row r="1008" spans="5:5" x14ac:dyDescent="0.25">
      <c r="E1008" s="1"/>
    </row>
    <row r="1009" spans="5:5" x14ac:dyDescent="0.25">
      <c r="E1009" s="1"/>
    </row>
    <row r="1010" spans="5:5" x14ac:dyDescent="0.25">
      <c r="E1010" s="1"/>
    </row>
    <row r="1011" spans="5:5" x14ac:dyDescent="0.25">
      <c r="E1011" s="1"/>
    </row>
    <row r="1012" spans="5:5" x14ac:dyDescent="0.25">
      <c r="E1012" s="1"/>
    </row>
    <row r="1013" spans="5:5" x14ac:dyDescent="0.25">
      <c r="E1013" s="1"/>
    </row>
    <row r="1014" spans="5:5" x14ac:dyDescent="0.25">
      <c r="E1014" s="1"/>
    </row>
    <row r="1015" spans="5:5" x14ac:dyDescent="0.25">
      <c r="E1015" s="1"/>
    </row>
    <row r="1016" spans="5:5" x14ac:dyDescent="0.25">
      <c r="E1016" s="1"/>
    </row>
    <row r="1017" spans="5:5" x14ac:dyDescent="0.25">
      <c r="E1017" s="1"/>
    </row>
    <row r="1018" spans="5:5" x14ac:dyDescent="0.25">
      <c r="E1018" s="1"/>
    </row>
    <row r="1019" spans="5:5" x14ac:dyDescent="0.25">
      <c r="E1019" s="1"/>
    </row>
    <row r="1020" spans="5:5" x14ac:dyDescent="0.25">
      <c r="E1020" s="1"/>
    </row>
    <row r="1021" spans="5:5" x14ac:dyDescent="0.25">
      <c r="E1021" s="1"/>
    </row>
    <row r="1022" spans="5:5" x14ac:dyDescent="0.25">
      <c r="E1022" s="1"/>
    </row>
    <row r="1023" spans="5:5" x14ac:dyDescent="0.25">
      <c r="E1023" s="1"/>
    </row>
    <row r="1024" spans="5:5" x14ac:dyDescent="0.25">
      <c r="E1024" s="1"/>
    </row>
    <row r="1025" spans="5:5" x14ac:dyDescent="0.25">
      <c r="E1025" s="1"/>
    </row>
    <row r="1026" spans="5:5" x14ac:dyDescent="0.25">
      <c r="E1026" s="1"/>
    </row>
    <row r="1027" spans="5:5" x14ac:dyDescent="0.25">
      <c r="E1027" s="1"/>
    </row>
    <row r="1028" spans="5:5" x14ac:dyDescent="0.25">
      <c r="E1028" s="1"/>
    </row>
    <row r="1029" spans="5:5" x14ac:dyDescent="0.25">
      <c r="E1029" s="1"/>
    </row>
    <row r="1030" spans="5:5" x14ac:dyDescent="0.25">
      <c r="E1030" s="1"/>
    </row>
    <row r="1031" spans="5:5" x14ac:dyDescent="0.25">
      <c r="E1031" s="1"/>
    </row>
    <row r="1032" spans="5:5" x14ac:dyDescent="0.25">
      <c r="E1032" s="1"/>
    </row>
    <row r="1033" spans="5:5" x14ac:dyDescent="0.25">
      <c r="E1033" s="1"/>
    </row>
    <row r="1034" spans="5:5" x14ac:dyDescent="0.25">
      <c r="E1034" s="1"/>
    </row>
    <row r="1035" spans="5:5" x14ac:dyDescent="0.25">
      <c r="E1035" s="1"/>
    </row>
    <row r="1036" spans="5:5" x14ac:dyDescent="0.25">
      <c r="E1036" s="1"/>
    </row>
    <row r="1037" spans="5:5" x14ac:dyDescent="0.25">
      <c r="E1037" s="1"/>
    </row>
    <row r="1038" spans="5:5" x14ac:dyDescent="0.25">
      <c r="E1038" s="1"/>
    </row>
    <row r="1039" spans="5:5" x14ac:dyDescent="0.25">
      <c r="E1039" s="1"/>
    </row>
    <row r="1040" spans="5:5" x14ac:dyDescent="0.25">
      <c r="E1040" s="1"/>
    </row>
    <row r="1041" spans="5:5" x14ac:dyDescent="0.25">
      <c r="E1041" s="1"/>
    </row>
    <row r="1042" spans="5:5" x14ac:dyDescent="0.25">
      <c r="E1042" s="1"/>
    </row>
    <row r="1043" spans="5:5" x14ac:dyDescent="0.25">
      <c r="E1043" s="1"/>
    </row>
    <row r="1044" spans="5:5" x14ac:dyDescent="0.25">
      <c r="E1044" s="1"/>
    </row>
    <row r="1045" spans="5:5" x14ac:dyDescent="0.25">
      <c r="E1045" s="1"/>
    </row>
  </sheetData>
  <phoneticPr fontId="0" type="noConversion"/>
  <printOptions gridLines="1"/>
  <pageMargins left="0.25" right="0.25" top="0.5" bottom="0.5" header="0.5" footer="0.25"/>
  <pageSetup scale="59" orientation="portrait" verticalDpi="0" r:id="rId1"/>
  <headerFooter alignWithMargins="0">
    <oddFooter>&amp;C&amp;D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MAY 2001 BTU CALCULATIONS</vt:lpstr>
      <vt:lpstr>STORAGE CONTRACT #80066</vt:lpstr>
      <vt:lpstr>'MAY 2001 BTU CALCULATIONS'!Print_Area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cpender</dc:creator>
  <cp:lastModifiedBy>Havlíček Jan</cp:lastModifiedBy>
  <cp:lastPrinted>2001-05-25T23:32:17Z</cp:lastPrinted>
  <dcterms:created xsi:type="dcterms:W3CDTF">2000-09-27T14:27:18Z</dcterms:created>
  <dcterms:modified xsi:type="dcterms:W3CDTF">2023-09-10T11:14:01Z</dcterms:modified>
</cp:coreProperties>
</file>